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os TV\Desktop\"/>
    </mc:Choice>
  </mc:AlternateContent>
  <xr:revisionPtr revIDLastSave="0" documentId="13_ncr:1_{8EFB31E1-4F65-42F8-9029-5E42F87C1B28}" xr6:coauthVersionLast="47" xr6:coauthVersionMax="47" xr10:uidLastSave="{00000000-0000-0000-0000-000000000000}"/>
  <bookViews>
    <workbookView xWindow="-110" yWindow="-110" windowWidth="25820" windowHeight="15500" tabRatio="684" xr2:uid="{00000000-000D-0000-FFFF-FFFF00000000}"/>
  </bookViews>
  <sheets>
    <sheet name="Tabla del Prestamo" sheetId="1" r:id="rId1"/>
    <sheet name="Hoja2" sheetId="2" state="hidden" r:id="rId2"/>
  </sheets>
  <definedNames>
    <definedName name="_xlnm.Print_Area" localSheetId="0">'Tabla del Prestamo'!$A$1:$N$376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K8" i="1"/>
  <c r="F5" i="1"/>
  <c r="AR69" i="2"/>
  <c r="E5" i="1"/>
  <c r="N30" i="1" l="1"/>
  <c r="N26" i="1" l="1"/>
  <c r="N31" i="1"/>
  <c r="N29" i="1"/>
  <c r="V7" i="2" l="1"/>
  <c r="AQ93" i="2" s="1"/>
  <c r="AI16" i="2"/>
  <c r="AY16" i="2"/>
  <c r="AI17" i="2"/>
  <c r="AY17" i="2"/>
  <c r="AI18" i="2"/>
  <c r="AY18" i="2"/>
  <c r="AI19" i="2"/>
  <c r="AY19" i="2"/>
  <c r="AI20" i="2"/>
  <c r="AY20" i="2"/>
  <c r="AI21" i="2"/>
  <c r="AK21" i="2"/>
  <c r="AY21" i="2"/>
  <c r="BA21" i="2"/>
  <c r="AI22" i="2"/>
  <c r="AY22" i="2"/>
  <c r="AI23" i="2"/>
  <c r="AY23" i="2"/>
  <c r="AI24" i="2"/>
  <c r="AY24" i="2"/>
  <c r="AI25" i="2"/>
  <c r="AY25" i="2"/>
  <c r="AI26" i="2"/>
  <c r="AY26" i="2"/>
  <c r="AI27" i="2"/>
  <c r="AY27" i="2"/>
  <c r="AI28" i="2"/>
  <c r="AY28" i="2"/>
  <c r="AI29" i="2"/>
  <c r="AY29" i="2"/>
  <c r="AI30" i="2"/>
  <c r="AY30" i="2"/>
  <c r="AI31" i="2"/>
  <c r="AY31" i="2"/>
  <c r="AI32" i="2"/>
  <c r="AY32" i="2"/>
  <c r="AI33" i="2"/>
  <c r="AK33" i="2"/>
  <c r="AY33" i="2"/>
  <c r="BA33" i="2"/>
  <c r="AI34" i="2"/>
  <c r="AY34" i="2"/>
  <c r="AI35" i="2"/>
  <c r="AY35" i="2"/>
  <c r="AI36" i="2"/>
  <c r="AY36" i="2"/>
  <c r="AI37" i="2"/>
  <c r="AY37" i="2"/>
  <c r="AI38" i="2"/>
  <c r="AY38" i="2"/>
  <c r="AI39" i="2"/>
  <c r="AY39" i="2"/>
  <c r="AI40" i="2"/>
  <c r="AY40" i="2"/>
  <c r="AI41" i="2"/>
  <c r="AY41" i="2"/>
  <c r="AI42" i="2"/>
  <c r="AY42" i="2"/>
  <c r="AI43" i="2"/>
  <c r="AY43" i="2"/>
  <c r="AI44" i="2"/>
  <c r="AY44" i="2"/>
  <c r="AI45" i="2"/>
  <c r="AK45" i="2"/>
  <c r="AY45" i="2"/>
  <c r="BA45" i="2"/>
  <c r="AI46" i="2"/>
  <c r="AY46" i="2"/>
  <c r="AI47" i="2"/>
  <c r="AY47" i="2"/>
  <c r="AI48" i="2"/>
  <c r="AY48" i="2"/>
  <c r="AI49" i="2"/>
  <c r="AY49" i="2"/>
  <c r="AI50" i="2"/>
  <c r="AY50" i="2"/>
  <c r="AI51" i="2"/>
  <c r="AY51" i="2"/>
  <c r="AI52" i="2"/>
  <c r="AY52" i="2"/>
  <c r="AI53" i="2"/>
  <c r="AY53" i="2"/>
  <c r="AI54" i="2"/>
  <c r="AY54" i="2"/>
  <c r="AI55" i="2"/>
  <c r="AY55" i="2"/>
  <c r="AI56" i="2"/>
  <c r="AY56" i="2"/>
  <c r="AI57" i="2"/>
  <c r="AK57" i="2"/>
  <c r="AY57" i="2"/>
  <c r="BA57" i="2"/>
  <c r="AI58" i="2"/>
  <c r="AY58" i="2"/>
  <c r="AI59" i="2"/>
  <c r="AY59" i="2"/>
  <c r="AI60" i="2"/>
  <c r="AY60" i="2"/>
  <c r="AI61" i="2"/>
  <c r="AY61" i="2"/>
  <c r="AI62" i="2"/>
  <c r="AY62" i="2"/>
  <c r="AI63" i="2"/>
  <c r="AY63" i="2"/>
  <c r="AI64" i="2"/>
  <c r="AY64" i="2"/>
  <c r="AI65" i="2"/>
  <c r="AY65" i="2"/>
  <c r="AI66" i="2"/>
  <c r="AY66" i="2"/>
  <c r="AI67" i="2"/>
  <c r="AY67" i="2"/>
  <c r="AI68" i="2"/>
  <c r="AY68" i="2"/>
  <c r="AI69" i="2"/>
  <c r="AK69" i="2"/>
  <c r="AY69" i="2"/>
  <c r="BA69" i="2"/>
  <c r="AI70" i="2"/>
  <c r="AY70" i="2"/>
  <c r="AI71" i="2"/>
  <c r="AQ71" i="2"/>
  <c r="AY71" i="2"/>
  <c r="AI72" i="2"/>
  <c r="AY72" i="2"/>
  <c r="AI73" i="2"/>
  <c r="AY73" i="2"/>
  <c r="AI74" i="2"/>
  <c r="AY74" i="2"/>
  <c r="AI75" i="2"/>
  <c r="AY75" i="2"/>
  <c r="AI76" i="2"/>
  <c r="AQ76" i="2"/>
  <c r="AR76" i="2"/>
  <c r="AY76" i="2"/>
  <c r="AI77" i="2"/>
  <c r="AY77" i="2"/>
  <c r="AI78" i="2"/>
  <c r="AY78" i="2"/>
  <c r="AI79" i="2"/>
  <c r="AY79" i="2"/>
  <c r="AI80" i="2"/>
  <c r="AR80" i="2"/>
  <c r="AR81" i="2" s="1"/>
  <c r="AY80" i="2"/>
  <c r="AI81" i="2"/>
  <c r="AK81" i="2"/>
  <c r="AY81" i="2"/>
  <c r="BA81" i="2"/>
  <c r="AI82" i="2"/>
  <c r="AY82" i="2"/>
  <c r="AI83" i="2"/>
  <c r="AY83" i="2"/>
  <c r="AI84" i="2"/>
  <c r="AY84" i="2"/>
  <c r="AI85" i="2"/>
  <c r="AY85" i="2"/>
  <c r="AI86" i="2"/>
  <c r="AY86" i="2"/>
  <c r="AI87" i="2"/>
  <c r="AY87" i="2"/>
  <c r="AI88" i="2"/>
  <c r="AY88" i="2"/>
  <c r="AI89" i="2"/>
  <c r="AY89" i="2"/>
  <c r="AI90" i="2"/>
  <c r="AY90" i="2"/>
  <c r="AI91" i="2"/>
  <c r="AY91" i="2"/>
  <c r="AI92" i="2"/>
  <c r="AY92" i="2"/>
  <c r="AI93" i="2"/>
  <c r="AK93" i="2"/>
  <c r="AY93" i="2"/>
  <c r="BA93" i="2"/>
  <c r="AI94" i="2"/>
  <c r="AY94" i="2"/>
  <c r="AI95" i="2"/>
  <c r="AY95" i="2"/>
  <c r="AI96" i="2"/>
  <c r="AY96" i="2"/>
  <c r="AI97" i="2"/>
  <c r="AY97" i="2"/>
  <c r="AI98" i="2"/>
  <c r="AY98" i="2"/>
  <c r="AI99" i="2"/>
  <c r="AY99" i="2"/>
  <c r="AI100" i="2"/>
  <c r="AY100" i="2"/>
  <c r="AI101" i="2"/>
  <c r="AR101" i="2"/>
  <c r="AR68" i="2" s="1"/>
  <c r="AP38" i="2" s="1"/>
  <c r="AY101" i="2"/>
  <c r="AI102" i="2"/>
  <c r="AY102" i="2"/>
  <c r="AI103" i="2"/>
  <c r="AY103" i="2"/>
  <c r="AI104" i="2"/>
  <c r="AY104" i="2"/>
  <c r="AI105" i="2"/>
  <c r="AK105" i="2"/>
  <c r="AY105" i="2"/>
  <c r="BA105" i="2"/>
  <c r="AI106" i="2"/>
  <c r="AY106" i="2"/>
  <c r="AI107" i="2"/>
  <c r="AY107" i="2"/>
  <c r="AI108" i="2"/>
  <c r="AY108" i="2"/>
  <c r="AI109" i="2"/>
  <c r="AY109" i="2"/>
  <c r="AI110" i="2"/>
  <c r="AY110" i="2"/>
  <c r="AI111" i="2"/>
  <c r="AY111" i="2"/>
  <c r="AI112" i="2"/>
  <c r="AY112" i="2"/>
  <c r="AI113" i="2"/>
  <c r="AY113" i="2"/>
  <c r="AI114" i="2"/>
  <c r="AY114" i="2"/>
  <c r="AI115" i="2"/>
  <c r="AY115" i="2"/>
  <c r="AI116" i="2"/>
  <c r="AY116" i="2"/>
  <c r="AI117" i="2"/>
  <c r="AK117" i="2"/>
  <c r="AY117" i="2"/>
  <c r="BA117" i="2"/>
  <c r="AI118" i="2"/>
  <c r="AY118" i="2"/>
  <c r="AI119" i="2"/>
  <c r="AY119" i="2"/>
  <c r="AI120" i="2"/>
  <c r="AY120" i="2"/>
  <c r="AI121" i="2"/>
  <c r="AY121" i="2"/>
  <c r="AI122" i="2"/>
  <c r="AY122" i="2"/>
  <c r="AI123" i="2"/>
  <c r="AY123" i="2"/>
  <c r="AI124" i="2"/>
  <c r="AY124" i="2"/>
  <c r="AI125" i="2"/>
  <c r="AY125" i="2"/>
  <c r="AI126" i="2"/>
  <c r="AY126" i="2"/>
  <c r="AI127" i="2"/>
  <c r="AY127" i="2"/>
  <c r="AI128" i="2"/>
  <c r="AY128" i="2"/>
  <c r="AI129" i="2"/>
  <c r="AK129" i="2"/>
  <c r="AY129" i="2"/>
  <c r="BA129" i="2"/>
  <c r="AI130" i="2"/>
  <c r="AY130" i="2"/>
  <c r="AI131" i="2"/>
  <c r="AY131" i="2"/>
  <c r="AI132" i="2"/>
  <c r="AY132" i="2"/>
  <c r="AI133" i="2"/>
  <c r="AY133" i="2"/>
  <c r="AI134" i="2"/>
  <c r="AY134" i="2"/>
  <c r="AI135" i="2"/>
  <c r="AY135" i="2"/>
  <c r="AI136" i="2"/>
  <c r="AY136" i="2"/>
  <c r="AI137" i="2"/>
  <c r="AY137" i="2"/>
  <c r="AI138" i="2"/>
  <c r="AY138" i="2"/>
  <c r="AI139" i="2"/>
  <c r="AY139" i="2"/>
  <c r="AI140" i="2"/>
  <c r="AY140" i="2"/>
  <c r="AI141" i="2"/>
  <c r="AK141" i="2"/>
  <c r="AY141" i="2"/>
  <c r="BA141" i="2"/>
  <c r="AI142" i="2"/>
  <c r="AY142" i="2"/>
  <c r="AI143" i="2"/>
  <c r="AY143" i="2"/>
  <c r="AI144" i="2"/>
  <c r="AY144" i="2"/>
  <c r="AI145" i="2"/>
  <c r="AY145" i="2"/>
  <c r="AI146" i="2"/>
  <c r="AY146" i="2"/>
  <c r="AI147" i="2"/>
  <c r="AY147" i="2"/>
  <c r="AI148" i="2"/>
  <c r="AY148" i="2"/>
  <c r="AI149" i="2"/>
  <c r="AY149" i="2"/>
  <c r="AI150" i="2"/>
  <c r="AY150" i="2"/>
  <c r="AI151" i="2"/>
  <c r="AY151" i="2"/>
  <c r="AI152" i="2"/>
  <c r="AY152" i="2"/>
  <c r="AI153" i="2"/>
  <c r="AK153" i="2"/>
  <c r="AY153" i="2"/>
  <c r="BA153" i="2"/>
  <c r="AI154" i="2"/>
  <c r="AY154" i="2"/>
  <c r="AI155" i="2"/>
  <c r="AY155" i="2"/>
  <c r="AI156" i="2"/>
  <c r="AY156" i="2"/>
  <c r="AI157" i="2"/>
  <c r="AY157" i="2"/>
  <c r="AI158" i="2"/>
  <c r="AY158" i="2"/>
  <c r="AI159" i="2"/>
  <c r="AY159" i="2"/>
  <c r="AI160" i="2"/>
  <c r="AY160" i="2"/>
  <c r="AI161" i="2"/>
  <c r="AY161" i="2"/>
  <c r="AI162" i="2"/>
  <c r="AY162" i="2"/>
  <c r="AI163" i="2"/>
  <c r="AY163" i="2"/>
  <c r="AI164" i="2"/>
  <c r="AY164" i="2"/>
  <c r="AI165" i="2"/>
  <c r="AK165" i="2"/>
  <c r="AY165" i="2"/>
  <c r="BA165" i="2"/>
  <c r="AI166" i="2"/>
  <c r="AY166" i="2"/>
  <c r="AI167" i="2"/>
  <c r="AY167" i="2"/>
  <c r="AI168" i="2"/>
  <c r="AY168" i="2"/>
  <c r="AI169" i="2"/>
  <c r="AY169" i="2"/>
  <c r="AI170" i="2"/>
  <c r="AY170" i="2"/>
  <c r="AI171" i="2"/>
  <c r="AY171" i="2"/>
  <c r="AI172" i="2"/>
  <c r="AY172" i="2"/>
  <c r="AI173" i="2"/>
  <c r="AY173" i="2"/>
  <c r="AI174" i="2"/>
  <c r="AY174" i="2"/>
  <c r="AI175" i="2"/>
  <c r="AY175" i="2"/>
  <c r="AI176" i="2"/>
  <c r="AY176" i="2"/>
  <c r="AI177" i="2"/>
  <c r="AK177" i="2"/>
  <c r="AY177" i="2"/>
  <c r="BA177" i="2"/>
  <c r="AI178" i="2"/>
  <c r="AY178" i="2"/>
  <c r="AI179" i="2"/>
  <c r="AY179" i="2"/>
  <c r="AI180" i="2"/>
  <c r="AY180" i="2"/>
  <c r="AI181" i="2"/>
  <c r="AY181" i="2"/>
  <c r="AI182" i="2"/>
  <c r="AY182" i="2"/>
  <c r="AI183" i="2"/>
  <c r="AY183" i="2"/>
  <c r="AI184" i="2"/>
  <c r="AY184" i="2"/>
  <c r="AI185" i="2"/>
  <c r="AY185" i="2"/>
  <c r="AI186" i="2"/>
  <c r="AY186" i="2"/>
  <c r="AI187" i="2"/>
  <c r="AY187" i="2"/>
  <c r="AI188" i="2"/>
  <c r="AY188" i="2"/>
  <c r="AI189" i="2"/>
  <c r="AK189" i="2"/>
  <c r="AY189" i="2"/>
  <c r="BA189" i="2"/>
  <c r="AI190" i="2"/>
  <c r="AY190" i="2"/>
  <c r="AI191" i="2"/>
  <c r="AY191" i="2"/>
  <c r="AI192" i="2"/>
  <c r="AY192" i="2"/>
  <c r="AI193" i="2"/>
  <c r="AY193" i="2"/>
  <c r="AI194" i="2"/>
  <c r="AY194" i="2"/>
  <c r="AI195" i="2"/>
  <c r="AY195" i="2"/>
  <c r="AI196" i="2"/>
  <c r="AY196" i="2"/>
  <c r="AI197" i="2"/>
  <c r="AY197" i="2"/>
  <c r="AI198" i="2"/>
  <c r="AY198" i="2"/>
  <c r="AI199" i="2"/>
  <c r="AY199" i="2"/>
  <c r="AI200" i="2"/>
  <c r="AY200" i="2"/>
  <c r="AI201" i="2"/>
  <c r="AK201" i="2"/>
  <c r="AY201" i="2"/>
  <c r="BA201" i="2"/>
  <c r="AI202" i="2"/>
  <c r="AY202" i="2"/>
  <c r="AI203" i="2"/>
  <c r="AY203" i="2"/>
  <c r="AI204" i="2"/>
  <c r="AY204" i="2"/>
  <c r="AI205" i="2"/>
  <c r="AY205" i="2"/>
  <c r="AI206" i="2"/>
  <c r="AY206" i="2"/>
  <c r="AI207" i="2"/>
  <c r="AY207" i="2"/>
  <c r="AI208" i="2"/>
  <c r="AY208" i="2"/>
  <c r="AI209" i="2"/>
  <c r="AY209" i="2"/>
  <c r="AI210" i="2"/>
  <c r="AY210" i="2"/>
  <c r="AI211" i="2"/>
  <c r="AY211" i="2"/>
  <c r="AI212" i="2"/>
  <c r="AY212" i="2"/>
  <c r="AI213" i="2"/>
  <c r="AK213" i="2"/>
  <c r="AY213" i="2"/>
  <c r="BA213" i="2"/>
  <c r="AI214" i="2"/>
  <c r="AY214" i="2"/>
  <c r="AI215" i="2"/>
  <c r="AY215" i="2"/>
  <c r="AI216" i="2"/>
  <c r="AY216" i="2"/>
  <c r="AI217" i="2"/>
  <c r="AY217" i="2"/>
  <c r="AI218" i="2"/>
  <c r="AY218" i="2"/>
  <c r="AI219" i="2"/>
  <c r="AY219" i="2"/>
  <c r="AI220" i="2"/>
  <c r="AY220" i="2"/>
  <c r="AI221" i="2"/>
  <c r="AY221" i="2"/>
  <c r="AI222" i="2"/>
  <c r="AY222" i="2"/>
  <c r="AI223" i="2"/>
  <c r="AY223" i="2"/>
  <c r="AI224" i="2"/>
  <c r="AY224" i="2"/>
  <c r="AI225" i="2"/>
  <c r="AK225" i="2"/>
  <c r="AY225" i="2"/>
  <c r="BA225" i="2"/>
  <c r="AI226" i="2"/>
  <c r="AY226" i="2"/>
  <c r="AI227" i="2"/>
  <c r="AY227" i="2"/>
  <c r="AI228" i="2"/>
  <c r="AY228" i="2"/>
  <c r="AI229" i="2"/>
  <c r="AY229" i="2"/>
  <c r="AI230" i="2"/>
  <c r="AY230" i="2"/>
  <c r="AI231" i="2"/>
  <c r="AY231" i="2"/>
  <c r="AI232" i="2"/>
  <c r="AY232" i="2"/>
  <c r="AI233" i="2"/>
  <c r="AY233" i="2"/>
  <c r="AI234" i="2"/>
  <c r="AY234" i="2"/>
  <c r="AI235" i="2"/>
  <c r="AY235" i="2"/>
  <c r="AI236" i="2"/>
  <c r="AY236" i="2"/>
  <c r="AI237" i="2"/>
  <c r="AK237" i="2"/>
  <c r="AY237" i="2"/>
  <c r="BA237" i="2"/>
  <c r="AI238" i="2"/>
  <c r="AY238" i="2"/>
  <c r="AI239" i="2"/>
  <c r="AY239" i="2"/>
  <c r="AI240" i="2"/>
  <c r="AY240" i="2"/>
  <c r="AI241" i="2"/>
  <c r="AY241" i="2"/>
  <c r="AI242" i="2"/>
  <c r="AY242" i="2"/>
  <c r="AI243" i="2"/>
  <c r="AY243" i="2"/>
  <c r="AI244" i="2"/>
  <c r="AY244" i="2"/>
  <c r="AI245" i="2"/>
  <c r="AY245" i="2"/>
  <c r="AI246" i="2"/>
  <c r="AY246" i="2"/>
  <c r="AI247" i="2"/>
  <c r="AY247" i="2"/>
  <c r="AI248" i="2"/>
  <c r="AY248" i="2"/>
  <c r="AI249" i="2"/>
  <c r="AK249" i="2"/>
  <c r="AY249" i="2"/>
  <c r="BA249" i="2"/>
  <c r="AI250" i="2"/>
  <c r="AY250" i="2"/>
  <c r="AI251" i="2"/>
  <c r="AY251" i="2"/>
  <c r="AI252" i="2"/>
  <c r="AY252" i="2"/>
  <c r="AI253" i="2"/>
  <c r="AY253" i="2"/>
  <c r="AI254" i="2"/>
  <c r="AY254" i="2"/>
  <c r="AI255" i="2"/>
  <c r="AY255" i="2"/>
  <c r="AI256" i="2"/>
  <c r="AY256" i="2"/>
  <c r="AI257" i="2"/>
  <c r="AY257" i="2"/>
  <c r="AI258" i="2"/>
  <c r="AY258" i="2"/>
  <c r="AI259" i="2"/>
  <c r="AY259" i="2"/>
  <c r="AI260" i="2"/>
  <c r="AY260" i="2"/>
  <c r="AI261" i="2"/>
  <c r="AK261" i="2"/>
  <c r="AY261" i="2"/>
  <c r="BA261" i="2"/>
  <c r="AI262" i="2"/>
  <c r="AY262" i="2"/>
  <c r="AI263" i="2"/>
  <c r="AY263" i="2"/>
  <c r="AI264" i="2"/>
  <c r="AY264" i="2"/>
  <c r="AI265" i="2"/>
  <c r="AY265" i="2"/>
  <c r="AI266" i="2"/>
  <c r="AY266" i="2"/>
  <c r="AI267" i="2"/>
  <c r="AY267" i="2"/>
  <c r="AI268" i="2"/>
  <c r="AY268" i="2"/>
  <c r="AI269" i="2"/>
  <c r="AY269" i="2"/>
  <c r="AI270" i="2"/>
  <c r="AY270" i="2"/>
  <c r="AI271" i="2"/>
  <c r="AY271" i="2"/>
  <c r="AI272" i="2"/>
  <c r="AY272" i="2"/>
  <c r="AI273" i="2"/>
  <c r="AK273" i="2"/>
  <c r="AY273" i="2"/>
  <c r="BA273" i="2"/>
  <c r="AI274" i="2"/>
  <c r="AY274" i="2"/>
  <c r="AI275" i="2"/>
  <c r="AY275" i="2"/>
  <c r="AI276" i="2"/>
  <c r="AY276" i="2"/>
  <c r="AI277" i="2"/>
  <c r="AY277" i="2"/>
  <c r="AI278" i="2"/>
  <c r="AY278" i="2"/>
  <c r="AI279" i="2"/>
  <c r="AY279" i="2"/>
  <c r="AI280" i="2"/>
  <c r="AY280" i="2"/>
  <c r="AI281" i="2"/>
  <c r="AY281" i="2"/>
  <c r="AI282" i="2"/>
  <c r="AY282" i="2"/>
  <c r="AI283" i="2"/>
  <c r="AY283" i="2"/>
  <c r="AI284" i="2"/>
  <c r="AY284" i="2"/>
  <c r="AI285" i="2"/>
  <c r="AK285" i="2"/>
  <c r="AY285" i="2"/>
  <c r="BA285" i="2"/>
  <c r="AI286" i="2"/>
  <c r="AY286" i="2"/>
  <c r="AI287" i="2"/>
  <c r="AY287" i="2"/>
  <c r="AI288" i="2"/>
  <c r="AY288" i="2"/>
  <c r="AI289" i="2"/>
  <c r="AY289" i="2"/>
  <c r="AI290" i="2"/>
  <c r="AY290" i="2"/>
  <c r="AI291" i="2"/>
  <c r="AY291" i="2"/>
  <c r="AI292" i="2"/>
  <c r="AY292" i="2"/>
  <c r="AI293" i="2"/>
  <c r="AY293" i="2"/>
  <c r="AI294" i="2"/>
  <c r="AY294" i="2"/>
  <c r="AI295" i="2"/>
  <c r="AY295" i="2"/>
  <c r="AI296" i="2"/>
  <c r="AY296" i="2"/>
  <c r="AI297" i="2"/>
  <c r="AK297" i="2"/>
  <c r="AY297" i="2"/>
  <c r="BA297" i="2"/>
  <c r="AI298" i="2"/>
  <c r="AY298" i="2"/>
  <c r="AI299" i="2"/>
  <c r="AY299" i="2"/>
  <c r="AI300" i="2"/>
  <c r="AY300" i="2"/>
  <c r="AI301" i="2"/>
  <c r="AY301" i="2"/>
  <c r="AI302" i="2"/>
  <c r="AY302" i="2"/>
  <c r="AI303" i="2"/>
  <c r="AY303" i="2"/>
  <c r="AI304" i="2"/>
  <c r="AY304" i="2"/>
  <c r="AI305" i="2"/>
  <c r="AY305" i="2"/>
  <c r="AI306" i="2"/>
  <c r="AY306" i="2"/>
  <c r="AI307" i="2"/>
  <c r="AY307" i="2"/>
  <c r="AI308" i="2"/>
  <c r="AY308" i="2"/>
  <c r="AI309" i="2"/>
  <c r="AK309" i="2"/>
  <c r="AY309" i="2"/>
  <c r="BA309" i="2"/>
  <c r="AI310" i="2"/>
  <c r="AY310" i="2"/>
  <c r="AI311" i="2"/>
  <c r="AY311" i="2"/>
  <c r="AI312" i="2"/>
  <c r="AY312" i="2"/>
  <c r="AI313" i="2"/>
  <c r="AY313" i="2"/>
  <c r="AI314" i="2"/>
  <c r="AY314" i="2"/>
  <c r="AI315" i="2"/>
  <c r="AY315" i="2"/>
  <c r="AI316" i="2"/>
  <c r="AY316" i="2"/>
  <c r="AI317" i="2"/>
  <c r="AY317" i="2"/>
  <c r="AI318" i="2"/>
  <c r="AY318" i="2"/>
  <c r="AI319" i="2"/>
  <c r="AY319" i="2"/>
  <c r="AI320" i="2"/>
  <c r="AY320" i="2"/>
  <c r="AI321" i="2"/>
  <c r="AK321" i="2"/>
  <c r="AY321" i="2"/>
  <c r="BA321" i="2"/>
  <c r="AI322" i="2"/>
  <c r="AY322" i="2"/>
  <c r="AI323" i="2"/>
  <c r="AY323" i="2"/>
  <c r="AI324" i="2"/>
  <c r="AY324" i="2"/>
  <c r="AI325" i="2"/>
  <c r="AY325" i="2"/>
  <c r="AI326" i="2"/>
  <c r="AY326" i="2"/>
  <c r="AI327" i="2"/>
  <c r="AY327" i="2"/>
  <c r="AI328" i="2"/>
  <c r="AY328" i="2"/>
  <c r="AI329" i="2"/>
  <c r="AY329" i="2"/>
  <c r="AI330" i="2"/>
  <c r="AY330" i="2"/>
  <c r="AI331" i="2"/>
  <c r="AY331" i="2"/>
  <c r="AI332" i="2"/>
  <c r="AY332" i="2"/>
  <c r="AI333" i="2"/>
  <c r="AK333" i="2"/>
  <c r="AY333" i="2"/>
  <c r="BA333" i="2"/>
  <c r="AI334" i="2"/>
  <c r="AY334" i="2"/>
  <c r="AI335" i="2"/>
  <c r="AY335" i="2"/>
  <c r="AI336" i="2"/>
  <c r="AY336" i="2"/>
  <c r="AI337" i="2"/>
  <c r="AY337" i="2"/>
  <c r="AI338" i="2"/>
  <c r="AY338" i="2"/>
  <c r="AI339" i="2"/>
  <c r="AY339" i="2"/>
  <c r="AI340" i="2"/>
  <c r="AY340" i="2"/>
  <c r="AI341" i="2"/>
  <c r="AY341" i="2"/>
  <c r="AI342" i="2"/>
  <c r="AY342" i="2"/>
  <c r="AI343" i="2"/>
  <c r="AY343" i="2"/>
  <c r="AI344" i="2"/>
  <c r="AY344" i="2"/>
  <c r="AI345" i="2"/>
  <c r="AK345" i="2"/>
  <c r="AY345" i="2"/>
  <c r="BA345" i="2"/>
  <c r="AI346" i="2"/>
  <c r="AY346" i="2"/>
  <c r="AI347" i="2"/>
  <c r="AY347" i="2"/>
  <c r="AI348" i="2"/>
  <c r="AY348" i="2"/>
  <c r="AI349" i="2"/>
  <c r="AY349" i="2"/>
  <c r="AI350" i="2"/>
  <c r="AY350" i="2"/>
  <c r="AI351" i="2"/>
  <c r="AY351" i="2"/>
  <c r="AI352" i="2"/>
  <c r="AY352" i="2"/>
  <c r="AI353" i="2"/>
  <c r="AY353" i="2"/>
  <c r="AI354" i="2"/>
  <c r="AY354" i="2"/>
  <c r="AI355" i="2"/>
  <c r="AY355" i="2"/>
  <c r="AI356" i="2"/>
  <c r="AY356" i="2"/>
  <c r="AI357" i="2"/>
  <c r="AK357" i="2"/>
  <c r="AY357" i="2"/>
  <c r="BA357" i="2"/>
  <c r="AI358" i="2"/>
  <c r="AY358" i="2"/>
  <c r="AI359" i="2"/>
  <c r="AY359" i="2"/>
  <c r="AI360" i="2"/>
  <c r="AY360" i="2"/>
  <c r="AI361" i="2"/>
  <c r="AY361" i="2"/>
  <c r="AI362" i="2"/>
  <c r="AY362" i="2"/>
  <c r="AI363" i="2"/>
  <c r="AY363" i="2"/>
  <c r="AI364" i="2"/>
  <c r="AY364" i="2"/>
  <c r="AI365" i="2"/>
  <c r="AY365" i="2"/>
  <c r="AI366" i="2"/>
  <c r="AY366" i="2"/>
  <c r="AI367" i="2"/>
  <c r="AY367" i="2"/>
  <c r="AI368" i="2"/>
  <c r="AY368" i="2"/>
  <c r="AI369" i="2"/>
  <c r="AK369" i="2"/>
  <c r="AY369" i="2"/>
  <c r="BA369" i="2"/>
  <c r="AI370" i="2"/>
  <c r="AY370" i="2"/>
  <c r="AI371" i="2"/>
  <c r="AY371" i="2"/>
  <c r="AI372" i="2"/>
  <c r="AY372" i="2"/>
  <c r="AI373" i="2"/>
  <c r="AY373" i="2"/>
  <c r="AI374" i="2"/>
  <c r="AY374" i="2"/>
  <c r="AI375" i="2"/>
  <c r="AY375" i="2"/>
  <c r="U394" i="2"/>
  <c r="AR79" i="2" l="1"/>
  <c r="N32" i="1" s="1"/>
  <c r="AR93" i="2"/>
  <c r="BC13" i="2"/>
  <c r="AF117" i="2" l="1"/>
  <c r="K15" i="1"/>
  <c r="AF226" i="2"/>
  <c r="AF112" i="2"/>
  <c r="AF130" i="2"/>
  <c r="AF89" i="2"/>
  <c r="AV43" i="2"/>
  <c r="AV22" i="2"/>
  <c r="AV348" i="2"/>
  <c r="AF65" i="2"/>
  <c r="AF49" i="2"/>
  <c r="AV343" i="2"/>
  <c r="AV30" i="2"/>
  <c r="AV313" i="2"/>
  <c r="AF66" i="2"/>
  <c r="AF45" i="2"/>
  <c r="AV25" i="2"/>
  <c r="AF121" i="2"/>
  <c r="AF84" i="2"/>
  <c r="AF134" i="2"/>
  <c r="AF330" i="2"/>
  <c r="AF341" i="2"/>
  <c r="AV74" i="2"/>
  <c r="AV58" i="2"/>
  <c r="AV42" i="2"/>
  <c r="AF107" i="2"/>
  <c r="AV327" i="2"/>
  <c r="AV61" i="2"/>
  <c r="AV28" i="2"/>
  <c r="AV36" i="2"/>
  <c r="AV91" i="2"/>
  <c r="AF85" i="2"/>
  <c r="AF125" i="2"/>
  <c r="AV271" i="2"/>
  <c r="AV306" i="2"/>
  <c r="AF294" i="2"/>
  <c r="AF54" i="2"/>
  <c r="AV51" i="2"/>
  <c r="AV32" i="2"/>
  <c r="AV16" i="2"/>
  <c r="AV70" i="2"/>
  <c r="AF81" i="2"/>
  <c r="AF98" i="2"/>
  <c r="AV132" i="2"/>
  <c r="AV175" i="2"/>
  <c r="AV246" i="2"/>
  <c r="AF265" i="2"/>
  <c r="AV44" i="2"/>
  <c r="AV34" i="2"/>
  <c r="AF96" i="2"/>
  <c r="AV310" i="2"/>
  <c r="AF338" i="2"/>
  <c r="AF69" i="2"/>
  <c r="AF34" i="2"/>
  <c r="AF50" i="2"/>
  <c r="AV27" i="2"/>
  <c r="AM15" i="2"/>
  <c r="AH16" i="2" s="1"/>
  <c r="AV71" i="2"/>
  <c r="AV240" i="2"/>
  <c r="AV180" i="2"/>
  <c r="AF61" i="2"/>
  <c r="AF44" i="2"/>
  <c r="AF16" i="2"/>
  <c r="AV46" i="2"/>
  <c r="AV96" i="2"/>
  <c r="AF93" i="2"/>
  <c r="AF135" i="2"/>
  <c r="AV118" i="2"/>
  <c r="AF162" i="2"/>
  <c r="AV159" i="2"/>
  <c r="AF78" i="2"/>
  <c r="AV39" i="2"/>
  <c r="AV374" i="2"/>
  <c r="AV56" i="2"/>
  <c r="AV47" i="2"/>
  <c r="AF75" i="2"/>
  <c r="AV125" i="2"/>
  <c r="AF302" i="2"/>
  <c r="AV67" i="2"/>
  <c r="AF51" i="2"/>
  <c r="AV62" i="2"/>
  <c r="AV33" i="2"/>
  <c r="AV35" i="2"/>
  <c r="AV100" i="2"/>
  <c r="AF88" i="2"/>
  <c r="AV105" i="2"/>
  <c r="AV358" i="2"/>
  <c r="AV373" i="2"/>
  <c r="AF329" i="2"/>
  <c r="AF261" i="2"/>
  <c r="AV24" i="2"/>
  <c r="AV31" i="2"/>
  <c r="AF116" i="2"/>
  <c r="AF83" i="2"/>
  <c r="AF90" i="2"/>
  <c r="AV106" i="2"/>
  <c r="AF101" i="2"/>
  <c r="AV335" i="2"/>
  <c r="AF229" i="2"/>
  <c r="AF355" i="2"/>
  <c r="AV331" i="2"/>
  <c r="AV219" i="2"/>
  <c r="AF373" i="2"/>
  <c r="AF237" i="2"/>
  <c r="AV332" i="2"/>
  <c r="AV255" i="2"/>
  <c r="AV104" i="2"/>
  <c r="AF188" i="2"/>
  <c r="AV171" i="2"/>
  <c r="AV367" i="2"/>
  <c r="AF141" i="2"/>
  <c r="AV307" i="2"/>
  <c r="AF242" i="2"/>
  <c r="AV249" i="2"/>
  <c r="AF180" i="2"/>
  <c r="AF326" i="2"/>
  <c r="AF126" i="2"/>
  <c r="AF364" i="2"/>
  <c r="AV323" i="2"/>
  <c r="AV150" i="2"/>
  <c r="AF352" i="2"/>
  <c r="AF374" i="2"/>
  <c r="AV303" i="2"/>
  <c r="AF217" i="2"/>
  <c r="AV295" i="2"/>
  <c r="AF157" i="2"/>
  <c r="AV17" i="2"/>
  <c r="AF73" i="2"/>
  <c r="AF99" i="2"/>
  <c r="AF77" i="2"/>
  <c r="AF91" i="2"/>
  <c r="AF114" i="2"/>
  <c r="AV345" i="2"/>
  <c r="AV318" i="2"/>
  <c r="AV217" i="2"/>
  <c r="AF360" i="2"/>
  <c r="AF314" i="2"/>
  <c r="AV292" i="2"/>
  <c r="AF348" i="2"/>
  <c r="AF206" i="2"/>
  <c r="AV190" i="2"/>
  <c r="AV211" i="2"/>
  <c r="AF278" i="2"/>
  <c r="AV260" i="2"/>
  <c r="AV41" i="2"/>
  <c r="AF100" i="2"/>
  <c r="AF94" i="2"/>
  <c r="AV73" i="2"/>
  <c r="AF86" i="2"/>
  <c r="AV122" i="2"/>
  <c r="AV196" i="2"/>
  <c r="AV314" i="2"/>
  <c r="AV288" i="2"/>
  <c r="AV356" i="2"/>
  <c r="AF310" i="2"/>
  <c r="AV369" i="2"/>
  <c r="AV338" i="2"/>
  <c r="AF179" i="2"/>
  <c r="AV213" i="2"/>
  <c r="AF198" i="2"/>
  <c r="AV264" i="2"/>
  <c r="AV156" i="2"/>
  <c r="AF349" i="2"/>
  <c r="AF303" i="2"/>
  <c r="AV192" i="2"/>
  <c r="AF345" i="2"/>
  <c r="AV267" i="2"/>
  <c r="AF258" i="2"/>
  <c r="AV319" i="2"/>
  <c r="AV355" i="2"/>
  <c r="AF288" i="2"/>
  <c r="AV163" i="2"/>
  <c r="AF232" i="2"/>
  <c r="AF71" i="2"/>
  <c r="AV68" i="2"/>
  <c r="AV60" i="2"/>
  <c r="AV65" i="2"/>
  <c r="AF20" i="2"/>
  <c r="AV57" i="2"/>
  <c r="AV19" i="2"/>
  <c r="AF22" i="2"/>
  <c r="AV21" i="2"/>
  <c r="AF24" i="2"/>
  <c r="AF41" i="2"/>
  <c r="AF30" i="2"/>
  <c r="AF19" i="2"/>
  <c r="AF27" i="2"/>
  <c r="AV79" i="2"/>
  <c r="AV107" i="2"/>
  <c r="AV124" i="2"/>
  <c r="AF87" i="2"/>
  <c r="AV82" i="2"/>
  <c r="AV76" i="2"/>
  <c r="AV83" i="2"/>
  <c r="AV84" i="2"/>
  <c r="AV85" i="2"/>
  <c r="AF109" i="2"/>
  <c r="AV116" i="2"/>
  <c r="AF127" i="2"/>
  <c r="AV127" i="2"/>
  <c r="AV169" i="2"/>
  <c r="AV341" i="2"/>
  <c r="AF324" i="2"/>
  <c r="AF309" i="2"/>
  <c r="AV223" i="2"/>
  <c r="AF353" i="2"/>
  <c r="AF187" i="2"/>
  <c r="AV371" i="2"/>
  <c r="AV354" i="2"/>
  <c r="AF339" i="2"/>
  <c r="AF320" i="2"/>
  <c r="AV304" i="2"/>
  <c r="AF204" i="2"/>
  <c r="AV244" i="2"/>
  <c r="AF231" i="2"/>
  <c r="AV365" i="2"/>
  <c r="AV336" i="2"/>
  <c r="AF308" i="2"/>
  <c r="AV357" i="2"/>
  <c r="AF367" i="2"/>
  <c r="AV326" i="2"/>
  <c r="AF164" i="2"/>
  <c r="AV280" i="2"/>
  <c r="AF238" i="2"/>
  <c r="AF192" i="2"/>
  <c r="AV155" i="2"/>
  <c r="AV293" i="2"/>
  <c r="AF251" i="2"/>
  <c r="AF211" i="2"/>
  <c r="AF155" i="2"/>
  <c r="AV256" i="2"/>
  <c r="AF74" i="2"/>
  <c r="AF60" i="2"/>
  <c r="AF55" i="2"/>
  <c r="AF56" i="2"/>
  <c r="AF58" i="2"/>
  <c r="AF53" i="2"/>
  <c r="AF38" i="2"/>
  <c r="AF21" i="2"/>
  <c r="AV45" i="2"/>
  <c r="AV23" i="2"/>
  <c r="AV40" i="2"/>
  <c r="AV29" i="2"/>
  <c r="AV18" i="2"/>
  <c r="AV26" i="2"/>
  <c r="AF80" i="2"/>
  <c r="AF108" i="2"/>
  <c r="AF67" i="2"/>
  <c r="AV86" i="2"/>
  <c r="AF95" i="2"/>
  <c r="AF76" i="2"/>
  <c r="AF102" i="2"/>
  <c r="AV72" i="2"/>
  <c r="AF79" i="2"/>
  <c r="AV126" i="2"/>
  <c r="AF118" i="2"/>
  <c r="AF129" i="2"/>
  <c r="AF131" i="2"/>
  <c r="AV148" i="2"/>
  <c r="AV339" i="2"/>
  <c r="AF322" i="2"/>
  <c r="AF307" i="2"/>
  <c r="AF208" i="2"/>
  <c r="AV333" i="2"/>
  <c r="AV144" i="2"/>
  <c r="AF368" i="2"/>
  <c r="AV352" i="2"/>
  <c r="AF337" i="2"/>
  <c r="AF318" i="2"/>
  <c r="AV294" i="2"/>
  <c r="AV198" i="2"/>
  <c r="AF370" i="2"/>
  <c r="AF210" i="2"/>
  <c r="AV361" i="2"/>
  <c r="AV334" i="2"/>
  <c r="AV263" i="2"/>
  <c r="AV309" i="2"/>
  <c r="AF361" i="2"/>
  <c r="AV322" i="2"/>
  <c r="AV123" i="2"/>
  <c r="AF273" i="2"/>
  <c r="AV232" i="2"/>
  <c r="AV188" i="2"/>
  <c r="AF146" i="2"/>
  <c r="AV289" i="2"/>
  <c r="AV243" i="2"/>
  <c r="AF207" i="2"/>
  <c r="AV149" i="2"/>
  <c r="AF241" i="2"/>
  <c r="AF213" i="2"/>
  <c r="AV77" i="2"/>
  <c r="AV59" i="2"/>
  <c r="AV54" i="2"/>
  <c r="AV55" i="2"/>
  <c r="AF57" i="2"/>
  <c r="AV52" i="2"/>
  <c r="AV37" i="2"/>
  <c r="AV20" i="2"/>
  <c r="AF40" i="2"/>
  <c r="AF17" i="2"/>
  <c r="AF25" i="2"/>
  <c r="AF18" i="2"/>
  <c r="AF43" i="2"/>
  <c r="AF68" i="2"/>
  <c r="AF82" i="2"/>
  <c r="AV111" i="2"/>
  <c r="AV81" i="2"/>
  <c r="AV94" i="2"/>
  <c r="AV75" i="2"/>
  <c r="AV101" i="2"/>
  <c r="AF70" i="2"/>
  <c r="AV78" i="2"/>
  <c r="AV128" i="2"/>
  <c r="AF120" i="2"/>
  <c r="AV130" i="2"/>
  <c r="AF133" i="2"/>
  <c r="AF372" i="2"/>
  <c r="AV337" i="2"/>
  <c r="AV320" i="2"/>
  <c r="AF305" i="2"/>
  <c r="AF181" i="2"/>
  <c r="AF300" i="2"/>
  <c r="AF139" i="2"/>
  <c r="AF366" i="2"/>
  <c r="AV350" i="2"/>
  <c r="AF335" i="2"/>
  <c r="AF316" i="2"/>
  <c r="AV273" i="2"/>
  <c r="AV177" i="2"/>
  <c r="AF357" i="2"/>
  <c r="AF183" i="2"/>
  <c r="AF354" i="2"/>
  <c r="AF333" i="2"/>
  <c r="AV242" i="2"/>
  <c r="AF275" i="2"/>
  <c r="AF359" i="2"/>
  <c r="AF311" i="2"/>
  <c r="AV113" i="2"/>
  <c r="AF267" i="2"/>
  <c r="AV228" i="2"/>
  <c r="AV182" i="2"/>
  <c r="AV138" i="2"/>
  <c r="AF282" i="2"/>
  <c r="AV239" i="2"/>
  <c r="AV197" i="2"/>
  <c r="AF136" i="2"/>
  <c r="AF239" i="2"/>
  <c r="AV300" i="2"/>
  <c r="AV66" i="2"/>
  <c r="AF64" i="2"/>
  <c r="AV53" i="2"/>
  <c r="AV50" i="2"/>
  <c r="AF62" i="2"/>
  <c r="AF46" i="2"/>
  <c r="AV48" i="2"/>
  <c r="AF33" i="2"/>
  <c r="AV38" i="2"/>
  <c r="AF35" i="2"/>
  <c r="AF48" i="2"/>
  <c r="AF36" i="2"/>
  <c r="AF42" i="2"/>
  <c r="AF37" i="2"/>
  <c r="BC15" i="2"/>
  <c r="AX16" i="2" s="1"/>
  <c r="AF97" i="2"/>
  <c r="AV115" i="2"/>
  <c r="AV98" i="2"/>
  <c r="AV80" i="2"/>
  <c r="AV92" i="2"/>
  <c r="AF72" i="2"/>
  <c r="AV95" i="2"/>
  <c r="AV97" i="2"/>
  <c r="AF132" i="2"/>
  <c r="AF103" i="2"/>
  <c r="AV134" i="2"/>
  <c r="AV103" i="2"/>
  <c r="AF351" i="2"/>
  <c r="AF332" i="2"/>
  <c r="AV316" i="2"/>
  <c r="AF277" i="2"/>
  <c r="AF160" i="2"/>
  <c r="AF283" i="2"/>
  <c r="AV368" i="2"/>
  <c r="AF362" i="2"/>
  <c r="AV346" i="2"/>
  <c r="AV329" i="2"/>
  <c r="AF312" i="2"/>
  <c r="AF252" i="2"/>
  <c r="AF156" i="2"/>
  <c r="AV321" i="2"/>
  <c r="AV364" i="2"/>
  <c r="AF350" i="2"/>
  <c r="AF323" i="2"/>
  <c r="AV215" i="2"/>
  <c r="AV200" i="2"/>
  <c r="AV349" i="2"/>
  <c r="AV305" i="2"/>
  <c r="AF296" i="2"/>
  <c r="AF263" i="2"/>
  <c r="AF215" i="2"/>
  <c r="AF177" i="2"/>
  <c r="AV297" i="2"/>
  <c r="AV266" i="2"/>
  <c r="AF230" i="2"/>
  <c r="AF182" i="2"/>
  <c r="AF295" i="2"/>
  <c r="AV154" i="2"/>
  <c r="AF293" i="2"/>
  <c r="AV63" i="2"/>
  <c r="AV69" i="2"/>
  <c r="AV49" i="2"/>
  <c r="AF39" i="2"/>
  <c r="AF52" i="2"/>
  <c r="AF63" i="2"/>
  <c r="AF59" i="2"/>
  <c r="AF28" i="2"/>
  <c r="AF23" i="2"/>
  <c r="AF29" i="2"/>
  <c r="AF47" i="2"/>
  <c r="AF31" i="2"/>
  <c r="AF26" i="2"/>
  <c r="AF32" i="2"/>
  <c r="AV64" i="2"/>
  <c r="AV99" i="2"/>
  <c r="AV120" i="2"/>
  <c r="AF92" i="2"/>
  <c r="AV93" i="2"/>
  <c r="AV87" i="2"/>
  <c r="AV88" i="2"/>
  <c r="AV89" i="2"/>
  <c r="AV90" i="2"/>
  <c r="AV102" i="2"/>
  <c r="AF105" i="2"/>
  <c r="AV109" i="2"/>
  <c r="AV112" i="2"/>
  <c r="AV265" i="2"/>
  <c r="AF347" i="2"/>
  <c r="AF328" i="2"/>
  <c r="AV312" i="2"/>
  <c r="AF256" i="2"/>
  <c r="AF250" i="2"/>
  <c r="AF235" i="2"/>
  <c r="AV375" i="2"/>
  <c r="AF358" i="2"/>
  <c r="AF343" i="2"/>
  <c r="AV325" i="2"/>
  <c r="AV308" i="2"/>
  <c r="AV225" i="2"/>
  <c r="AV131" i="2"/>
  <c r="AF279" i="2"/>
  <c r="AF371" i="2"/>
  <c r="AV344" i="2"/>
  <c r="AV317" i="2"/>
  <c r="AF202" i="2"/>
  <c r="AF158" i="2"/>
  <c r="AF336" i="2"/>
  <c r="AV238" i="2"/>
  <c r="AF292" i="2"/>
  <c r="AF244" i="2"/>
  <c r="AV209" i="2"/>
  <c r="AV161" i="2"/>
  <c r="AV133" i="2"/>
  <c r="AV262" i="2"/>
  <c r="AV214" i="2"/>
  <c r="AF178" i="2"/>
  <c r="AF291" i="2"/>
  <c r="AV363" i="2"/>
  <c r="AF346" i="2"/>
  <c r="AF331" i="2"/>
  <c r="AV311" i="2"/>
  <c r="AF189" i="2"/>
  <c r="AV296" i="2"/>
  <c r="AV360" i="2"/>
  <c r="AV353" i="2"/>
  <c r="AV324" i="2"/>
  <c r="AV286" i="2"/>
  <c r="AV261" i="2"/>
  <c r="AV282" i="2"/>
  <c r="AV259" i="2"/>
  <c r="AV230" i="2"/>
  <c r="AV205" i="2"/>
  <c r="AV178" i="2"/>
  <c r="AF148" i="2"/>
  <c r="AV201" i="2"/>
  <c r="AF280" i="2"/>
  <c r="AF257" i="2"/>
  <c r="AF228" i="2"/>
  <c r="AV199" i="2"/>
  <c r="AV176" i="2"/>
  <c r="AF122" i="2"/>
  <c r="AV283" i="2"/>
  <c r="AV210" i="2"/>
  <c r="AV172" i="2"/>
  <c r="AF106" i="2"/>
  <c r="AF272" i="2"/>
  <c r="AV208" i="2"/>
  <c r="AV359" i="2"/>
  <c r="AV342" i="2"/>
  <c r="AF327" i="2"/>
  <c r="AF306" i="2"/>
  <c r="AF111" i="2"/>
  <c r="AF254" i="2"/>
  <c r="AV372" i="2"/>
  <c r="AF342" i="2"/>
  <c r="AF321" i="2"/>
  <c r="AF233" i="2"/>
  <c r="AF123" i="2"/>
  <c r="AV278" i="2"/>
  <c r="AF248" i="2"/>
  <c r="AV226" i="2"/>
  <c r="AF196" i="2"/>
  <c r="AF173" i="2"/>
  <c r="AF144" i="2"/>
  <c r="AV117" i="2"/>
  <c r="AF276" i="2"/>
  <c r="AV247" i="2"/>
  <c r="AV222" i="2"/>
  <c r="AV195" i="2"/>
  <c r="AV166" i="2"/>
  <c r="AV285" i="2"/>
  <c r="AF270" i="2"/>
  <c r="AV187" i="2"/>
  <c r="AF356" i="2"/>
  <c r="AV340" i="2"/>
  <c r="AF325" i="2"/>
  <c r="AF299" i="2"/>
  <c r="AF298" i="2"/>
  <c r="AV221" i="2"/>
  <c r="AV370" i="2"/>
  <c r="AF340" i="2"/>
  <c r="AF317" i="2"/>
  <c r="AF212" i="2"/>
  <c r="AV299" i="2"/>
  <c r="AV276" i="2"/>
  <c r="AF246" i="2"/>
  <c r="AF223" i="2"/>
  <c r="AF194" i="2"/>
  <c r="AF167" i="2"/>
  <c r="AF142" i="2"/>
  <c r="AF115" i="2"/>
  <c r="AV272" i="2"/>
  <c r="AV245" i="2"/>
  <c r="AV216" i="2"/>
  <c r="AV193" i="2"/>
  <c r="AF163" i="2"/>
  <c r="AF124" i="2"/>
  <c r="AF266" i="2"/>
  <c r="AV183" i="2"/>
  <c r="AF304" i="2"/>
  <c r="AV194" i="2"/>
  <c r="AF154" i="2"/>
  <c r="AV269" i="2"/>
  <c r="AV173" i="2"/>
  <c r="AF369" i="2"/>
  <c r="AV351" i="2"/>
  <c r="AF334" i="2"/>
  <c r="AF319" i="2"/>
  <c r="AF301" i="2"/>
  <c r="AF185" i="2"/>
  <c r="AV165" i="2"/>
  <c r="AF290" i="2"/>
  <c r="AV274" i="2"/>
  <c r="AV257" i="2"/>
  <c r="AF240" i="2"/>
  <c r="AF225" i="2"/>
  <c r="AV207" i="2"/>
  <c r="AF190" i="2"/>
  <c r="AF175" i="2"/>
  <c r="AV157" i="2"/>
  <c r="AV140" i="2"/>
  <c r="AV153" i="2"/>
  <c r="AV291" i="2"/>
  <c r="AF274" i="2"/>
  <c r="AF259" i="2"/>
  <c r="AV241" i="2"/>
  <c r="AV224" i="2"/>
  <c r="AF209" i="2"/>
  <c r="AV191" i="2"/>
  <c r="AV174" i="2"/>
  <c r="AV151" i="2"/>
  <c r="AV141" i="2"/>
  <c r="AF289" i="2"/>
  <c r="AV258" i="2"/>
  <c r="AV233" i="2"/>
  <c r="AV206" i="2"/>
  <c r="AF176" i="2"/>
  <c r="AF145" i="2"/>
  <c r="AV227" i="2"/>
  <c r="AV204" i="2"/>
  <c r="AF174" i="2"/>
  <c r="AF143" i="2"/>
  <c r="AV290" i="2"/>
  <c r="AV167" i="2"/>
  <c r="AV362" i="2"/>
  <c r="AV248" i="2"/>
  <c r="AV152" i="2"/>
  <c r="AF365" i="2"/>
  <c r="AV347" i="2"/>
  <c r="AV330" i="2"/>
  <c r="AF315" i="2"/>
  <c r="AF281" i="2"/>
  <c r="AV142" i="2"/>
  <c r="AV110" i="2"/>
  <c r="AF286" i="2"/>
  <c r="AF271" i="2"/>
  <c r="AV253" i="2"/>
  <c r="AV236" i="2"/>
  <c r="AF221" i="2"/>
  <c r="AV203" i="2"/>
  <c r="AV186" i="2"/>
  <c r="AF171" i="2"/>
  <c r="AF152" i="2"/>
  <c r="AV136" i="2"/>
  <c r="AF128" i="2"/>
  <c r="AV287" i="2"/>
  <c r="AV270" i="2"/>
  <c r="AF255" i="2"/>
  <c r="AF236" i="2"/>
  <c r="AV220" i="2"/>
  <c r="AF205" i="2"/>
  <c r="AF186" i="2"/>
  <c r="AV170" i="2"/>
  <c r="AV145" i="2"/>
  <c r="AF119" i="2"/>
  <c r="AV277" i="2"/>
  <c r="AV254" i="2"/>
  <c r="AF224" i="2"/>
  <c r="AF201" i="2"/>
  <c r="AF172" i="2"/>
  <c r="AV139" i="2"/>
  <c r="AV315" i="2"/>
  <c r="AF285" i="2"/>
  <c r="AV146" i="2"/>
  <c r="AF375" i="2"/>
  <c r="AF227" i="2"/>
  <c r="AV366" i="2"/>
  <c r="AF363" i="2"/>
  <c r="AF344" i="2"/>
  <c r="AV328" i="2"/>
  <c r="AF313" i="2"/>
  <c r="AF260" i="2"/>
  <c r="AF137" i="2"/>
  <c r="AV301" i="2"/>
  <c r="AV284" i="2"/>
  <c r="AF269" i="2"/>
  <c r="AV251" i="2"/>
  <c r="AV234" i="2"/>
  <c r="AF219" i="2"/>
  <c r="AF200" i="2"/>
  <c r="AV184" i="2"/>
  <c r="AF169" i="2"/>
  <c r="AF150" i="2"/>
  <c r="AF113" i="2"/>
  <c r="AV119" i="2"/>
  <c r="AF284" i="2"/>
  <c r="AV268" i="2"/>
  <c r="AF253" i="2"/>
  <c r="AF234" i="2"/>
  <c r="AV218" i="2"/>
  <c r="AF203" i="2"/>
  <c r="AF184" i="2"/>
  <c r="AV168" i="2"/>
  <c r="AF138" i="2"/>
  <c r="AV114" i="2"/>
  <c r="AV275" i="2"/>
  <c r="AV250" i="2"/>
  <c r="AF222" i="2"/>
  <c r="AF195" i="2"/>
  <c r="AF170" i="2"/>
  <c r="AV137" i="2"/>
  <c r="AF245" i="2"/>
  <c r="AF220" i="2"/>
  <c r="AF193" i="2"/>
  <c r="AV160" i="2"/>
  <c r="AV108" i="2"/>
  <c r="AF243" i="2"/>
  <c r="AF216" i="2"/>
  <c r="AF191" i="2"/>
  <c r="AV158" i="2"/>
  <c r="AF110" i="2"/>
  <c r="AF165" i="2"/>
  <c r="AV147" i="2"/>
  <c r="AF104" i="2"/>
  <c r="AV302" i="2"/>
  <c r="AF287" i="2"/>
  <c r="AF268" i="2"/>
  <c r="AV252" i="2"/>
  <c r="AV235" i="2"/>
  <c r="AF218" i="2"/>
  <c r="AV202" i="2"/>
  <c r="AV185" i="2"/>
  <c r="AF168" i="2"/>
  <c r="AF153" i="2"/>
  <c r="AV135" i="2"/>
  <c r="AF166" i="2"/>
  <c r="AF151" i="2"/>
  <c r="AV129" i="2"/>
  <c r="AF161" i="2"/>
  <c r="AV143" i="2"/>
  <c r="AV237" i="2"/>
  <c r="AV298" i="2"/>
  <c r="AV281" i="2"/>
  <c r="AF264" i="2"/>
  <c r="AF249" i="2"/>
  <c r="AV231" i="2"/>
  <c r="AF214" i="2"/>
  <c r="AF199" i="2"/>
  <c r="AV181" i="2"/>
  <c r="AV164" i="2"/>
  <c r="AF149" i="2"/>
  <c r="AV121" i="2"/>
  <c r="AF159" i="2"/>
  <c r="AF140" i="2"/>
  <c r="AV189" i="2"/>
  <c r="AF297" i="2"/>
  <c r="AV279" i="2"/>
  <c r="AF262" i="2"/>
  <c r="AF247" i="2"/>
  <c r="AV229" i="2"/>
  <c r="AV212" i="2"/>
  <c r="AF197" i="2"/>
  <c r="AV179" i="2"/>
  <c r="AV162" i="2"/>
  <c r="AF147" i="2"/>
  <c r="BE24" i="2"/>
  <c r="BE40" i="2"/>
  <c r="BE46" i="2"/>
  <c r="BE16" i="2"/>
  <c r="BE23" i="2"/>
  <c r="BE28" i="2"/>
  <c r="BE34" i="2"/>
  <c r="BE39" i="2"/>
  <c r="BE22" i="2"/>
  <c r="BE38" i="2"/>
  <c r="BE44" i="2"/>
  <c r="BE45" i="2"/>
  <c r="BE20" i="2"/>
  <c r="BE21" i="2"/>
  <c r="BE27" i="2"/>
  <c r="BE32" i="2"/>
  <c r="BE33" i="2"/>
  <c r="BE37" i="2"/>
  <c r="BE19" i="2"/>
  <c r="BE43" i="2"/>
  <c r="BE26" i="2"/>
  <c r="BE31" i="2"/>
  <c r="BE36" i="2"/>
  <c r="BE18" i="2"/>
  <c r="BE25" i="2"/>
  <c r="BE41" i="2"/>
  <c r="BE17" i="2"/>
  <c r="BE29" i="2"/>
  <c r="BE51" i="2"/>
  <c r="BE61" i="2"/>
  <c r="BE47" i="2"/>
  <c r="BE55" i="2"/>
  <c r="BE50" i="2"/>
  <c r="BE54" i="2"/>
  <c r="BE60" i="2"/>
  <c r="BE49" i="2"/>
  <c r="BE53" i="2"/>
  <c r="BE59" i="2"/>
  <c r="BE68" i="2"/>
  <c r="BE30" i="2"/>
  <c r="BE35" i="2"/>
  <c r="BE58" i="2"/>
  <c r="BE63" i="2"/>
  <c r="BE48" i="2"/>
  <c r="BE52" i="2"/>
  <c r="BE62" i="2"/>
  <c r="BE42" i="2"/>
  <c r="BE56" i="2"/>
  <c r="BE57" i="2"/>
  <c r="BE66" i="2"/>
  <c r="BE83" i="2"/>
  <c r="BE88" i="2"/>
  <c r="BE69" i="2"/>
  <c r="BE73" i="2"/>
  <c r="BE75" i="2"/>
  <c r="BE76" i="2"/>
  <c r="BE87" i="2"/>
  <c r="BE70" i="2"/>
  <c r="BE82" i="2"/>
  <c r="BE99" i="2"/>
  <c r="BE64" i="2"/>
  <c r="BE65" i="2"/>
  <c r="BE80" i="2"/>
  <c r="BE86" i="2"/>
  <c r="BE71" i="2"/>
  <c r="BE74" i="2"/>
  <c r="BE79" i="2"/>
  <c r="BE81" i="2"/>
  <c r="BE98" i="2"/>
  <c r="BE67" i="2"/>
  <c r="BE72" i="2"/>
  <c r="BE78" i="2"/>
  <c r="BE85" i="2"/>
  <c r="BE90" i="2"/>
  <c r="BE97" i="2"/>
  <c r="BE96" i="2"/>
  <c r="BE77" i="2"/>
  <c r="BE84" i="2"/>
  <c r="BE89" i="2"/>
  <c r="BE95" i="2"/>
  <c r="BE101" i="2"/>
  <c r="BE100" i="2"/>
  <c r="BE91" i="2"/>
  <c r="BE93" i="2"/>
  <c r="BE107" i="2"/>
  <c r="BE111" i="2"/>
  <c r="BE115" i="2"/>
  <c r="BE102" i="2"/>
  <c r="BE103" i="2"/>
  <c r="BE106" i="2"/>
  <c r="BE110" i="2"/>
  <c r="BE114" i="2"/>
  <c r="BE105" i="2"/>
  <c r="BE92" i="2"/>
  <c r="BE94" i="2"/>
  <c r="BE104" i="2"/>
  <c r="BE108" i="2"/>
  <c r="BE112" i="2"/>
  <c r="BE116" i="2"/>
  <c r="BE117" i="2"/>
  <c r="BE121" i="2"/>
  <c r="BE125" i="2"/>
  <c r="BE130" i="2"/>
  <c r="BE134" i="2"/>
  <c r="BE118" i="2"/>
  <c r="BE119" i="2"/>
  <c r="BE126" i="2"/>
  <c r="BE129" i="2"/>
  <c r="BE120" i="2"/>
  <c r="BE127" i="2"/>
  <c r="BE137" i="2"/>
  <c r="BE122" i="2"/>
  <c r="BE128" i="2"/>
  <c r="BE133" i="2"/>
  <c r="BE136" i="2"/>
  <c r="BE109" i="2"/>
  <c r="BE123" i="2"/>
  <c r="BE131" i="2"/>
  <c r="BE113" i="2"/>
  <c r="BE124" i="2"/>
  <c r="BE135" i="2"/>
  <c r="BE139" i="2"/>
  <c r="BE144" i="2"/>
  <c r="BE148" i="2"/>
  <c r="BE152" i="2"/>
  <c r="BE132" i="2"/>
  <c r="BE138" i="2"/>
  <c r="BE143" i="2"/>
  <c r="BE147" i="2"/>
  <c r="BE151" i="2"/>
  <c r="BE156" i="2"/>
  <c r="BE160" i="2"/>
  <c r="BE164" i="2"/>
  <c r="BE165" i="2"/>
  <c r="BE169" i="2"/>
  <c r="BE173" i="2"/>
  <c r="BE158" i="2"/>
  <c r="BE163" i="2"/>
  <c r="BE178" i="2"/>
  <c r="BE182" i="2"/>
  <c r="BE186" i="2"/>
  <c r="BE153" i="2"/>
  <c r="BE168" i="2"/>
  <c r="BE142" i="2"/>
  <c r="BE145" i="2"/>
  <c r="BE150" i="2"/>
  <c r="BE154" i="2"/>
  <c r="BE159" i="2"/>
  <c r="BE174" i="2"/>
  <c r="BE176" i="2"/>
  <c r="BE177" i="2"/>
  <c r="BE181" i="2"/>
  <c r="BE185" i="2"/>
  <c r="BE140" i="2"/>
  <c r="BE155" i="2"/>
  <c r="BE170" i="2"/>
  <c r="BE180" i="2"/>
  <c r="BE184" i="2"/>
  <c r="BE188" i="2"/>
  <c r="BE189" i="2"/>
  <c r="BE193" i="2"/>
  <c r="BE197" i="2"/>
  <c r="BE202" i="2"/>
  <c r="BE206" i="2"/>
  <c r="BE210" i="2"/>
  <c r="BE215" i="2"/>
  <c r="BE161" i="2"/>
  <c r="BE171" i="2"/>
  <c r="BE175" i="2"/>
  <c r="BE146" i="2"/>
  <c r="BE149" i="2"/>
  <c r="BE162" i="2"/>
  <c r="BE166" i="2"/>
  <c r="BE179" i="2"/>
  <c r="BE183" i="2"/>
  <c r="BE141" i="2"/>
  <c r="BE157" i="2"/>
  <c r="BE167" i="2"/>
  <c r="BE172" i="2"/>
  <c r="BE213" i="2"/>
  <c r="BE194" i="2"/>
  <c r="BE195" i="2"/>
  <c r="BE200" i="2"/>
  <c r="BE203" i="2"/>
  <c r="BE204" i="2"/>
  <c r="BE209" i="2"/>
  <c r="BE219" i="2"/>
  <c r="BE223" i="2"/>
  <c r="BE228" i="2"/>
  <c r="BE214" i="2"/>
  <c r="BE190" i="2"/>
  <c r="BE191" i="2"/>
  <c r="BE196" i="2"/>
  <c r="BE205" i="2"/>
  <c r="BE218" i="2"/>
  <c r="BE222" i="2"/>
  <c r="BE227" i="2"/>
  <c r="BE231" i="2"/>
  <c r="BE192" i="2"/>
  <c r="BE201" i="2"/>
  <c r="BE211" i="2"/>
  <c r="BE212" i="2"/>
  <c r="BE221" i="2"/>
  <c r="BE226" i="2"/>
  <c r="BE230" i="2"/>
  <c r="BE234" i="2"/>
  <c r="BE239" i="2"/>
  <c r="BE243" i="2"/>
  <c r="BE216" i="2"/>
  <c r="BE217" i="2"/>
  <c r="BE187" i="2"/>
  <c r="BE198" i="2"/>
  <c r="BE199" i="2"/>
  <c r="BE207" i="2"/>
  <c r="BE208" i="2"/>
  <c r="BE220" i="2"/>
  <c r="BE224" i="2"/>
  <c r="BE225" i="2"/>
  <c r="BE229" i="2"/>
  <c r="BE233" i="2"/>
  <c r="BE238" i="2"/>
  <c r="BE242" i="2"/>
  <c r="BE246" i="2"/>
  <c r="BE251" i="2"/>
  <c r="BE255" i="2"/>
  <c r="BE259" i="2"/>
  <c r="BE264" i="2"/>
  <c r="BE260" i="2"/>
  <c r="BE232" i="2"/>
  <c r="BE245" i="2"/>
  <c r="BE250" i="2"/>
  <c r="BE269" i="2"/>
  <c r="BE274" i="2"/>
  <c r="BE278" i="2"/>
  <c r="BE236" i="2"/>
  <c r="BE237" i="2"/>
  <c r="BE240" i="2"/>
  <c r="BE256" i="2"/>
  <c r="BE265" i="2"/>
  <c r="BE257" i="2"/>
  <c r="BE266" i="2"/>
  <c r="BE268" i="2"/>
  <c r="BE272" i="2"/>
  <c r="BE273" i="2"/>
  <c r="BE277" i="2"/>
  <c r="BE281" i="2"/>
  <c r="BE247" i="2"/>
  <c r="BE252" i="2"/>
  <c r="BE261" i="2"/>
  <c r="BE248" i="2"/>
  <c r="BE253" i="2"/>
  <c r="BE258" i="2"/>
  <c r="BE262" i="2"/>
  <c r="BE271" i="2"/>
  <c r="BE276" i="2"/>
  <c r="BE280" i="2"/>
  <c r="BE284" i="2"/>
  <c r="BE285" i="2"/>
  <c r="BE289" i="2"/>
  <c r="BE293" i="2"/>
  <c r="BE235" i="2"/>
  <c r="BE241" i="2"/>
  <c r="BE267" i="2"/>
  <c r="BE244" i="2"/>
  <c r="BE249" i="2"/>
  <c r="BE254" i="2"/>
  <c r="BE263" i="2"/>
  <c r="BE270" i="2"/>
  <c r="BE275" i="2"/>
  <c r="BE279" i="2"/>
  <c r="BE283" i="2"/>
  <c r="BE288" i="2"/>
  <c r="BE292" i="2"/>
  <c r="BE294" i="2"/>
  <c r="BE298" i="2"/>
  <c r="BE302" i="2"/>
  <c r="BE306" i="2"/>
  <c r="BE311" i="2"/>
  <c r="BE315" i="2"/>
  <c r="BE319" i="2"/>
  <c r="BE324" i="2"/>
  <c r="BE328" i="2"/>
  <c r="BE286" i="2"/>
  <c r="BE291" i="2"/>
  <c r="BE296" i="2"/>
  <c r="BE297" i="2"/>
  <c r="BE301" i="2"/>
  <c r="BE305" i="2"/>
  <c r="BE310" i="2"/>
  <c r="BE314" i="2"/>
  <c r="BE318" i="2"/>
  <c r="BE323" i="2"/>
  <c r="BE327" i="2"/>
  <c r="BE295" i="2"/>
  <c r="BE300" i="2"/>
  <c r="BE304" i="2"/>
  <c r="BE308" i="2"/>
  <c r="BE309" i="2"/>
  <c r="BE313" i="2"/>
  <c r="BE317" i="2"/>
  <c r="BE322" i="2"/>
  <c r="BE326" i="2"/>
  <c r="BE330" i="2"/>
  <c r="BE282" i="2"/>
  <c r="BE287" i="2"/>
  <c r="BE290" i="2"/>
  <c r="BE299" i="2"/>
  <c r="BE303" i="2"/>
  <c r="BE307" i="2"/>
  <c r="BE312" i="2"/>
  <c r="BE316" i="2"/>
  <c r="BE320" i="2"/>
  <c r="BE321" i="2"/>
  <c r="BE325" i="2"/>
  <c r="BE329" i="2"/>
  <c r="BE334" i="2"/>
  <c r="BE338" i="2"/>
  <c r="BE342" i="2"/>
  <c r="BE347" i="2"/>
  <c r="BE351" i="2"/>
  <c r="BE355" i="2"/>
  <c r="BE336" i="2"/>
  <c r="BE341" i="2"/>
  <c r="BE346" i="2"/>
  <c r="BE359" i="2"/>
  <c r="BE335" i="2"/>
  <c r="BE352" i="2"/>
  <c r="BE337" i="2"/>
  <c r="BE353" i="2"/>
  <c r="BE358" i="2"/>
  <c r="BE362" i="2"/>
  <c r="BE366" i="2"/>
  <c r="BE371" i="2"/>
  <c r="BE343" i="2"/>
  <c r="BE348" i="2"/>
  <c r="BE344" i="2"/>
  <c r="BE349" i="2"/>
  <c r="BE354" i="2"/>
  <c r="BE357" i="2"/>
  <c r="BE361" i="2"/>
  <c r="BE365" i="2"/>
  <c r="BE370" i="2"/>
  <c r="BE374" i="2"/>
  <c r="BE373" i="2"/>
  <c r="BE332" i="2"/>
  <c r="BE333" i="2"/>
  <c r="BE339" i="2"/>
  <c r="BE375" i="2"/>
  <c r="BE340" i="2"/>
  <c r="BE345" i="2"/>
  <c r="BE350" i="2"/>
  <c r="BE360" i="2"/>
  <c r="BE364" i="2"/>
  <c r="BE368" i="2"/>
  <c r="BE369" i="2"/>
  <c r="BE331" i="2"/>
  <c r="BE356" i="2"/>
  <c r="BE363" i="2"/>
  <c r="BE367" i="2"/>
  <c r="BE372" i="2"/>
  <c r="AP39" i="2"/>
  <c r="C16" i="1"/>
  <c r="AO16" i="2" l="1"/>
  <c r="AP40" i="2"/>
  <c r="BG16" i="2"/>
  <c r="BH16" i="2" s="1"/>
  <c r="AG16" i="2"/>
  <c r="AM16" i="2" s="1"/>
  <c r="C17" i="1"/>
  <c r="BL16" i="2" l="1"/>
  <c r="AH17" i="2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AG17" i="2" l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26" i="1"/>
  <c r="D58" i="1"/>
  <c r="D74" i="1"/>
  <c r="D90" i="1"/>
  <c r="D98" i="1"/>
  <c r="D114" i="1"/>
  <c r="D130" i="1"/>
  <c r="D146" i="1"/>
  <c r="D162" i="1"/>
  <c r="D178" i="1"/>
  <c r="D194" i="1"/>
  <c r="D234" i="1"/>
  <c r="D242" i="1"/>
  <c r="D274" i="1"/>
  <c r="D290" i="1"/>
  <c r="D322" i="1"/>
  <c r="D354" i="1"/>
  <c r="D18" i="1"/>
  <c r="D34" i="1"/>
  <c r="D42" i="1"/>
  <c r="D50" i="1"/>
  <c r="D66" i="1"/>
  <c r="D82" i="1"/>
  <c r="D106" i="1"/>
  <c r="D122" i="1"/>
  <c r="D138" i="1"/>
  <c r="D154" i="1"/>
  <c r="D170" i="1"/>
  <c r="D186" i="1"/>
  <c r="D226" i="1"/>
  <c r="D250" i="1"/>
  <c r="D282" i="1"/>
  <c r="D330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56" i="1"/>
  <c r="D164" i="1"/>
  <c r="D172" i="1"/>
  <c r="D180" i="1"/>
  <c r="D188" i="1"/>
  <c r="D196" i="1"/>
  <c r="D204" i="1"/>
  <c r="D212" i="1"/>
  <c r="D220" i="1"/>
  <c r="D236" i="1"/>
  <c r="D244" i="1"/>
  <c r="D252" i="1"/>
  <c r="D260" i="1"/>
  <c r="D268" i="1"/>
  <c r="D284" i="1"/>
  <c r="D292" i="1"/>
  <c r="D300" i="1"/>
  <c r="D316" i="1"/>
  <c r="D324" i="1"/>
  <c r="D340" i="1"/>
  <c r="D356" i="1"/>
  <c r="D372" i="1"/>
  <c r="D258" i="1"/>
  <c r="D346" i="1"/>
  <c r="D148" i="1"/>
  <c r="D228" i="1"/>
  <c r="D276" i="1"/>
  <c r="D308" i="1"/>
  <c r="D332" i="1"/>
  <c r="D348" i="1"/>
  <c r="D364" i="1"/>
  <c r="D266" i="1"/>
  <c r="D338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142" i="1"/>
  <c r="D206" i="1"/>
  <c r="D230" i="1"/>
  <c r="D246" i="1"/>
  <c r="D262" i="1"/>
  <c r="D278" i="1"/>
  <c r="D294" i="1"/>
  <c r="D310" i="1"/>
  <c r="D326" i="1"/>
  <c r="D342" i="1"/>
  <c r="D358" i="1"/>
  <c r="D366" i="1"/>
  <c r="D48" i="1"/>
  <c r="D112" i="1"/>
  <c r="D144" i="1"/>
  <c r="D168" i="1"/>
  <c r="D184" i="1"/>
  <c r="D208" i="1"/>
  <c r="D240" i="1"/>
  <c r="D264" i="1"/>
  <c r="D272" i="1"/>
  <c r="D296" i="1"/>
  <c r="D320" i="1"/>
  <c r="D344" i="1"/>
  <c r="D368" i="1"/>
  <c r="D218" i="1"/>
  <c r="D298" i="1"/>
  <c r="D370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50" i="1"/>
  <c r="D158" i="1"/>
  <c r="D166" i="1"/>
  <c r="D174" i="1"/>
  <c r="D182" i="1"/>
  <c r="D190" i="1"/>
  <c r="D198" i="1"/>
  <c r="D214" i="1"/>
  <c r="D222" i="1"/>
  <c r="D238" i="1"/>
  <c r="D254" i="1"/>
  <c r="D270" i="1"/>
  <c r="D286" i="1"/>
  <c r="D302" i="1"/>
  <c r="D318" i="1"/>
  <c r="D334" i="1"/>
  <c r="D350" i="1"/>
  <c r="D374" i="1"/>
  <c r="D56" i="1"/>
  <c r="D152" i="1"/>
  <c r="D200" i="1"/>
  <c r="D224" i="1"/>
  <c r="D248" i="1"/>
  <c r="D280" i="1"/>
  <c r="D304" i="1"/>
  <c r="D336" i="1"/>
  <c r="D360" i="1"/>
  <c r="D202" i="1"/>
  <c r="D314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24" i="1"/>
  <c r="D32" i="1"/>
  <c r="D40" i="1"/>
  <c r="D64" i="1"/>
  <c r="D72" i="1"/>
  <c r="D80" i="1"/>
  <c r="D88" i="1"/>
  <c r="D96" i="1"/>
  <c r="D104" i="1"/>
  <c r="D120" i="1"/>
  <c r="D128" i="1"/>
  <c r="D136" i="1"/>
  <c r="D160" i="1"/>
  <c r="D176" i="1"/>
  <c r="D192" i="1"/>
  <c r="D216" i="1"/>
  <c r="D232" i="1"/>
  <c r="D256" i="1"/>
  <c r="D288" i="1"/>
  <c r="D312" i="1"/>
  <c r="D328" i="1"/>
  <c r="D352" i="1"/>
  <c r="D16" i="1"/>
  <c r="D210" i="1"/>
  <c r="D306" i="1"/>
  <c r="D362" i="1"/>
  <c r="K9" i="1" l="1"/>
  <c r="H16" i="1"/>
  <c r="AM17" i="2"/>
  <c r="AH18" i="2" s="1"/>
  <c r="BJ15" i="2"/>
  <c r="G16" i="1"/>
  <c r="F16" i="1" s="1"/>
  <c r="BL17" i="2" l="1"/>
  <c r="T16" i="2"/>
  <c r="AG18" i="2"/>
  <c r="I16" i="1"/>
  <c r="E16" i="1" s="1"/>
  <c r="K11" i="1" s="1"/>
  <c r="K16" i="1" l="1"/>
  <c r="H17" i="1" s="1"/>
  <c r="AM18" i="2"/>
  <c r="BL18" i="2" s="1"/>
  <c r="AW16" i="2"/>
  <c r="BC16" i="2" s="1"/>
  <c r="V16" i="2"/>
  <c r="S16" i="2" s="1"/>
  <c r="Z16" i="2"/>
  <c r="I17" i="1" l="1"/>
  <c r="Z17" i="2" s="1"/>
  <c r="G17" i="1"/>
  <c r="F17" i="1" s="1"/>
  <c r="AO17" i="2"/>
  <c r="AH19" i="2"/>
  <c r="AG19" i="2" s="1"/>
  <c r="BJ16" i="2"/>
  <c r="AX17" i="2"/>
  <c r="E17" i="1" l="1"/>
  <c r="K17" i="1" s="1"/>
  <c r="AO18" i="2" s="1"/>
  <c r="T17" i="2"/>
  <c r="V17" i="2" s="1"/>
  <c r="S17" i="2" s="1"/>
  <c r="AM19" i="2"/>
  <c r="BL19" i="2" s="1"/>
  <c r="BG17" i="2"/>
  <c r="AW17" i="2"/>
  <c r="BC17" i="2" s="1"/>
  <c r="I18" i="1" l="1"/>
  <c r="G18" i="1"/>
  <c r="F18" i="1" s="1"/>
  <c r="H18" i="1"/>
  <c r="AH20" i="2"/>
  <c r="AG20" i="2" s="1"/>
  <c r="BJ17" i="2"/>
  <c r="AX18" i="2"/>
  <c r="BH17" i="2"/>
  <c r="Z18" i="2" l="1"/>
  <c r="E18" i="1"/>
  <c r="K18" i="1" s="1"/>
  <c r="H19" i="1" s="1"/>
  <c r="T18" i="2"/>
  <c r="V18" i="2" s="1"/>
  <c r="S18" i="2" s="1"/>
  <c r="AM20" i="2"/>
  <c r="BL20" i="2" s="1"/>
  <c r="BG18" i="2"/>
  <c r="AW18" i="2"/>
  <c r="BC18" i="2" s="1"/>
  <c r="G19" i="1" l="1"/>
  <c r="F19" i="1" s="1"/>
  <c r="I19" i="1"/>
  <c r="Z19" i="2" s="1"/>
  <c r="AO19" i="2"/>
  <c r="AH21" i="2"/>
  <c r="AG21" i="2" s="1"/>
  <c r="BJ18" i="2"/>
  <c r="AX19" i="2"/>
  <c r="BH18" i="2"/>
  <c r="E19" i="1" l="1"/>
  <c r="K19" i="1" s="1"/>
  <c r="AO20" i="2" s="1"/>
  <c r="T19" i="2"/>
  <c r="V19" i="2" s="1"/>
  <c r="S19" i="2" s="1"/>
  <c r="AM21" i="2"/>
  <c r="BL21" i="2" s="1"/>
  <c r="BG19" i="2"/>
  <c r="AW19" i="2"/>
  <c r="BC19" i="2" s="1"/>
  <c r="G20" i="1" l="1"/>
  <c r="F20" i="1" s="1"/>
  <c r="H20" i="1"/>
  <c r="I20" i="1"/>
  <c r="AH22" i="2"/>
  <c r="AG22" i="2" s="1"/>
  <c r="AM22" i="2" s="1"/>
  <c r="AX20" i="2"/>
  <c r="BJ19" i="2"/>
  <c r="BH19" i="2"/>
  <c r="Z20" i="2" l="1"/>
  <c r="E20" i="1"/>
  <c r="K20" i="1" s="1"/>
  <c r="T20" i="2"/>
  <c r="BG20" i="2"/>
  <c r="BH20" i="2" s="1"/>
  <c r="AW20" i="2"/>
  <c r="BC20" i="2" s="1"/>
  <c r="BL22" i="2"/>
  <c r="AH23" i="2"/>
  <c r="V20" i="2"/>
  <c r="S20" i="2" s="1"/>
  <c r="G21" i="1"/>
  <c r="H21" i="1"/>
  <c r="I21" i="1"/>
  <c r="T21" i="2" l="1"/>
  <c r="V21" i="2" s="1"/>
  <c r="S21" i="2" s="1"/>
  <c r="F21" i="1"/>
  <c r="AO21" i="2"/>
  <c r="Z21" i="2"/>
  <c r="BJ20" i="2"/>
  <c r="AX21" i="2"/>
  <c r="AG23" i="2"/>
  <c r="AM23" i="2" s="1"/>
  <c r="E21" i="1"/>
  <c r="K21" i="1" s="1"/>
  <c r="BG21" i="2" l="1"/>
  <c r="BH21" i="2" s="1"/>
  <c r="AW21" i="2"/>
  <c r="BC21" i="2" s="1"/>
  <c r="BL23" i="2"/>
  <c r="AH24" i="2"/>
  <c r="I22" i="1"/>
  <c r="H22" i="1"/>
  <c r="G22" i="1"/>
  <c r="T22" i="2" l="1"/>
  <c r="V22" i="2" s="1"/>
  <c r="S22" i="2" s="1"/>
  <c r="F22" i="1"/>
  <c r="AO22" i="2"/>
  <c r="Z22" i="2"/>
  <c r="AG24" i="2"/>
  <c r="AM24" i="2" s="1"/>
  <c r="BJ21" i="2"/>
  <c r="AX22" i="2"/>
  <c r="E22" i="1"/>
  <c r="K22" i="1" s="1"/>
  <c r="BL24" i="2" l="1"/>
  <c r="AH25" i="2"/>
  <c r="BG22" i="2"/>
  <c r="BH22" i="2" s="1"/>
  <c r="AW22" i="2"/>
  <c r="BC22" i="2" s="1"/>
  <c r="I23" i="1"/>
  <c r="H23" i="1"/>
  <c r="G23" i="1"/>
  <c r="T23" i="2" l="1"/>
  <c r="V23" i="2" s="1"/>
  <c r="S23" i="2" s="1"/>
  <c r="F23" i="1"/>
  <c r="AO23" i="2"/>
  <c r="Z23" i="2"/>
  <c r="BJ22" i="2"/>
  <c r="AX23" i="2"/>
  <c r="AG25" i="2"/>
  <c r="AM25" i="2" s="1"/>
  <c r="E23" i="1"/>
  <c r="K23" i="1" s="1"/>
  <c r="BG23" i="2" l="1"/>
  <c r="BH23" i="2" s="1"/>
  <c r="AW23" i="2"/>
  <c r="BC23" i="2" s="1"/>
  <c r="BL25" i="2"/>
  <c r="AH26" i="2"/>
  <c r="G24" i="1"/>
  <c r="H24" i="1"/>
  <c r="I24" i="1"/>
  <c r="T24" i="2" l="1"/>
  <c r="V24" i="2" s="1"/>
  <c r="S24" i="2" s="1"/>
  <c r="F24" i="1"/>
  <c r="AO24" i="2"/>
  <c r="AG26" i="2"/>
  <c r="AM26" i="2" s="1"/>
  <c r="BJ23" i="2"/>
  <c r="AX24" i="2"/>
  <c r="Z24" i="2"/>
  <c r="E24" i="1"/>
  <c r="K24" i="1" s="1"/>
  <c r="BG24" i="2" l="1"/>
  <c r="BH24" i="2" s="1"/>
  <c r="AW24" i="2"/>
  <c r="BC24" i="2" s="1"/>
  <c r="BL26" i="2"/>
  <c r="AH27" i="2"/>
  <c r="G25" i="1"/>
  <c r="I25" i="1"/>
  <c r="H25" i="1"/>
  <c r="T25" i="2" l="1"/>
  <c r="V25" i="2" s="1"/>
  <c r="S25" i="2" s="1"/>
  <c r="F25" i="1"/>
  <c r="AO25" i="2"/>
  <c r="Z25" i="2"/>
  <c r="AG27" i="2"/>
  <c r="AM27" i="2" s="1"/>
  <c r="BJ24" i="2"/>
  <c r="AX25" i="2"/>
  <c r="E25" i="1"/>
  <c r="K25" i="1" s="1"/>
  <c r="AO26" i="2" l="1"/>
  <c r="BG25" i="2"/>
  <c r="BH25" i="2" s="1"/>
  <c r="AW25" i="2"/>
  <c r="BC25" i="2" s="1"/>
  <c r="AH28" i="2"/>
  <c r="BL27" i="2"/>
  <c r="I26" i="1"/>
  <c r="H26" i="1"/>
  <c r="G26" i="1"/>
  <c r="T26" i="2" l="1"/>
  <c r="V26" i="2" s="1"/>
  <c r="S26" i="2" s="1"/>
  <c r="F26" i="1"/>
  <c r="Z26" i="2"/>
  <c r="AG28" i="2"/>
  <c r="AM28" i="2" s="1"/>
  <c r="BJ25" i="2"/>
  <c r="AX26" i="2"/>
  <c r="E26" i="1"/>
  <c r="K26" i="1" s="1"/>
  <c r="BG26" i="2" l="1"/>
  <c r="BH26" i="2" s="1"/>
  <c r="AW26" i="2"/>
  <c r="BC26" i="2" s="1"/>
  <c r="BL28" i="2"/>
  <c r="AH29" i="2"/>
  <c r="I27" i="1"/>
  <c r="H27" i="1"/>
  <c r="G27" i="1"/>
  <c r="T27" i="2" l="1"/>
  <c r="V27" i="2" s="1"/>
  <c r="S27" i="2" s="1"/>
  <c r="F27" i="1"/>
  <c r="AO27" i="2"/>
  <c r="Z27" i="2"/>
  <c r="BJ26" i="2"/>
  <c r="AX27" i="2"/>
  <c r="AG29" i="2"/>
  <c r="AM29" i="2" s="1"/>
  <c r="E27" i="1"/>
  <c r="K27" i="1" s="1"/>
  <c r="BL29" i="2" l="1"/>
  <c r="AH30" i="2"/>
  <c r="BG27" i="2"/>
  <c r="BH27" i="2" s="1"/>
  <c r="AW27" i="2"/>
  <c r="BC27" i="2" s="1"/>
  <c r="H28" i="1"/>
  <c r="I28" i="1"/>
  <c r="G28" i="1"/>
  <c r="T28" i="2" l="1"/>
  <c r="V28" i="2" s="1"/>
  <c r="S28" i="2" s="1"/>
  <c r="F28" i="1"/>
  <c r="AO28" i="2"/>
  <c r="Z28" i="2"/>
  <c r="BJ27" i="2"/>
  <c r="AX28" i="2"/>
  <c r="AG30" i="2"/>
  <c r="AM30" i="2" s="1"/>
  <c r="E28" i="1"/>
  <c r="K28" i="1" s="1"/>
  <c r="BG28" i="2" l="1"/>
  <c r="BH28" i="2" s="1"/>
  <c r="AW28" i="2"/>
  <c r="BC28" i="2" s="1"/>
  <c r="BL30" i="2"/>
  <c r="AH31" i="2"/>
  <c r="I29" i="1"/>
  <c r="H29" i="1"/>
  <c r="G29" i="1"/>
  <c r="T29" i="2" l="1"/>
  <c r="V29" i="2" s="1"/>
  <c r="S29" i="2" s="1"/>
  <c r="F29" i="1"/>
  <c r="AO29" i="2"/>
  <c r="Z29" i="2"/>
  <c r="AG31" i="2"/>
  <c r="AM31" i="2" s="1"/>
  <c r="BJ28" i="2"/>
  <c r="AX29" i="2"/>
  <c r="E29" i="1"/>
  <c r="K29" i="1" s="1"/>
  <c r="AO30" i="2" l="1"/>
  <c r="BG29" i="2"/>
  <c r="BH29" i="2" s="1"/>
  <c r="AW29" i="2"/>
  <c r="BC29" i="2" s="1"/>
  <c r="BL31" i="2"/>
  <c r="AH32" i="2"/>
  <c r="I30" i="1"/>
  <c r="G30" i="1"/>
  <c r="H30" i="1"/>
  <c r="T30" i="2" l="1"/>
  <c r="V30" i="2" s="1"/>
  <c r="S30" i="2" s="1"/>
  <c r="F30" i="1"/>
  <c r="Z30" i="2"/>
  <c r="AG32" i="2"/>
  <c r="AM32" i="2" s="1"/>
  <c r="BJ29" i="2"/>
  <c r="AX30" i="2"/>
  <c r="E30" i="1"/>
  <c r="K30" i="1" s="1"/>
  <c r="AH33" i="2" l="1"/>
  <c r="BL32" i="2"/>
  <c r="BG30" i="2"/>
  <c r="BH30" i="2" s="1"/>
  <c r="AW30" i="2"/>
  <c r="BC30" i="2" s="1"/>
  <c r="H31" i="1"/>
  <c r="G31" i="1"/>
  <c r="I31" i="1"/>
  <c r="T31" i="2" l="1"/>
  <c r="V31" i="2" s="1"/>
  <c r="S31" i="2" s="1"/>
  <c r="F31" i="1"/>
  <c r="AO31" i="2"/>
  <c r="Z31" i="2"/>
  <c r="BJ30" i="2"/>
  <c r="AX31" i="2"/>
  <c r="AG33" i="2"/>
  <c r="AM33" i="2" s="1"/>
  <c r="E31" i="1"/>
  <c r="K31" i="1" s="1"/>
  <c r="BG31" i="2" l="1"/>
  <c r="BH31" i="2" s="1"/>
  <c r="AW31" i="2"/>
  <c r="BC31" i="2" s="1"/>
  <c r="AH34" i="2"/>
  <c r="BL33" i="2"/>
  <c r="I32" i="1"/>
  <c r="H32" i="1"/>
  <c r="G32" i="1"/>
  <c r="T32" i="2" l="1"/>
  <c r="V32" i="2" s="1"/>
  <c r="S32" i="2" s="1"/>
  <c r="F32" i="1"/>
  <c r="AO32" i="2"/>
  <c r="Z32" i="2"/>
  <c r="AG34" i="2"/>
  <c r="AM34" i="2" s="1"/>
  <c r="BJ31" i="2"/>
  <c r="AX32" i="2"/>
  <c r="E32" i="1"/>
  <c r="K32" i="1" s="1"/>
  <c r="BG32" i="2" l="1"/>
  <c r="BH32" i="2" s="1"/>
  <c r="AW32" i="2"/>
  <c r="BC32" i="2" s="1"/>
  <c r="BL34" i="2"/>
  <c r="AH35" i="2"/>
  <c r="I33" i="1"/>
  <c r="H33" i="1"/>
  <c r="G33" i="1"/>
  <c r="T33" i="2" l="1"/>
  <c r="V33" i="2" s="1"/>
  <c r="S33" i="2" s="1"/>
  <c r="F33" i="1"/>
  <c r="AO33" i="2"/>
  <c r="Z33" i="2"/>
  <c r="AG35" i="2"/>
  <c r="AM35" i="2" s="1"/>
  <c r="BJ32" i="2"/>
  <c r="AX33" i="2"/>
  <c r="E33" i="1"/>
  <c r="K33" i="1" s="1"/>
  <c r="BG33" i="2" l="1"/>
  <c r="BH33" i="2" s="1"/>
  <c r="AW33" i="2"/>
  <c r="BC33" i="2" s="1"/>
  <c r="BL35" i="2"/>
  <c r="AH36" i="2"/>
  <c r="H34" i="1"/>
  <c r="I34" i="1"/>
  <c r="G34" i="1"/>
  <c r="T34" i="2" l="1"/>
  <c r="V34" i="2" s="1"/>
  <c r="S34" i="2" s="1"/>
  <c r="F34" i="1"/>
  <c r="AO34" i="2"/>
  <c r="Z34" i="2"/>
  <c r="AG36" i="2"/>
  <c r="AM36" i="2" s="1"/>
  <c r="BJ33" i="2"/>
  <c r="AX34" i="2"/>
  <c r="E34" i="1"/>
  <c r="K34" i="1" s="1"/>
  <c r="BG34" i="2" l="1"/>
  <c r="BH34" i="2" s="1"/>
  <c r="AW34" i="2"/>
  <c r="BC34" i="2" s="1"/>
  <c r="BL36" i="2"/>
  <c r="AH37" i="2"/>
  <c r="H35" i="1"/>
  <c r="I35" i="1"/>
  <c r="G35" i="1"/>
  <c r="T35" i="2" l="1"/>
  <c r="V35" i="2" s="1"/>
  <c r="S35" i="2" s="1"/>
  <c r="F35" i="1"/>
  <c r="AO35" i="2"/>
  <c r="Z35" i="2"/>
  <c r="AG37" i="2"/>
  <c r="AM37" i="2" s="1"/>
  <c r="BJ34" i="2"/>
  <c r="AX35" i="2"/>
  <c r="E35" i="1"/>
  <c r="K35" i="1" s="1"/>
  <c r="AH38" i="2" l="1"/>
  <c r="BL37" i="2"/>
  <c r="BG35" i="2"/>
  <c r="BH35" i="2" s="1"/>
  <c r="AW35" i="2"/>
  <c r="BC35" i="2" s="1"/>
  <c r="I36" i="1"/>
  <c r="H36" i="1"/>
  <c r="G36" i="1"/>
  <c r="T36" i="2" l="1"/>
  <c r="V36" i="2" s="1"/>
  <c r="S36" i="2" s="1"/>
  <c r="F36" i="1"/>
  <c r="AO36" i="2"/>
  <c r="Z36" i="2"/>
  <c r="BJ35" i="2"/>
  <c r="AX36" i="2"/>
  <c r="AG38" i="2"/>
  <c r="AM38" i="2" s="1"/>
  <c r="E36" i="1"/>
  <c r="K36" i="1" s="1"/>
  <c r="BL38" i="2" l="1"/>
  <c r="AH39" i="2"/>
  <c r="BG36" i="2"/>
  <c r="BH36" i="2" s="1"/>
  <c r="AW36" i="2"/>
  <c r="BC36" i="2" s="1"/>
  <c r="I37" i="1"/>
  <c r="H37" i="1"/>
  <c r="G37" i="1"/>
  <c r="T37" i="2" l="1"/>
  <c r="V37" i="2" s="1"/>
  <c r="S37" i="2" s="1"/>
  <c r="F37" i="1"/>
  <c r="AO37" i="2"/>
  <c r="Z37" i="2"/>
  <c r="BJ36" i="2"/>
  <c r="AX37" i="2"/>
  <c r="AG39" i="2"/>
  <c r="AM39" i="2" s="1"/>
  <c r="E37" i="1"/>
  <c r="K37" i="1" s="1"/>
  <c r="AH40" i="2" l="1"/>
  <c r="BL39" i="2"/>
  <c r="BG37" i="2"/>
  <c r="BH37" i="2" s="1"/>
  <c r="AW37" i="2"/>
  <c r="BC37" i="2" s="1"/>
  <c r="I38" i="1"/>
  <c r="H38" i="1"/>
  <c r="G38" i="1"/>
  <c r="T38" i="2" l="1"/>
  <c r="V38" i="2" s="1"/>
  <c r="S38" i="2" s="1"/>
  <c r="F38" i="1"/>
  <c r="AO38" i="2"/>
  <c r="Z38" i="2"/>
  <c r="BJ37" i="2"/>
  <c r="AX38" i="2"/>
  <c r="AG40" i="2"/>
  <c r="AM40" i="2" s="1"/>
  <c r="E38" i="1"/>
  <c r="K38" i="1" s="1"/>
  <c r="BL40" i="2" l="1"/>
  <c r="AH41" i="2"/>
  <c r="BG38" i="2"/>
  <c r="BH38" i="2" s="1"/>
  <c r="AW38" i="2"/>
  <c r="BC38" i="2" s="1"/>
  <c r="H39" i="1"/>
  <c r="I39" i="1"/>
  <c r="G39" i="1"/>
  <c r="T39" i="2" l="1"/>
  <c r="V39" i="2" s="1"/>
  <c r="S39" i="2" s="1"/>
  <c r="F39" i="1"/>
  <c r="AO39" i="2"/>
  <c r="BJ38" i="2"/>
  <c r="AX39" i="2"/>
  <c r="AG41" i="2"/>
  <c r="AM41" i="2" s="1"/>
  <c r="Z39" i="2"/>
  <c r="E39" i="1"/>
  <c r="K39" i="1" s="1"/>
  <c r="BL41" i="2" l="1"/>
  <c r="AH42" i="2"/>
  <c r="BG39" i="2"/>
  <c r="BH39" i="2" s="1"/>
  <c r="AW39" i="2"/>
  <c r="BC39" i="2" s="1"/>
  <c r="G40" i="1"/>
  <c r="I40" i="1"/>
  <c r="H40" i="1"/>
  <c r="T40" i="2" l="1"/>
  <c r="V40" i="2" s="1"/>
  <c r="S40" i="2" s="1"/>
  <c r="F40" i="1"/>
  <c r="AO40" i="2"/>
  <c r="AG42" i="2"/>
  <c r="AM42" i="2" s="1"/>
  <c r="Z40" i="2"/>
  <c r="BJ39" i="2"/>
  <c r="AX40" i="2"/>
  <c r="E40" i="1"/>
  <c r="K40" i="1" s="1"/>
  <c r="BL42" i="2" l="1"/>
  <c r="AH43" i="2"/>
  <c r="BG40" i="2"/>
  <c r="BH40" i="2" s="1"/>
  <c r="AW40" i="2"/>
  <c r="BC40" i="2" s="1"/>
  <c r="I41" i="1"/>
  <c r="H41" i="1"/>
  <c r="G41" i="1"/>
  <c r="T41" i="2" l="1"/>
  <c r="V41" i="2" s="1"/>
  <c r="S41" i="2" s="1"/>
  <c r="F41" i="1"/>
  <c r="AO41" i="2"/>
  <c r="Z41" i="2"/>
  <c r="BJ40" i="2"/>
  <c r="AX41" i="2"/>
  <c r="AG43" i="2"/>
  <c r="AM43" i="2" s="1"/>
  <c r="E41" i="1"/>
  <c r="K41" i="1" s="1"/>
  <c r="H42" i="1" l="1"/>
  <c r="BL43" i="2"/>
  <c r="AH44" i="2"/>
  <c r="BG41" i="2"/>
  <c r="BH41" i="2" s="1"/>
  <c r="AW41" i="2"/>
  <c r="BC41" i="2" s="1"/>
  <c r="I42" i="1"/>
  <c r="G42" i="1"/>
  <c r="T42" i="2" l="1"/>
  <c r="V42" i="2" s="1"/>
  <c r="S42" i="2" s="1"/>
  <c r="F42" i="1"/>
  <c r="AO42" i="2"/>
  <c r="Z42" i="2"/>
  <c r="AG44" i="2"/>
  <c r="AM44" i="2" s="1"/>
  <c r="BJ41" i="2"/>
  <c r="AX42" i="2"/>
  <c r="E42" i="1"/>
  <c r="K42" i="1" s="1"/>
  <c r="BG42" i="2" l="1"/>
  <c r="BH42" i="2" s="1"/>
  <c r="AW42" i="2"/>
  <c r="BC42" i="2" s="1"/>
  <c r="BL44" i="2"/>
  <c r="AH45" i="2"/>
  <c r="H43" i="1"/>
  <c r="I43" i="1"/>
  <c r="G43" i="1"/>
  <c r="T43" i="2" l="1"/>
  <c r="V43" i="2" s="1"/>
  <c r="S43" i="2" s="1"/>
  <c r="F43" i="1"/>
  <c r="AO43" i="2"/>
  <c r="Z43" i="2"/>
  <c r="AG45" i="2"/>
  <c r="AM45" i="2" s="1"/>
  <c r="BJ42" i="2"/>
  <c r="AX43" i="2"/>
  <c r="E43" i="1"/>
  <c r="K43" i="1" s="1"/>
  <c r="H44" i="1" l="1"/>
  <c r="BG43" i="2"/>
  <c r="BH43" i="2" s="1"/>
  <c r="AW43" i="2"/>
  <c r="BC43" i="2" s="1"/>
  <c r="BL45" i="2"/>
  <c r="AH46" i="2"/>
  <c r="G44" i="1"/>
  <c r="T44" i="2" l="1"/>
  <c r="V44" i="2" s="1"/>
  <c r="S44" i="2" s="1"/>
  <c r="F44" i="1"/>
  <c r="I44" i="1"/>
  <c r="Z44" i="2" s="1"/>
  <c r="AO44" i="2"/>
  <c r="AG46" i="2"/>
  <c r="AM46" i="2" s="1"/>
  <c r="BJ43" i="2"/>
  <c r="AX44" i="2"/>
  <c r="E44" i="1" l="1"/>
  <c r="K44" i="1" s="1"/>
  <c r="I45" i="1" s="1"/>
  <c r="BG44" i="2"/>
  <c r="BH44" i="2" s="1"/>
  <c r="AW44" i="2"/>
  <c r="BC44" i="2" s="1"/>
  <c r="BL46" i="2"/>
  <c r="AH47" i="2"/>
  <c r="G45" i="1" l="1"/>
  <c r="T45" i="2" s="1"/>
  <c r="V45" i="2" s="1"/>
  <c r="S45" i="2" s="1"/>
  <c r="H45" i="1"/>
  <c r="Z45" i="2" s="1"/>
  <c r="AO45" i="2"/>
  <c r="AX45" i="2"/>
  <c r="BJ44" i="2"/>
  <c r="AG47" i="2"/>
  <c r="AM47" i="2" s="1"/>
  <c r="F45" i="1" l="1"/>
  <c r="E45" i="1"/>
  <c r="K45" i="1" s="1"/>
  <c r="I46" i="1" s="1"/>
  <c r="BL47" i="2"/>
  <c r="AH48" i="2"/>
  <c r="BG45" i="2"/>
  <c r="BH45" i="2" s="1"/>
  <c r="AW45" i="2"/>
  <c r="BC45" i="2" s="1"/>
  <c r="H46" i="1" l="1"/>
  <c r="G46" i="1"/>
  <c r="T46" i="2"/>
  <c r="V46" i="2" s="1"/>
  <c r="S46" i="2" s="1"/>
  <c r="F46" i="1"/>
  <c r="AO46" i="2"/>
  <c r="Z46" i="2"/>
  <c r="BJ45" i="2"/>
  <c r="AX46" i="2"/>
  <c r="AG48" i="2"/>
  <c r="AM48" i="2" s="1"/>
  <c r="E46" i="1"/>
  <c r="K46" i="1" s="1"/>
  <c r="I47" i="1" l="1"/>
  <c r="BL48" i="2"/>
  <c r="AH49" i="2"/>
  <c r="BG46" i="2"/>
  <c r="BH46" i="2" s="1"/>
  <c r="AW46" i="2"/>
  <c r="BC46" i="2" s="1"/>
  <c r="H47" i="1"/>
  <c r="G47" i="1" l="1"/>
  <c r="E47" i="1" s="1"/>
  <c r="K47" i="1" s="1"/>
  <c r="AO47" i="2"/>
  <c r="Z47" i="2"/>
  <c r="AG49" i="2"/>
  <c r="AM49" i="2" s="1"/>
  <c r="BJ46" i="2"/>
  <c r="AX47" i="2"/>
  <c r="T47" i="2" l="1"/>
  <c r="V47" i="2" s="1"/>
  <c r="S47" i="2" s="1"/>
  <c r="F47" i="1"/>
  <c r="BL49" i="2"/>
  <c r="AH50" i="2"/>
  <c r="BG47" i="2"/>
  <c r="BH47" i="2" s="1"/>
  <c r="AW47" i="2"/>
  <c r="BC47" i="2" s="1"/>
  <c r="I48" i="1"/>
  <c r="H48" i="1"/>
  <c r="G48" i="1"/>
  <c r="T48" i="2" l="1"/>
  <c r="F48" i="1"/>
  <c r="AO48" i="2"/>
  <c r="Z48" i="2"/>
  <c r="BJ47" i="2"/>
  <c r="AX48" i="2"/>
  <c r="AG50" i="2"/>
  <c r="AM50" i="2" s="1"/>
  <c r="V48" i="2"/>
  <c r="S48" i="2" s="1"/>
  <c r="E48" i="1"/>
  <c r="K48" i="1" s="1"/>
  <c r="BL50" i="2" l="1"/>
  <c r="AH51" i="2"/>
  <c r="BG48" i="2"/>
  <c r="BH48" i="2" s="1"/>
  <c r="AW48" i="2"/>
  <c r="BC48" i="2" s="1"/>
  <c r="H49" i="1"/>
  <c r="I49" i="1"/>
  <c r="G49" i="1"/>
  <c r="T49" i="2" l="1"/>
  <c r="F49" i="1"/>
  <c r="AO49" i="2"/>
  <c r="AG51" i="2"/>
  <c r="AM51" i="2" s="1"/>
  <c r="V49" i="2"/>
  <c r="S49" i="2" s="1"/>
  <c r="BJ48" i="2"/>
  <c r="AX49" i="2"/>
  <c r="Z49" i="2"/>
  <c r="E49" i="1"/>
  <c r="K49" i="1" s="1"/>
  <c r="BL51" i="2" l="1"/>
  <c r="AH52" i="2"/>
  <c r="BG49" i="2"/>
  <c r="BH49" i="2" s="1"/>
  <c r="AW49" i="2"/>
  <c r="BC49" i="2" s="1"/>
  <c r="I50" i="1"/>
  <c r="G50" i="1"/>
  <c r="H50" i="1"/>
  <c r="T50" i="2" l="1"/>
  <c r="V50" i="2" s="1"/>
  <c r="S50" i="2" s="1"/>
  <c r="F50" i="1"/>
  <c r="AO50" i="2"/>
  <c r="Z50" i="2"/>
  <c r="AG52" i="2"/>
  <c r="AM52" i="2" s="1"/>
  <c r="BJ49" i="2"/>
  <c r="AX50" i="2"/>
  <c r="E50" i="1"/>
  <c r="K50" i="1" s="1"/>
  <c r="BL52" i="2" l="1"/>
  <c r="AH53" i="2"/>
  <c r="BG50" i="2"/>
  <c r="BH50" i="2" s="1"/>
  <c r="AW50" i="2"/>
  <c r="BC50" i="2" s="1"/>
  <c r="I51" i="1"/>
  <c r="H51" i="1"/>
  <c r="G51" i="1"/>
  <c r="T51" i="2" l="1"/>
  <c r="V51" i="2" s="1"/>
  <c r="S51" i="2" s="1"/>
  <c r="F51" i="1"/>
  <c r="AO51" i="2"/>
  <c r="Z51" i="2"/>
  <c r="BJ50" i="2"/>
  <c r="AX51" i="2"/>
  <c r="AG53" i="2"/>
  <c r="AM53" i="2" s="1"/>
  <c r="E51" i="1"/>
  <c r="K51" i="1" s="1"/>
  <c r="BL53" i="2" l="1"/>
  <c r="AH54" i="2"/>
  <c r="BG51" i="2"/>
  <c r="BH51" i="2" s="1"/>
  <c r="AW51" i="2"/>
  <c r="BC51" i="2" s="1"/>
  <c r="H52" i="1"/>
  <c r="I52" i="1"/>
  <c r="G52" i="1"/>
  <c r="T52" i="2" l="1"/>
  <c r="V52" i="2" s="1"/>
  <c r="S52" i="2" s="1"/>
  <c r="F52" i="1"/>
  <c r="AO52" i="2"/>
  <c r="Z52" i="2"/>
  <c r="BJ51" i="2"/>
  <c r="AX52" i="2"/>
  <c r="AG54" i="2"/>
  <c r="AM54" i="2" s="1"/>
  <c r="E52" i="1"/>
  <c r="K52" i="1" s="1"/>
  <c r="BG52" i="2" l="1"/>
  <c r="BH52" i="2" s="1"/>
  <c r="AW52" i="2"/>
  <c r="BC52" i="2" s="1"/>
  <c r="BL54" i="2"/>
  <c r="AH55" i="2"/>
  <c r="H53" i="1"/>
  <c r="G53" i="1"/>
  <c r="T53" i="2" l="1"/>
  <c r="V53" i="2" s="1"/>
  <c r="S53" i="2" s="1"/>
  <c r="F53" i="1"/>
  <c r="I53" i="1"/>
  <c r="Z53" i="2" s="1"/>
  <c r="AO53" i="2"/>
  <c r="AG55" i="2"/>
  <c r="AM55" i="2" s="1"/>
  <c r="BJ52" i="2"/>
  <c r="AX53" i="2"/>
  <c r="E53" i="1" l="1"/>
  <c r="K53" i="1" s="1"/>
  <c r="H54" i="1" s="1"/>
  <c r="BL55" i="2"/>
  <c r="AH56" i="2"/>
  <c r="BG53" i="2"/>
  <c r="BH53" i="2" s="1"/>
  <c r="AW53" i="2"/>
  <c r="BC53" i="2" s="1"/>
  <c r="G54" i="1" l="1"/>
  <c r="T54" i="2" s="1"/>
  <c r="V54" i="2" s="1"/>
  <c r="S54" i="2" s="1"/>
  <c r="I54" i="1"/>
  <c r="Z54" i="2" s="1"/>
  <c r="AO54" i="2"/>
  <c r="AG56" i="2"/>
  <c r="AM56" i="2" s="1"/>
  <c r="BJ53" i="2"/>
  <c r="AX54" i="2"/>
  <c r="E54" i="1" l="1"/>
  <c r="K54" i="1" s="1"/>
  <c r="F54" i="1"/>
  <c r="BL56" i="2"/>
  <c r="AH57" i="2"/>
  <c r="BG54" i="2"/>
  <c r="BH54" i="2" s="1"/>
  <c r="AW54" i="2"/>
  <c r="BC54" i="2" s="1"/>
  <c r="H55" i="1"/>
  <c r="I55" i="1"/>
  <c r="G55" i="1"/>
  <c r="T55" i="2" l="1"/>
  <c r="V55" i="2" s="1"/>
  <c r="S55" i="2" s="1"/>
  <c r="F55" i="1"/>
  <c r="AO55" i="2"/>
  <c r="BJ54" i="2"/>
  <c r="AX55" i="2"/>
  <c r="Z55" i="2"/>
  <c r="AG57" i="2"/>
  <c r="AM57" i="2" s="1"/>
  <c r="E55" i="1"/>
  <c r="K55" i="1" s="1"/>
  <c r="BG55" i="2" l="1"/>
  <c r="BH55" i="2" s="1"/>
  <c r="AW55" i="2"/>
  <c r="BC55" i="2" s="1"/>
  <c r="BL57" i="2"/>
  <c r="AH58" i="2"/>
  <c r="I56" i="1"/>
  <c r="H56" i="1"/>
  <c r="G56" i="1"/>
  <c r="T56" i="2" l="1"/>
  <c r="V56" i="2" s="1"/>
  <c r="S56" i="2" s="1"/>
  <c r="F56" i="1"/>
  <c r="AO56" i="2"/>
  <c r="Z56" i="2"/>
  <c r="AG58" i="2"/>
  <c r="AM58" i="2" s="1"/>
  <c r="BJ55" i="2"/>
  <c r="AX56" i="2"/>
  <c r="E56" i="1"/>
  <c r="K56" i="1" s="1"/>
  <c r="BG56" i="2" l="1"/>
  <c r="BH56" i="2" s="1"/>
  <c r="AW56" i="2"/>
  <c r="BC56" i="2" s="1"/>
  <c r="BL58" i="2"/>
  <c r="AH59" i="2"/>
  <c r="I57" i="1"/>
  <c r="H57" i="1"/>
  <c r="G57" i="1"/>
  <c r="T57" i="2" l="1"/>
  <c r="V57" i="2" s="1"/>
  <c r="S57" i="2" s="1"/>
  <c r="F57" i="1"/>
  <c r="AO57" i="2"/>
  <c r="Z57" i="2"/>
  <c r="AG59" i="2"/>
  <c r="AM59" i="2" s="1"/>
  <c r="BJ56" i="2"/>
  <c r="AX57" i="2"/>
  <c r="E57" i="1"/>
  <c r="K57" i="1" s="1"/>
  <c r="BG57" i="2" l="1"/>
  <c r="BH57" i="2" s="1"/>
  <c r="AW57" i="2"/>
  <c r="BC57" i="2" s="1"/>
  <c r="BL59" i="2"/>
  <c r="AH60" i="2"/>
  <c r="H58" i="1"/>
  <c r="G58" i="1"/>
  <c r="T58" i="2" l="1"/>
  <c r="V58" i="2" s="1"/>
  <c r="S58" i="2" s="1"/>
  <c r="F58" i="1"/>
  <c r="I58" i="1"/>
  <c r="Z58" i="2" s="1"/>
  <c r="AO58" i="2"/>
  <c r="BJ57" i="2"/>
  <c r="AX58" i="2"/>
  <c r="AG60" i="2"/>
  <c r="AM60" i="2" s="1"/>
  <c r="E58" i="1" l="1"/>
  <c r="K58" i="1" s="1"/>
  <c r="G59" i="1" s="1"/>
  <c r="BL60" i="2"/>
  <c r="AH61" i="2"/>
  <c r="BG58" i="2"/>
  <c r="BH58" i="2" s="1"/>
  <c r="AW58" i="2"/>
  <c r="BC58" i="2" s="1"/>
  <c r="H59" i="1" l="1"/>
  <c r="I59" i="1"/>
  <c r="T59" i="2"/>
  <c r="V59" i="2" s="1"/>
  <c r="S59" i="2" s="1"/>
  <c r="F59" i="1"/>
  <c r="AO59" i="2"/>
  <c r="AG61" i="2"/>
  <c r="AM61" i="2" s="1"/>
  <c r="BJ58" i="2"/>
  <c r="AX59" i="2"/>
  <c r="E59" i="1" l="1"/>
  <c r="K59" i="1" s="1"/>
  <c r="Z59" i="2"/>
  <c r="BG59" i="2"/>
  <c r="BH59" i="2" s="1"/>
  <c r="AW59" i="2"/>
  <c r="BC59" i="2" s="1"/>
  <c r="BL61" i="2"/>
  <c r="AH62" i="2"/>
  <c r="I60" i="1"/>
  <c r="H60" i="1"/>
  <c r="G60" i="1"/>
  <c r="T60" i="2" l="1"/>
  <c r="V60" i="2" s="1"/>
  <c r="S60" i="2" s="1"/>
  <c r="F60" i="1"/>
  <c r="AO60" i="2"/>
  <c r="Z60" i="2"/>
  <c r="AG62" i="2"/>
  <c r="AM62" i="2" s="1"/>
  <c r="BJ59" i="2"/>
  <c r="AX60" i="2"/>
  <c r="E60" i="1"/>
  <c r="K60" i="1" s="1"/>
  <c r="AO61" i="2" l="1"/>
  <c r="BG60" i="2"/>
  <c r="BH60" i="2" s="1"/>
  <c r="AW60" i="2"/>
  <c r="BC60" i="2" s="1"/>
  <c r="BL62" i="2"/>
  <c r="AH63" i="2"/>
  <c r="I61" i="1"/>
  <c r="G61" i="1"/>
  <c r="H61" i="1"/>
  <c r="T61" i="2" l="1"/>
  <c r="V61" i="2" s="1"/>
  <c r="S61" i="2" s="1"/>
  <c r="F61" i="1"/>
  <c r="Z61" i="2"/>
  <c r="AG63" i="2"/>
  <c r="AM63" i="2" s="1"/>
  <c r="BJ60" i="2"/>
  <c r="AX61" i="2"/>
  <c r="E61" i="1"/>
  <c r="K61" i="1" s="1"/>
  <c r="BL63" i="2" l="1"/>
  <c r="AH64" i="2"/>
  <c r="BG61" i="2"/>
  <c r="BH61" i="2" s="1"/>
  <c r="AW61" i="2"/>
  <c r="BC61" i="2" s="1"/>
  <c r="I62" i="1"/>
  <c r="H62" i="1"/>
  <c r="G62" i="1"/>
  <c r="T62" i="2" l="1"/>
  <c r="V62" i="2" s="1"/>
  <c r="S62" i="2" s="1"/>
  <c r="F62" i="1"/>
  <c r="AO62" i="2"/>
  <c r="Z62" i="2"/>
  <c r="AG64" i="2"/>
  <c r="AM64" i="2" s="1"/>
  <c r="BJ61" i="2"/>
  <c r="AX62" i="2"/>
  <c r="E62" i="1"/>
  <c r="K62" i="1" s="1"/>
  <c r="BG62" i="2" l="1"/>
  <c r="BH62" i="2" s="1"/>
  <c r="AW62" i="2"/>
  <c r="BC62" i="2" s="1"/>
  <c r="BL64" i="2"/>
  <c r="AH65" i="2"/>
  <c r="I63" i="1"/>
  <c r="G63" i="1"/>
  <c r="H63" i="1"/>
  <c r="T63" i="2" l="1"/>
  <c r="V63" i="2" s="1"/>
  <c r="S63" i="2" s="1"/>
  <c r="F63" i="1"/>
  <c r="AO63" i="2"/>
  <c r="Z63" i="2"/>
  <c r="AG65" i="2"/>
  <c r="AM65" i="2" s="1"/>
  <c r="BJ62" i="2"/>
  <c r="AX63" i="2"/>
  <c r="E63" i="1"/>
  <c r="K63" i="1" s="1"/>
  <c r="G64" i="1" l="1"/>
  <c r="BG63" i="2"/>
  <c r="BH63" i="2" s="1"/>
  <c r="AW63" i="2"/>
  <c r="BC63" i="2" s="1"/>
  <c r="AH66" i="2"/>
  <c r="BL65" i="2"/>
  <c r="H64" i="1"/>
  <c r="I64" i="1"/>
  <c r="T64" i="2" l="1"/>
  <c r="V64" i="2" s="1"/>
  <c r="S64" i="2" s="1"/>
  <c r="F64" i="1"/>
  <c r="AO64" i="2"/>
  <c r="Z64" i="2"/>
  <c r="AG66" i="2"/>
  <c r="AM66" i="2" s="1"/>
  <c r="AX64" i="2"/>
  <c r="BJ63" i="2"/>
  <c r="E64" i="1"/>
  <c r="K64" i="1" s="1"/>
  <c r="BG64" i="2" l="1"/>
  <c r="BH64" i="2" s="1"/>
  <c r="AW64" i="2"/>
  <c r="BC64" i="2" s="1"/>
  <c r="AH67" i="2"/>
  <c r="BL66" i="2"/>
  <c r="I65" i="1"/>
  <c r="H65" i="1"/>
  <c r="G65" i="1"/>
  <c r="T65" i="2" l="1"/>
  <c r="V65" i="2" s="1"/>
  <c r="S65" i="2" s="1"/>
  <c r="F65" i="1"/>
  <c r="AO65" i="2"/>
  <c r="Z65" i="2"/>
  <c r="AG67" i="2"/>
  <c r="AM67" i="2" s="1"/>
  <c r="AX65" i="2"/>
  <c r="BJ64" i="2"/>
  <c r="E65" i="1"/>
  <c r="K65" i="1" s="1"/>
  <c r="BG65" i="2" l="1"/>
  <c r="BH65" i="2" s="1"/>
  <c r="AW65" i="2"/>
  <c r="BC65" i="2" s="1"/>
  <c r="BL67" i="2"/>
  <c r="AH68" i="2"/>
  <c r="I66" i="1"/>
  <c r="H66" i="1"/>
  <c r="G66" i="1"/>
  <c r="T66" i="2" l="1"/>
  <c r="V66" i="2" s="1"/>
  <c r="S66" i="2" s="1"/>
  <c r="F66" i="1"/>
  <c r="AO66" i="2"/>
  <c r="Z66" i="2"/>
  <c r="AG68" i="2"/>
  <c r="AM68" i="2" s="1"/>
  <c r="BJ65" i="2"/>
  <c r="AX66" i="2"/>
  <c r="E66" i="1"/>
  <c r="K66" i="1" s="1"/>
  <c r="BG66" i="2" l="1"/>
  <c r="BH66" i="2" s="1"/>
  <c r="AW66" i="2"/>
  <c r="BC66" i="2" s="1"/>
  <c r="AH69" i="2"/>
  <c r="BL68" i="2"/>
  <c r="H67" i="1"/>
  <c r="I67" i="1"/>
  <c r="G67" i="1"/>
  <c r="T67" i="2" l="1"/>
  <c r="V67" i="2" s="1"/>
  <c r="S67" i="2" s="1"/>
  <c r="F67" i="1"/>
  <c r="AO67" i="2"/>
  <c r="Z67" i="2"/>
  <c r="AG69" i="2"/>
  <c r="AM69" i="2" s="1"/>
  <c r="AX67" i="2"/>
  <c r="BJ66" i="2"/>
  <c r="E67" i="1"/>
  <c r="K67" i="1" s="1"/>
  <c r="H68" i="1" l="1"/>
  <c r="BG67" i="2"/>
  <c r="BH67" i="2" s="1"/>
  <c r="AW67" i="2"/>
  <c r="BC67" i="2" s="1"/>
  <c r="AH70" i="2"/>
  <c r="BL69" i="2"/>
  <c r="G68" i="1"/>
  <c r="T68" i="2" l="1"/>
  <c r="V68" i="2" s="1"/>
  <c r="S68" i="2" s="1"/>
  <c r="F68" i="1"/>
  <c r="I68" i="1"/>
  <c r="Z68" i="2" s="1"/>
  <c r="AO68" i="2"/>
  <c r="AG70" i="2"/>
  <c r="AM70" i="2" s="1"/>
  <c r="AX68" i="2"/>
  <c r="BJ67" i="2"/>
  <c r="E68" i="1" l="1"/>
  <c r="K68" i="1" s="1"/>
  <c r="H69" i="1" s="1"/>
  <c r="BL70" i="2"/>
  <c r="AH71" i="2"/>
  <c r="BG68" i="2"/>
  <c r="BH68" i="2" s="1"/>
  <c r="AW68" i="2"/>
  <c r="BC68" i="2" s="1"/>
  <c r="G69" i="1" l="1"/>
  <c r="I69" i="1"/>
  <c r="T69" i="2"/>
  <c r="V69" i="2" s="1"/>
  <c r="S69" i="2" s="1"/>
  <c r="F69" i="1"/>
  <c r="AO69" i="2"/>
  <c r="BJ68" i="2"/>
  <c r="AX69" i="2"/>
  <c r="Z69" i="2"/>
  <c r="AG71" i="2"/>
  <c r="AM71" i="2" s="1"/>
  <c r="E69" i="1"/>
  <c r="K69" i="1" s="1"/>
  <c r="BG69" i="2" l="1"/>
  <c r="BH69" i="2" s="1"/>
  <c r="AW69" i="2"/>
  <c r="BC69" i="2" s="1"/>
  <c r="AH72" i="2"/>
  <c r="BL71" i="2"/>
  <c r="H70" i="1"/>
  <c r="I70" i="1"/>
  <c r="G70" i="1"/>
  <c r="T70" i="2" l="1"/>
  <c r="V70" i="2" s="1"/>
  <c r="S70" i="2" s="1"/>
  <c r="F70" i="1"/>
  <c r="AO70" i="2"/>
  <c r="AG72" i="2"/>
  <c r="AM72" i="2" s="1"/>
  <c r="Z70" i="2"/>
  <c r="BJ69" i="2"/>
  <c r="AX70" i="2"/>
  <c r="E70" i="1"/>
  <c r="K70" i="1" s="1"/>
  <c r="BL72" i="2" l="1"/>
  <c r="AH73" i="2"/>
  <c r="BG70" i="2"/>
  <c r="BH70" i="2" s="1"/>
  <c r="AW70" i="2"/>
  <c r="BC70" i="2" s="1"/>
  <c r="H71" i="1"/>
  <c r="I71" i="1"/>
  <c r="G71" i="1"/>
  <c r="T71" i="2" l="1"/>
  <c r="V71" i="2" s="1"/>
  <c r="S71" i="2" s="1"/>
  <c r="F71" i="1"/>
  <c r="AO71" i="2"/>
  <c r="Z71" i="2"/>
  <c r="AG73" i="2"/>
  <c r="AM73" i="2" s="1"/>
  <c r="AX71" i="2"/>
  <c r="BJ70" i="2"/>
  <c r="E71" i="1"/>
  <c r="K71" i="1" s="1"/>
  <c r="BG71" i="2" l="1"/>
  <c r="BH71" i="2" s="1"/>
  <c r="AW71" i="2"/>
  <c r="BC71" i="2" s="1"/>
  <c r="BL73" i="2"/>
  <c r="AH74" i="2"/>
  <c r="I72" i="1"/>
  <c r="H72" i="1"/>
  <c r="G72" i="1"/>
  <c r="T72" i="2" l="1"/>
  <c r="V72" i="2" s="1"/>
  <c r="S72" i="2" s="1"/>
  <c r="F72" i="1"/>
  <c r="AO72" i="2"/>
  <c r="Z72" i="2"/>
  <c r="AG74" i="2"/>
  <c r="AM74" i="2" s="1"/>
  <c r="AX72" i="2"/>
  <c r="BJ71" i="2"/>
  <c r="E72" i="1"/>
  <c r="K72" i="1" s="1"/>
  <c r="BG72" i="2" l="1"/>
  <c r="BH72" i="2" s="1"/>
  <c r="AW72" i="2"/>
  <c r="BC72" i="2" s="1"/>
  <c r="AH75" i="2"/>
  <c r="BL74" i="2"/>
  <c r="H73" i="1"/>
  <c r="I73" i="1"/>
  <c r="G73" i="1"/>
  <c r="T73" i="2" l="1"/>
  <c r="V73" i="2" s="1"/>
  <c r="S73" i="2" s="1"/>
  <c r="F73" i="1"/>
  <c r="AO73" i="2"/>
  <c r="AG75" i="2"/>
  <c r="AM75" i="2" s="1"/>
  <c r="Z73" i="2"/>
  <c r="BJ72" i="2"/>
  <c r="AX73" i="2"/>
  <c r="E73" i="1"/>
  <c r="K73" i="1" s="1"/>
  <c r="BL75" i="2" l="1"/>
  <c r="AH76" i="2"/>
  <c r="BG73" i="2"/>
  <c r="BH73" i="2" s="1"/>
  <c r="AW73" i="2"/>
  <c r="BC73" i="2" s="1"/>
  <c r="I74" i="1"/>
  <c r="H74" i="1"/>
  <c r="G74" i="1"/>
  <c r="T74" i="2" l="1"/>
  <c r="V74" i="2" s="1"/>
  <c r="S74" i="2" s="1"/>
  <c r="F74" i="1"/>
  <c r="AO74" i="2"/>
  <c r="Z74" i="2"/>
  <c r="AG76" i="2"/>
  <c r="AM76" i="2" s="1"/>
  <c r="AX74" i="2"/>
  <c r="BJ73" i="2"/>
  <c r="E74" i="1"/>
  <c r="K74" i="1" s="1"/>
  <c r="BG74" i="2" l="1"/>
  <c r="BH74" i="2" s="1"/>
  <c r="AW74" i="2"/>
  <c r="BC74" i="2" s="1"/>
  <c r="BL76" i="2"/>
  <c r="AH77" i="2"/>
  <c r="I75" i="1"/>
  <c r="G75" i="1"/>
  <c r="H75" i="1"/>
  <c r="T75" i="2" l="1"/>
  <c r="V75" i="2" s="1"/>
  <c r="S75" i="2" s="1"/>
  <c r="F75" i="1"/>
  <c r="AO75" i="2"/>
  <c r="Z75" i="2"/>
  <c r="AG77" i="2"/>
  <c r="AM77" i="2" s="1"/>
  <c r="BJ74" i="2"/>
  <c r="AX75" i="2"/>
  <c r="E75" i="1"/>
  <c r="K75" i="1" s="1"/>
  <c r="BG75" i="2" l="1"/>
  <c r="BH75" i="2" s="1"/>
  <c r="AW75" i="2"/>
  <c r="BC75" i="2" s="1"/>
  <c r="BL77" i="2"/>
  <c r="AH78" i="2"/>
  <c r="G76" i="1"/>
  <c r="I76" i="1"/>
  <c r="H76" i="1"/>
  <c r="T76" i="2" l="1"/>
  <c r="V76" i="2" s="1"/>
  <c r="S76" i="2" s="1"/>
  <c r="F76" i="1"/>
  <c r="AO76" i="2"/>
  <c r="Z76" i="2"/>
  <c r="AG78" i="2"/>
  <c r="AM78" i="2" s="1"/>
  <c r="BJ75" i="2"/>
  <c r="AX76" i="2"/>
  <c r="E76" i="1"/>
  <c r="K76" i="1" s="1"/>
  <c r="BL78" i="2" l="1"/>
  <c r="AH79" i="2"/>
  <c r="BG76" i="2"/>
  <c r="BH76" i="2" s="1"/>
  <c r="AW76" i="2"/>
  <c r="BC76" i="2" s="1"/>
  <c r="H77" i="1"/>
  <c r="G77" i="1"/>
  <c r="I77" i="1"/>
  <c r="T77" i="2" l="1"/>
  <c r="V77" i="2" s="1"/>
  <c r="S77" i="2" s="1"/>
  <c r="F77" i="1"/>
  <c r="AO77" i="2"/>
  <c r="Z77" i="2"/>
  <c r="BJ76" i="2"/>
  <c r="AX77" i="2"/>
  <c r="AG79" i="2"/>
  <c r="AM79" i="2" s="1"/>
  <c r="E77" i="1"/>
  <c r="K77" i="1" s="1"/>
  <c r="BG77" i="2" l="1"/>
  <c r="BH77" i="2" s="1"/>
  <c r="AW77" i="2"/>
  <c r="BC77" i="2" s="1"/>
  <c r="BL79" i="2"/>
  <c r="AH80" i="2"/>
  <c r="H78" i="1"/>
  <c r="I78" i="1"/>
  <c r="G78" i="1"/>
  <c r="T78" i="2" l="1"/>
  <c r="V78" i="2" s="1"/>
  <c r="S78" i="2" s="1"/>
  <c r="F78" i="1"/>
  <c r="AO78" i="2"/>
  <c r="Z78" i="2"/>
  <c r="AG80" i="2"/>
  <c r="AM80" i="2" s="1"/>
  <c r="BJ77" i="2"/>
  <c r="AX78" i="2"/>
  <c r="E78" i="1"/>
  <c r="K78" i="1" s="1"/>
  <c r="BG78" i="2" l="1"/>
  <c r="BH78" i="2" s="1"/>
  <c r="AW78" i="2"/>
  <c r="BC78" i="2" s="1"/>
  <c r="AH81" i="2"/>
  <c r="BL80" i="2"/>
  <c r="H79" i="1"/>
  <c r="I79" i="1"/>
  <c r="G79" i="1"/>
  <c r="T79" i="2" l="1"/>
  <c r="V79" i="2" s="1"/>
  <c r="S79" i="2" s="1"/>
  <c r="F79" i="1"/>
  <c r="AO79" i="2"/>
  <c r="AG81" i="2"/>
  <c r="AM81" i="2" s="1"/>
  <c r="Z79" i="2"/>
  <c r="BJ78" i="2"/>
  <c r="AX79" i="2"/>
  <c r="E79" i="1"/>
  <c r="K79" i="1" s="1"/>
  <c r="BG79" i="2" l="1"/>
  <c r="BH79" i="2" s="1"/>
  <c r="AW79" i="2"/>
  <c r="BC79" i="2" s="1"/>
  <c r="BL81" i="2"/>
  <c r="AH82" i="2"/>
  <c r="H80" i="1"/>
  <c r="I80" i="1"/>
  <c r="G80" i="1"/>
  <c r="T80" i="2" l="1"/>
  <c r="V80" i="2" s="1"/>
  <c r="S80" i="2" s="1"/>
  <c r="F80" i="1"/>
  <c r="AO80" i="2"/>
  <c r="Z80" i="2"/>
  <c r="AG82" i="2"/>
  <c r="AM82" i="2" s="1"/>
  <c r="AX80" i="2"/>
  <c r="BJ79" i="2"/>
  <c r="E80" i="1"/>
  <c r="K80" i="1" s="1"/>
  <c r="BL82" i="2" l="1"/>
  <c r="AH83" i="2"/>
  <c r="BG80" i="2"/>
  <c r="BH80" i="2" s="1"/>
  <c r="AW80" i="2"/>
  <c r="BC80" i="2" s="1"/>
  <c r="I81" i="1"/>
  <c r="H81" i="1"/>
  <c r="G81" i="1"/>
  <c r="T81" i="2" l="1"/>
  <c r="V81" i="2" s="1"/>
  <c r="S81" i="2" s="1"/>
  <c r="F81" i="1"/>
  <c r="AO81" i="2"/>
  <c r="Z81" i="2"/>
  <c r="AG83" i="2"/>
  <c r="AM83" i="2" s="1"/>
  <c r="AX81" i="2"/>
  <c r="BJ80" i="2"/>
  <c r="E81" i="1"/>
  <c r="K81" i="1" s="1"/>
  <c r="BL83" i="2" l="1"/>
  <c r="AH84" i="2"/>
  <c r="BG81" i="2"/>
  <c r="BH81" i="2" s="1"/>
  <c r="AW81" i="2"/>
  <c r="BC81" i="2" s="1"/>
  <c r="I82" i="1"/>
  <c r="H82" i="1"/>
  <c r="G82" i="1"/>
  <c r="T82" i="2" l="1"/>
  <c r="V82" i="2" s="1"/>
  <c r="S82" i="2" s="1"/>
  <c r="F82" i="1"/>
  <c r="AO82" i="2"/>
  <c r="Z82" i="2"/>
  <c r="BJ81" i="2"/>
  <c r="AX82" i="2"/>
  <c r="AG84" i="2"/>
  <c r="AM84" i="2" s="1"/>
  <c r="E82" i="1"/>
  <c r="K82" i="1" s="1"/>
  <c r="I83" i="1" l="1"/>
  <c r="BL84" i="2"/>
  <c r="AH85" i="2"/>
  <c r="BG82" i="2"/>
  <c r="BH82" i="2" s="1"/>
  <c r="AW82" i="2"/>
  <c r="BC82" i="2" s="1"/>
  <c r="H83" i="1"/>
  <c r="G83" i="1"/>
  <c r="T83" i="2" l="1"/>
  <c r="V83" i="2" s="1"/>
  <c r="S83" i="2" s="1"/>
  <c r="F83" i="1"/>
  <c r="AO83" i="2"/>
  <c r="Z83" i="2"/>
  <c r="BJ82" i="2"/>
  <c r="AX83" i="2"/>
  <c r="AG85" i="2"/>
  <c r="AM85" i="2" s="1"/>
  <c r="E83" i="1"/>
  <c r="K83" i="1" s="1"/>
  <c r="BL85" i="2" l="1"/>
  <c r="AH86" i="2"/>
  <c r="BG83" i="2"/>
  <c r="BH83" i="2" s="1"/>
  <c r="AW83" i="2"/>
  <c r="BC83" i="2" s="1"/>
  <c r="I84" i="1"/>
  <c r="H84" i="1"/>
  <c r="G84" i="1"/>
  <c r="T84" i="2" l="1"/>
  <c r="V84" i="2" s="1"/>
  <c r="S84" i="2" s="1"/>
  <c r="F84" i="1"/>
  <c r="AO84" i="2"/>
  <c r="Z84" i="2"/>
  <c r="BJ83" i="2"/>
  <c r="AX84" i="2"/>
  <c r="AG86" i="2"/>
  <c r="AM86" i="2" s="1"/>
  <c r="E84" i="1"/>
  <c r="K84" i="1" s="1"/>
  <c r="BG84" i="2" l="1"/>
  <c r="BH84" i="2" s="1"/>
  <c r="AW84" i="2"/>
  <c r="BC84" i="2" s="1"/>
  <c r="AH87" i="2"/>
  <c r="BL86" i="2"/>
  <c r="I85" i="1"/>
  <c r="H85" i="1"/>
  <c r="G85" i="1"/>
  <c r="T85" i="2" l="1"/>
  <c r="V85" i="2" s="1"/>
  <c r="S85" i="2" s="1"/>
  <c r="F85" i="1"/>
  <c r="AO85" i="2"/>
  <c r="Z85" i="2"/>
  <c r="AG87" i="2"/>
  <c r="AM87" i="2" s="1"/>
  <c r="BJ84" i="2"/>
  <c r="AX85" i="2"/>
  <c r="E85" i="1"/>
  <c r="K85" i="1" s="1"/>
  <c r="BG85" i="2" l="1"/>
  <c r="BH85" i="2" s="1"/>
  <c r="AW85" i="2"/>
  <c r="BC85" i="2" s="1"/>
  <c r="BL87" i="2"/>
  <c r="AH88" i="2"/>
  <c r="H86" i="1"/>
  <c r="I86" i="1"/>
  <c r="G86" i="1"/>
  <c r="T86" i="2" l="1"/>
  <c r="V86" i="2" s="1"/>
  <c r="S86" i="2" s="1"/>
  <c r="F86" i="1"/>
  <c r="AO86" i="2"/>
  <c r="Z86" i="2"/>
  <c r="AG88" i="2"/>
  <c r="AM88" i="2" s="1"/>
  <c r="BJ85" i="2"/>
  <c r="AX86" i="2"/>
  <c r="E86" i="1"/>
  <c r="K86" i="1" s="1"/>
  <c r="BG86" i="2" l="1"/>
  <c r="BH86" i="2" s="1"/>
  <c r="AW86" i="2"/>
  <c r="BC86" i="2" s="1"/>
  <c r="BL88" i="2"/>
  <c r="AH89" i="2"/>
  <c r="I87" i="1"/>
  <c r="H87" i="1"/>
  <c r="G87" i="1"/>
  <c r="T87" i="2" l="1"/>
  <c r="V87" i="2" s="1"/>
  <c r="S87" i="2" s="1"/>
  <c r="F87" i="1"/>
  <c r="AO87" i="2"/>
  <c r="Z87" i="2"/>
  <c r="AG89" i="2"/>
  <c r="AM89" i="2" s="1"/>
  <c r="BJ86" i="2"/>
  <c r="AX87" i="2"/>
  <c r="E87" i="1"/>
  <c r="K87" i="1" s="1"/>
  <c r="BG87" i="2" l="1"/>
  <c r="BH87" i="2" s="1"/>
  <c r="AW87" i="2"/>
  <c r="BC87" i="2" s="1"/>
  <c r="AH90" i="2"/>
  <c r="BL89" i="2"/>
  <c r="I88" i="1"/>
  <c r="H88" i="1"/>
  <c r="G88" i="1"/>
  <c r="T88" i="2" l="1"/>
  <c r="V88" i="2" s="1"/>
  <c r="S88" i="2" s="1"/>
  <c r="F88" i="1"/>
  <c r="AO88" i="2"/>
  <c r="Z88" i="2"/>
  <c r="AG90" i="2"/>
  <c r="AM90" i="2" s="1"/>
  <c r="BJ87" i="2"/>
  <c r="AX88" i="2"/>
  <c r="E88" i="1"/>
  <c r="K88" i="1" s="1"/>
  <c r="BG88" i="2" l="1"/>
  <c r="BH88" i="2" s="1"/>
  <c r="AW88" i="2"/>
  <c r="BC88" i="2" s="1"/>
  <c r="BL90" i="2"/>
  <c r="AH91" i="2"/>
  <c r="I89" i="1"/>
  <c r="H89" i="1"/>
  <c r="G89" i="1"/>
  <c r="T89" i="2" l="1"/>
  <c r="V89" i="2" s="1"/>
  <c r="S89" i="2" s="1"/>
  <c r="F89" i="1"/>
  <c r="AO89" i="2"/>
  <c r="Z89" i="2"/>
  <c r="AG91" i="2"/>
  <c r="AM91" i="2" s="1"/>
  <c r="BJ88" i="2"/>
  <c r="AX89" i="2"/>
  <c r="E89" i="1"/>
  <c r="K89" i="1" s="1"/>
  <c r="BG89" i="2" l="1"/>
  <c r="BH89" i="2" s="1"/>
  <c r="AW89" i="2"/>
  <c r="BC89" i="2" s="1"/>
  <c r="AH92" i="2"/>
  <c r="BL91" i="2"/>
  <c r="I90" i="1"/>
  <c r="H90" i="1"/>
  <c r="G90" i="1"/>
  <c r="T90" i="2" l="1"/>
  <c r="V90" i="2" s="1"/>
  <c r="S90" i="2" s="1"/>
  <c r="F90" i="1"/>
  <c r="AO90" i="2"/>
  <c r="Z90" i="2"/>
  <c r="AG92" i="2"/>
  <c r="AM92" i="2" s="1"/>
  <c r="BJ89" i="2"/>
  <c r="AX90" i="2"/>
  <c r="E90" i="1"/>
  <c r="K90" i="1" s="1"/>
  <c r="BG90" i="2" l="1"/>
  <c r="BH90" i="2" s="1"/>
  <c r="AW90" i="2"/>
  <c r="BC90" i="2" s="1"/>
  <c r="BL92" i="2"/>
  <c r="AH93" i="2"/>
  <c r="I91" i="1"/>
  <c r="H91" i="1"/>
  <c r="G91" i="1"/>
  <c r="T91" i="2" l="1"/>
  <c r="V91" i="2" s="1"/>
  <c r="S91" i="2" s="1"/>
  <c r="F91" i="1"/>
  <c r="AO91" i="2"/>
  <c r="Z91" i="2"/>
  <c r="AG93" i="2"/>
  <c r="AM93" i="2" s="1"/>
  <c r="BJ90" i="2"/>
  <c r="AX91" i="2"/>
  <c r="E91" i="1"/>
  <c r="K91" i="1" s="1"/>
  <c r="BG91" i="2" l="1"/>
  <c r="BH91" i="2" s="1"/>
  <c r="AW91" i="2"/>
  <c r="BC91" i="2" s="1"/>
  <c r="AH94" i="2"/>
  <c r="BL93" i="2"/>
  <c r="I92" i="1"/>
  <c r="H92" i="1"/>
  <c r="G92" i="1"/>
  <c r="T92" i="2" l="1"/>
  <c r="V92" i="2" s="1"/>
  <c r="S92" i="2" s="1"/>
  <c r="F92" i="1"/>
  <c r="AO92" i="2"/>
  <c r="Z92" i="2"/>
  <c r="AG94" i="2"/>
  <c r="AM94" i="2" s="1"/>
  <c r="BJ91" i="2"/>
  <c r="AX92" i="2"/>
  <c r="E92" i="1"/>
  <c r="K92" i="1" s="1"/>
  <c r="BG92" i="2" l="1"/>
  <c r="BH92" i="2" s="1"/>
  <c r="AW92" i="2"/>
  <c r="BC92" i="2" s="1"/>
  <c r="BL94" i="2"/>
  <c r="AH95" i="2"/>
  <c r="I93" i="1"/>
  <c r="H93" i="1"/>
  <c r="G93" i="1"/>
  <c r="T93" i="2" l="1"/>
  <c r="V93" i="2" s="1"/>
  <c r="S93" i="2" s="1"/>
  <c r="F93" i="1"/>
  <c r="AO93" i="2"/>
  <c r="Z93" i="2"/>
  <c r="AG95" i="2"/>
  <c r="AM95" i="2" s="1"/>
  <c r="BJ92" i="2"/>
  <c r="AX93" i="2"/>
  <c r="E93" i="1"/>
  <c r="K93" i="1" s="1"/>
  <c r="BG93" i="2" l="1"/>
  <c r="BH93" i="2" s="1"/>
  <c r="AW93" i="2"/>
  <c r="BC93" i="2" s="1"/>
  <c r="AH96" i="2"/>
  <c r="BL95" i="2"/>
  <c r="H94" i="1"/>
  <c r="I94" i="1"/>
  <c r="G94" i="1"/>
  <c r="T94" i="2" l="1"/>
  <c r="V94" i="2" s="1"/>
  <c r="S94" i="2" s="1"/>
  <c r="F94" i="1"/>
  <c r="AO94" i="2"/>
  <c r="AG96" i="2"/>
  <c r="AM96" i="2" s="1"/>
  <c r="Z94" i="2"/>
  <c r="BJ93" i="2"/>
  <c r="AX94" i="2"/>
  <c r="E94" i="1"/>
  <c r="K94" i="1" s="1"/>
  <c r="BL96" i="2" l="1"/>
  <c r="AH97" i="2"/>
  <c r="BG94" i="2"/>
  <c r="BH94" i="2" s="1"/>
  <c r="AW94" i="2"/>
  <c r="BC94" i="2" s="1"/>
  <c r="H95" i="1"/>
  <c r="I95" i="1"/>
  <c r="G95" i="1"/>
  <c r="T95" i="2" l="1"/>
  <c r="V95" i="2" s="1"/>
  <c r="S95" i="2" s="1"/>
  <c r="F95" i="1"/>
  <c r="AO95" i="2"/>
  <c r="Z95" i="2"/>
  <c r="AG97" i="2"/>
  <c r="AM97" i="2" s="1"/>
  <c r="BJ94" i="2"/>
  <c r="AX95" i="2"/>
  <c r="E95" i="1"/>
  <c r="K95" i="1" s="1"/>
  <c r="AH98" i="2" l="1"/>
  <c r="BL97" i="2"/>
  <c r="BG95" i="2"/>
  <c r="BH95" i="2" s="1"/>
  <c r="AW95" i="2"/>
  <c r="BC95" i="2" s="1"/>
  <c r="I96" i="1"/>
  <c r="G96" i="1"/>
  <c r="H96" i="1"/>
  <c r="T96" i="2" l="1"/>
  <c r="V96" i="2" s="1"/>
  <c r="S96" i="2" s="1"/>
  <c r="F96" i="1"/>
  <c r="AO96" i="2"/>
  <c r="Z96" i="2"/>
  <c r="BJ95" i="2"/>
  <c r="AX96" i="2"/>
  <c r="AG98" i="2"/>
  <c r="AM98" i="2" s="1"/>
  <c r="E96" i="1"/>
  <c r="K96" i="1" s="1"/>
  <c r="AH99" i="2" l="1"/>
  <c r="BL98" i="2"/>
  <c r="BG96" i="2"/>
  <c r="BH96" i="2" s="1"/>
  <c r="AW96" i="2"/>
  <c r="BC96" i="2" s="1"/>
  <c r="I97" i="1"/>
  <c r="H97" i="1"/>
  <c r="G97" i="1"/>
  <c r="T97" i="2" l="1"/>
  <c r="V97" i="2" s="1"/>
  <c r="S97" i="2" s="1"/>
  <c r="F97" i="1"/>
  <c r="AO97" i="2"/>
  <c r="Z97" i="2"/>
  <c r="AX97" i="2"/>
  <c r="BJ96" i="2"/>
  <c r="AG99" i="2"/>
  <c r="AM99" i="2" s="1"/>
  <c r="E97" i="1"/>
  <c r="K97" i="1" s="1"/>
  <c r="AH100" i="2" l="1"/>
  <c r="BL99" i="2"/>
  <c r="BG97" i="2"/>
  <c r="BH97" i="2" s="1"/>
  <c r="AW97" i="2"/>
  <c r="BC97" i="2" s="1"/>
  <c r="I98" i="1"/>
  <c r="H98" i="1"/>
  <c r="G98" i="1"/>
  <c r="T98" i="2" l="1"/>
  <c r="V98" i="2" s="1"/>
  <c r="S98" i="2" s="1"/>
  <c r="F98" i="1"/>
  <c r="AO98" i="2"/>
  <c r="Z98" i="2"/>
  <c r="BJ97" i="2"/>
  <c r="AX98" i="2"/>
  <c r="AG100" i="2"/>
  <c r="AM100" i="2" s="1"/>
  <c r="E98" i="1"/>
  <c r="K98" i="1" s="1"/>
  <c r="BG98" i="2" l="1"/>
  <c r="BH98" i="2" s="1"/>
  <c r="AW98" i="2"/>
  <c r="BC98" i="2" s="1"/>
  <c r="AH101" i="2"/>
  <c r="BL100" i="2"/>
  <c r="I99" i="1"/>
  <c r="H99" i="1"/>
  <c r="G99" i="1"/>
  <c r="T99" i="2" l="1"/>
  <c r="V99" i="2" s="1"/>
  <c r="S99" i="2" s="1"/>
  <c r="F99" i="1"/>
  <c r="AO99" i="2"/>
  <c r="Z99" i="2"/>
  <c r="AG101" i="2"/>
  <c r="AM101" i="2" s="1"/>
  <c r="BJ98" i="2"/>
  <c r="AX99" i="2"/>
  <c r="E99" i="1"/>
  <c r="K99" i="1" s="1"/>
  <c r="BG99" i="2" l="1"/>
  <c r="BH99" i="2" s="1"/>
  <c r="AW99" i="2"/>
  <c r="BC99" i="2" s="1"/>
  <c r="AH102" i="2"/>
  <c r="BL101" i="2"/>
  <c r="H100" i="1"/>
  <c r="I100" i="1"/>
  <c r="G100" i="1"/>
  <c r="T100" i="2" l="1"/>
  <c r="V100" i="2" s="1"/>
  <c r="S100" i="2" s="1"/>
  <c r="F100" i="1"/>
  <c r="AO100" i="2"/>
  <c r="Z100" i="2"/>
  <c r="AG102" i="2"/>
  <c r="AM102" i="2" s="1"/>
  <c r="BJ99" i="2"/>
  <c r="AX100" i="2"/>
  <c r="E100" i="1"/>
  <c r="K100" i="1" s="1"/>
  <c r="BG100" i="2" l="1"/>
  <c r="BH100" i="2" s="1"/>
  <c r="AW100" i="2"/>
  <c r="BC100" i="2" s="1"/>
  <c r="AH103" i="2"/>
  <c r="BL102" i="2"/>
  <c r="I101" i="1"/>
  <c r="H101" i="1"/>
  <c r="G101" i="1"/>
  <c r="T101" i="2" l="1"/>
  <c r="F101" i="1"/>
  <c r="AO101" i="2"/>
  <c r="Z101" i="2"/>
  <c r="V101" i="2"/>
  <c r="S101" i="2" s="1"/>
  <c r="AG103" i="2"/>
  <c r="AM103" i="2" s="1"/>
  <c r="BJ100" i="2"/>
  <c r="AX101" i="2"/>
  <c r="E101" i="1"/>
  <c r="K101" i="1" s="1"/>
  <c r="BL103" i="2" l="1"/>
  <c r="AH104" i="2"/>
  <c r="BG101" i="2"/>
  <c r="BH101" i="2" s="1"/>
  <c r="AW101" i="2"/>
  <c r="BC101" i="2" s="1"/>
  <c r="I102" i="1"/>
  <c r="H102" i="1"/>
  <c r="G102" i="1"/>
  <c r="T102" i="2" l="1"/>
  <c r="V102" i="2" s="1"/>
  <c r="S102" i="2" s="1"/>
  <c r="F102" i="1"/>
  <c r="AO102" i="2"/>
  <c r="Z102" i="2"/>
  <c r="AG104" i="2"/>
  <c r="AM104" i="2" s="1"/>
  <c r="BJ101" i="2"/>
  <c r="AX102" i="2"/>
  <c r="E102" i="1"/>
  <c r="K102" i="1" s="1"/>
  <c r="BG102" i="2" l="1"/>
  <c r="BH102" i="2" s="1"/>
  <c r="AW102" i="2"/>
  <c r="BC102" i="2" s="1"/>
  <c r="BL104" i="2"/>
  <c r="AH105" i="2"/>
  <c r="I103" i="1"/>
  <c r="H103" i="1"/>
  <c r="G103" i="1"/>
  <c r="T103" i="2" l="1"/>
  <c r="V103" i="2" s="1"/>
  <c r="S103" i="2" s="1"/>
  <c r="F103" i="1"/>
  <c r="AO103" i="2"/>
  <c r="Z103" i="2"/>
  <c r="AG105" i="2"/>
  <c r="AM105" i="2" s="1"/>
  <c r="AX103" i="2"/>
  <c r="BJ102" i="2"/>
  <c r="E103" i="1"/>
  <c r="K103" i="1" s="1"/>
  <c r="BG103" i="2" l="1"/>
  <c r="BH103" i="2" s="1"/>
  <c r="AW103" i="2"/>
  <c r="BC103" i="2" s="1"/>
  <c r="BL105" i="2"/>
  <c r="AH106" i="2"/>
  <c r="H104" i="1"/>
  <c r="I104" i="1"/>
  <c r="G104" i="1"/>
  <c r="T104" i="2" l="1"/>
  <c r="V104" i="2" s="1"/>
  <c r="S104" i="2" s="1"/>
  <c r="F104" i="1"/>
  <c r="AO104" i="2"/>
  <c r="Z104" i="2"/>
  <c r="AG106" i="2"/>
  <c r="AM106" i="2" s="1"/>
  <c r="AX104" i="2"/>
  <c r="BJ103" i="2"/>
  <c r="E104" i="1"/>
  <c r="K104" i="1" s="1"/>
  <c r="BG104" i="2" l="1"/>
  <c r="BH104" i="2" s="1"/>
  <c r="AW104" i="2"/>
  <c r="BC104" i="2" s="1"/>
  <c r="AH107" i="2"/>
  <c r="BL106" i="2"/>
  <c r="H105" i="1"/>
  <c r="I105" i="1"/>
  <c r="G105" i="1"/>
  <c r="T105" i="2" l="1"/>
  <c r="V105" i="2" s="1"/>
  <c r="S105" i="2" s="1"/>
  <c r="F105" i="1"/>
  <c r="AO105" i="2"/>
  <c r="AG107" i="2"/>
  <c r="AM107" i="2" s="1"/>
  <c r="Z105" i="2"/>
  <c r="BJ104" i="2"/>
  <c r="AX105" i="2"/>
  <c r="E105" i="1"/>
  <c r="K105" i="1" s="1"/>
  <c r="BG105" i="2" l="1"/>
  <c r="BH105" i="2" s="1"/>
  <c r="AW105" i="2"/>
  <c r="BC105" i="2" s="1"/>
  <c r="BL107" i="2"/>
  <c r="AH108" i="2"/>
  <c r="H106" i="1"/>
  <c r="I106" i="1"/>
  <c r="G106" i="1"/>
  <c r="T106" i="2" l="1"/>
  <c r="V106" i="2" s="1"/>
  <c r="S106" i="2" s="1"/>
  <c r="F106" i="1"/>
  <c r="AO106" i="2"/>
  <c r="Z106" i="2"/>
  <c r="AG108" i="2"/>
  <c r="AM108" i="2" s="1"/>
  <c r="BJ105" i="2"/>
  <c r="AX106" i="2"/>
  <c r="E106" i="1"/>
  <c r="K106" i="1" s="1"/>
  <c r="BL108" i="2" l="1"/>
  <c r="AH109" i="2"/>
  <c r="BG106" i="2"/>
  <c r="BH106" i="2" s="1"/>
  <c r="AW106" i="2"/>
  <c r="BC106" i="2" s="1"/>
  <c r="I107" i="1"/>
  <c r="G107" i="1"/>
  <c r="H107" i="1"/>
  <c r="T107" i="2" l="1"/>
  <c r="V107" i="2" s="1"/>
  <c r="S107" i="2" s="1"/>
  <c r="F107" i="1"/>
  <c r="AO107" i="2"/>
  <c r="Z107" i="2"/>
  <c r="BJ106" i="2"/>
  <c r="AX107" i="2"/>
  <c r="AG109" i="2"/>
  <c r="AM109" i="2" s="1"/>
  <c r="E107" i="1"/>
  <c r="K107" i="1" s="1"/>
  <c r="BL109" i="2" l="1"/>
  <c r="AH110" i="2"/>
  <c r="BG107" i="2"/>
  <c r="BH107" i="2" s="1"/>
  <c r="AW107" i="2"/>
  <c r="BC107" i="2" s="1"/>
  <c r="H108" i="1"/>
  <c r="I108" i="1"/>
  <c r="G108" i="1"/>
  <c r="T108" i="2" l="1"/>
  <c r="V108" i="2" s="1"/>
  <c r="S108" i="2" s="1"/>
  <c r="F108" i="1"/>
  <c r="AO108" i="2"/>
  <c r="Z108" i="2"/>
  <c r="BJ107" i="2"/>
  <c r="AX108" i="2"/>
  <c r="AG110" i="2"/>
  <c r="AM110" i="2" s="1"/>
  <c r="E108" i="1"/>
  <c r="K108" i="1" s="1"/>
  <c r="BL110" i="2" l="1"/>
  <c r="AH111" i="2"/>
  <c r="BG108" i="2"/>
  <c r="BH108" i="2" s="1"/>
  <c r="AW108" i="2"/>
  <c r="BC108" i="2" s="1"/>
  <c r="I109" i="1"/>
  <c r="H109" i="1"/>
  <c r="G109" i="1"/>
  <c r="T109" i="2" l="1"/>
  <c r="V109" i="2" s="1"/>
  <c r="S109" i="2" s="1"/>
  <c r="F109" i="1"/>
  <c r="AO109" i="2"/>
  <c r="Z109" i="2"/>
  <c r="AG111" i="2"/>
  <c r="AM111" i="2" s="1"/>
  <c r="BJ108" i="2"/>
  <c r="AX109" i="2"/>
  <c r="E109" i="1"/>
  <c r="K109" i="1" s="1"/>
  <c r="BG109" i="2" l="1"/>
  <c r="BH109" i="2" s="1"/>
  <c r="AW109" i="2"/>
  <c r="BC109" i="2" s="1"/>
  <c r="AH112" i="2"/>
  <c r="BL111" i="2"/>
  <c r="I110" i="1"/>
  <c r="H110" i="1"/>
  <c r="G110" i="1"/>
  <c r="T110" i="2" l="1"/>
  <c r="V110" i="2" s="1"/>
  <c r="S110" i="2" s="1"/>
  <c r="F110" i="1"/>
  <c r="AO110" i="2"/>
  <c r="Z110" i="2"/>
  <c r="AG112" i="2"/>
  <c r="AM112" i="2" s="1"/>
  <c r="BJ109" i="2"/>
  <c r="AX110" i="2"/>
  <c r="E110" i="1"/>
  <c r="K110" i="1" s="1"/>
  <c r="BG110" i="2" l="1"/>
  <c r="BH110" i="2" s="1"/>
  <c r="AW110" i="2"/>
  <c r="BC110" i="2" s="1"/>
  <c r="BL112" i="2"/>
  <c r="AH113" i="2"/>
  <c r="H111" i="1"/>
  <c r="I111" i="1"/>
  <c r="G111" i="1"/>
  <c r="T111" i="2" l="1"/>
  <c r="V111" i="2" s="1"/>
  <c r="S111" i="2" s="1"/>
  <c r="F111" i="1"/>
  <c r="AO111" i="2"/>
  <c r="Z111" i="2"/>
  <c r="AG113" i="2"/>
  <c r="AM113" i="2" s="1"/>
  <c r="BJ110" i="2"/>
  <c r="AX111" i="2"/>
  <c r="E111" i="1"/>
  <c r="K111" i="1" s="1"/>
  <c r="BG111" i="2" l="1"/>
  <c r="BH111" i="2" s="1"/>
  <c r="AW111" i="2"/>
  <c r="BC111" i="2" s="1"/>
  <c r="BL113" i="2"/>
  <c r="AH114" i="2"/>
  <c r="I112" i="1"/>
  <c r="H112" i="1"/>
  <c r="G112" i="1"/>
  <c r="T112" i="2" l="1"/>
  <c r="V112" i="2" s="1"/>
  <c r="S112" i="2" s="1"/>
  <c r="F112" i="1"/>
  <c r="AO112" i="2"/>
  <c r="Z112" i="2"/>
  <c r="AG114" i="2"/>
  <c r="AM114" i="2" s="1"/>
  <c r="BJ111" i="2"/>
  <c r="AX112" i="2"/>
  <c r="E112" i="1"/>
  <c r="K112" i="1" s="1"/>
  <c r="BL114" i="2" l="1"/>
  <c r="AH115" i="2"/>
  <c r="BG112" i="2"/>
  <c r="BH112" i="2" s="1"/>
  <c r="AW112" i="2"/>
  <c r="BC112" i="2" s="1"/>
  <c r="G113" i="1"/>
  <c r="I113" i="1"/>
  <c r="H113" i="1"/>
  <c r="T113" i="2" l="1"/>
  <c r="V113" i="2" s="1"/>
  <c r="S113" i="2" s="1"/>
  <c r="F113" i="1"/>
  <c r="AO113" i="2"/>
  <c r="Z113" i="2"/>
  <c r="BJ112" i="2"/>
  <c r="AX113" i="2"/>
  <c r="AG115" i="2"/>
  <c r="AM115" i="2" s="1"/>
  <c r="E113" i="1"/>
  <c r="K113" i="1" s="1"/>
  <c r="BG113" i="2" l="1"/>
  <c r="BH113" i="2" s="1"/>
  <c r="AW113" i="2"/>
  <c r="BC113" i="2" s="1"/>
  <c r="BL115" i="2"/>
  <c r="AH116" i="2"/>
  <c r="I114" i="1"/>
  <c r="H114" i="1"/>
  <c r="G114" i="1"/>
  <c r="T114" i="2" l="1"/>
  <c r="V114" i="2" s="1"/>
  <c r="S114" i="2" s="1"/>
  <c r="F114" i="1"/>
  <c r="AO114" i="2"/>
  <c r="Z114" i="2"/>
  <c r="AG116" i="2"/>
  <c r="AM116" i="2" s="1"/>
  <c r="AX114" i="2"/>
  <c r="BJ113" i="2"/>
  <c r="E114" i="1"/>
  <c r="K114" i="1" s="1"/>
  <c r="BL116" i="2" l="1"/>
  <c r="AH117" i="2"/>
  <c r="BG114" i="2"/>
  <c r="BH114" i="2" s="1"/>
  <c r="AW114" i="2"/>
  <c r="BC114" i="2" s="1"/>
  <c r="I115" i="1"/>
  <c r="H115" i="1"/>
  <c r="G115" i="1"/>
  <c r="T115" i="2" l="1"/>
  <c r="V115" i="2" s="1"/>
  <c r="S115" i="2" s="1"/>
  <c r="F115" i="1"/>
  <c r="AO115" i="2"/>
  <c r="Z115" i="2"/>
  <c r="BJ114" i="2"/>
  <c r="AX115" i="2"/>
  <c r="AG117" i="2"/>
  <c r="AM117" i="2" s="1"/>
  <c r="E115" i="1"/>
  <c r="K115" i="1" s="1"/>
  <c r="BG115" i="2" l="1"/>
  <c r="BH115" i="2" s="1"/>
  <c r="AW115" i="2"/>
  <c r="BC115" i="2" s="1"/>
  <c r="BL117" i="2"/>
  <c r="AH118" i="2"/>
  <c r="I116" i="1"/>
  <c r="H116" i="1"/>
  <c r="G116" i="1"/>
  <c r="T116" i="2" l="1"/>
  <c r="V116" i="2" s="1"/>
  <c r="S116" i="2" s="1"/>
  <c r="F116" i="1"/>
  <c r="AO116" i="2"/>
  <c r="Z116" i="2"/>
  <c r="AG118" i="2"/>
  <c r="AM118" i="2" s="1"/>
  <c r="BJ115" i="2"/>
  <c r="AX116" i="2"/>
  <c r="E116" i="1"/>
  <c r="K116" i="1" s="1"/>
  <c r="AH119" i="2" l="1"/>
  <c r="BL118" i="2"/>
  <c r="BG116" i="2"/>
  <c r="BH116" i="2" s="1"/>
  <c r="AW116" i="2"/>
  <c r="BC116" i="2" s="1"/>
  <c r="H117" i="1"/>
  <c r="I117" i="1"/>
  <c r="G117" i="1"/>
  <c r="T117" i="2" l="1"/>
  <c r="V117" i="2" s="1"/>
  <c r="S117" i="2" s="1"/>
  <c r="F117" i="1"/>
  <c r="AO117" i="2"/>
  <c r="Z117" i="2"/>
  <c r="AX117" i="2"/>
  <c r="BJ116" i="2"/>
  <c r="AG119" i="2"/>
  <c r="AM119" i="2" s="1"/>
  <c r="E117" i="1"/>
  <c r="K117" i="1" s="1"/>
  <c r="BG117" i="2" l="1"/>
  <c r="BH117" i="2" s="1"/>
  <c r="AW117" i="2"/>
  <c r="BC117" i="2" s="1"/>
  <c r="BL119" i="2"/>
  <c r="AH120" i="2"/>
  <c r="H118" i="1"/>
  <c r="I118" i="1"/>
  <c r="G118" i="1"/>
  <c r="T118" i="2" l="1"/>
  <c r="V118" i="2" s="1"/>
  <c r="S118" i="2" s="1"/>
  <c r="F118" i="1"/>
  <c r="AO118" i="2"/>
  <c r="Z118" i="2"/>
  <c r="AG120" i="2"/>
  <c r="AM120" i="2" s="1"/>
  <c r="BJ117" i="2"/>
  <c r="AX118" i="2"/>
  <c r="E118" i="1"/>
  <c r="K118" i="1" s="1"/>
  <c r="I119" i="1" l="1"/>
  <c r="AH121" i="2"/>
  <c r="BL120" i="2"/>
  <c r="BG118" i="2"/>
  <c r="BH118" i="2" s="1"/>
  <c r="AW118" i="2"/>
  <c r="BC118" i="2" s="1"/>
  <c r="H119" i="1"/>
  <c r="G119" i="1" l="1"/>
  <c r="AO119" i="2"/>
  <c r="Z119" i="2"/>
  <c r="BJ118" i="2"/>
  <c r="AX119" i="2"/>
  <c r="AG121" i="2"/>
  <c r="AM121" i="2" s="1"/>
  <c r="E119" i="1"/>
  <c r="K119" i="1" s="1"/>
  <c r="T119" i="2" l="1"/>
  <c r="V119" i="2" s="1"/>
  <c r="S119" i="2" s="1"/>
  <c r="F119" i="1"/>
  <c r="AO120" i="2"/>
  <c r="AH122" i="2"/>
  <c r="BL121" i="2"/>
  <c r="BG119" i="2"/>
  <c r="BH119" i="2" s="1"/>
  <c r="AW119" i="2"/>
  <c r="BC119" i="2" s="1"/>
  <c r="I120" i="1"/>
  <c r="H120" i="1"/>
  <c r="G120" i="1"/>
  <c r="T120" i="2" l="1"/>
  <c r="V120" i="2" s="1"/>
  <c r="S120" i="2" s="1"/>
  <c r="F120" i="1"/>
  <c r="Z120" i="2"/>
  <c r="BJ119" i="2"/>
  <c r="AX120" i="2"/>
  <c r="AG122" i="2"/>
  <c r="AM122" i="2" s="1"/>
  <c r="E120" i="1"/>
  <c r="K120" i="1" s="1"/>
  <c r="AH123" i="2" l="1"/>
  <c r="BL122" i="2"/>
  <c r="BG120" i="2"/>
  <c r="BH120" i="2" s="1"/>
  <c r="AW120" i="2"/>
  <c r="BC120" i="2" s="1"/>
  <c r="I121" i="1"/>
  <c r="H121" i="1"/>
  <c r="G121" i="1"/>
  <c r="T121" i="2" l="1"/>
  <c r="V121" i="2" s="1"/>
  <c r="S121" i="2" s="1"/>
  <c r="F121" i="1"/>
  <c r="AO121" i="2"/>
  <c r="Z121" i="2"/>
  <c r="BJ120" i="2"/>
  <c r="AX121" i="2"/>
  <c r="AG123" i="2"/>
  <c r="AM123" i="2" s="1"/>
  <c r="E121" i="1"/>
  <c r="K121" i="1" s="1"/>
  <c r="AW121" i="2" l="1"/>
  <c r="BC121" i="2" s="1"/>
  <c r="BG121" i="2"/>
  <c r="BH121" i="2" s="1"/>
  <c r="BL123" i="2"/>
  <c r="AH124" i="2"/>
  <c r="H122" i="1"/>
  <c r="I122" i="1"/>
  <c r="G122" i="1"/>
  <c r="T122" i="2" l="1"/>
  <c r="V122" i="2" s="1"/>
  <c r="S122" i="2" s="1"/>
  <c r="F122" i="1"/>
  <c r="AO122" i="2"/>
  <c r="Z122" i="2"/>
  <c r="AG124" i="2"/>
  <c r="AM124" i="2" s="1"/>
  <c r="AX122" i="2"/>
  <c r="BJ121" i="2"/>
  <c r="E122" i="1"/>
  <c r="K122" i="1" s="1"/>
  <c r="AW122" i="2" l="1"/>
  <c r="BC122" i="2" s="1"/>
  <c r="BG122" i="2"/>
  <c r="BH122" i="2" s="1"/>
  <c r="BL124" i="2"/>
  <c r="AH125" i="2"/>
  <c r="I123" i="1"/>
  <c r="G123" i="1"/>
  <c r="H123" i="1"/>
  <c r="T123" i="2" l="1"/>
  <c r="V123" i="2" s="1"/>
  <c r="S123" i="2" s="1"/>
  <c r="F123" i="1"/>
  <c r="AO123" i="2"/>
  <c r="Z123" i="2"/>
  <c r="AG125" i="2"/>
  <c r="AM125" i="2" s="1"/>
  <c r="AX123" i="2"/>
  <c r="BJ122" i="2"/>
  <c r="E123" i="1"/>
  <c r="K123" i="1" s="1"/>
  <c r="BG123" i="2" l="1"/>
  <c r="BH123" i="2" s="1"/>
  <c r="AW123" i="2"/>
  <c r="BC123" i="2" s="1"/>
  <c r="AH126" i="2"/>
  <c r="BL125" i="2"/>
  <c r="I124" i="1"/>
  <c r="G124" i="1"/>
  <c r="H124" i="1"/>
  <c r="T124" i="2" l="1"/>
  <c r="V124" i="2" s="1"/>
  <c r="S124" i="2" s="1"/>
  <c r="F124" i="1"/>
  <c r="AO124" i="2"/>
  <c r="Z124" i="2"/>
  <c r="AG126" i="2"/>
  <c r="AM126" i="2" s="1"/>
  <c r="AX124" i="2"/>
  <c r="BJ123" i="2"/>
  <c r="E124" i="1"/>
  <c r="K124" i="1" s="1"/>
  <c r="BG124" i="2" l="1"/>
  <c r="BH124" i="2" s="1"/>
  <c r="AW124" i="2"/>
  <c r="BC124" i="2" s="1"/>
  <c r="AH127" i="2"/>
  <c r="BL126" i="2"/>
  <c r="I125" i="1"/>
  <c r="H125" i="1"/>
  <c r="G125" i="1"/>
  <c r="T125" i="2" l="1"/>
  <c r="V125" i="2" s="1"/>
  <c r="S125" i="2" s="1"/>
  <c r="F125" i="1"/>
  <c r="AO125" i="2"/>
  <c r="Z125" i="2"/>
  <c r="AG127" i="2"/>
  <c r="AM127" i="2" s="1"/>
  <c r="BJ124" i="2"/>
  <c r="AX125" i="2"/>
  <c r="E125" i="1"/>
  <c r="K125" i="1" s="1"/>
  <c r="BG125" i="2" l="1"/>
  <c r="BH125" i="2" s="1"/>
  <c r="AW125" i="2"/>
  <c r="BC125" i="2" s="1"/>
  <c r="BL127" i="2"/>
  <c r="AH128" i="2"/>
  <c r="I126" i="1"/>
  <c r="G126" i="1"/>
  <c r="H126" i="1"/>
  <c r="T126" i="2" l="1"/>
  <c r="V126" i="2" s="1"/>
  <c r="S126" i="2" s="1"/>
  <c r="F126" i="1"/>
  <c r="AO126" i="2"/>
  <c r="Z126" i="2"/>
  <c r="AG128" i="2"/>
  <c r="AM128" i="2" s="1"/>
  <c r="BJ125" i="2"/>
  <c r="AX126" i="2"/>
  <c r="E126" i="1"/>
  <c r="K126" i="1" s="1"/>
  <c r="BG126" i="2" l="1"/>
  <c r="BH126" i="2" s="1"/>
  <c r="AW126" i="2"/>
  <c r="BC126" i="2" s="1"/>
  <c r="BL128" i="2"/>
  <c r="AH129" i="2"/>
  <c r="I127" i="1"/>
  <c r="H127" i="1"/>
  <c r="G127" i="1"/>
  <c r="T127" i="2" l="1"/>
  <c r="V127" i="2" s="1"/>
  <c r="S127" i="2" s="1"/>
  <c r="F127" i="1"/>
  <c r="AO127" i="2"/>
  <c r="BJ126" i="2"/>
  <c r="AX127" i="2"/>
  <c r="Z127" i="2"/>
  <c r="AG129" i="2"/>
  <c r="AM129" i="2" s="1"/>
  <c r="E127" i="1"/>
  <c r="K127" i="1" s="1"/>
  <c r="BG127" i="2" l="1"/>
  <c r="BH127" i="2" s="1"/>
  <c r="AW127" i="2"/>
  <c r="BC127" i="2" s="1"/>
  <c r="BL129" i="2"/>
  <c r="AH130" i="2"/>
  <c r="I128" i="1"/>
  <c r="H128" i="1"/>
  <c r="G128" i="1"/>
  <c r="T128" i="2" l="1"/>
  <c r="V128" i="2" s="1"/>
  <c r="S128" i="2" s="1"/>
  <c r="F128" i="1"/>
  <c r="AO128" i="2"/>
  <c r="Z128" i="2"/>
  <c r="AG130" i="2"/>
  <c r="AM130" i="2" s="1"/>
  <c r="AX128" i="2"/>
  <c r="BJ127" i="2"/>
  <c r="E128" i="1"/>
  <c r="K128" i="1" s="1"/>
  <c r="BG128" i="2" l="1"/>
  <c r="BH128" i="2" s="1"/>
  <c r="AW128" i="2"/>
  <c r="BC128" i="2" s="1"/>
  <c r="AH131" i="2"/>
  <c r="BL130" i="2"/>
  <c r="I129" i="1"/>
  <c r="H129" i="1"/>
  <c r="G129" i="1"/>
  <c r="T129" i="2" l="1"/>
  <c r="V129" i="2" s="1"/>
  <c r="S129" i="2" s="1"/>
  <c r="F129" i="1"/>
  <c r="AO129" i="2"/>
  <c r="Z129" i="2"/>
  <c r="AG131" i="2"/>
  <c r="AM131" i="2" s="1"/>
  <c r="BJ128" i="2"/>
  <c r="AX129" i="2"/>
  <c r="E129" i="1"/>
  <c r="K129" i="1" s="1"/>
  <c r="BG129" i="2" l="1"/>
  <c r="BH129" i="2" s="1"/>
  <c r="AW129" i="2"/>
  <c r="BC129" i="2" s="1"/>
  <c r="BL131" i="2"/>
  <c r="AH132" i="2"/>
  <c r="I130" i="1"/>
  <c r="H130" i="1"/>
  <c r="G130" i="1"/>
  <c r="T130" i="2" l="1"/>
  <c r="V130" i="2" s="1"/>
  <c r="S130" i="2" s="1"/>
  <c r="F130" i="1"/>
  <c r="AO130" i="2"/>
  <c r="Z130" i="2"/>
  <c r="AG132" i="2"/>
  <c r="AM132" i="2" s="1"/>
  <c r="BJ129" i="2"/>
  <c r="AX130" i="2"/>
  <c r="E130" i="1"/>
  <c r="K130" i="1" s="1"/>
  <c r="BL132" i="2" l="1"/>
  <c r="AH133" i="2"/>
  <c r="AW130" i="2"/>
  <c r="BC130" i="2" s="1"/>
  <c r="BG130" i="2"/>
  <c r="BH130" i="2" s="1"/>
  <c r="G131" i="1"/>
  <c r="I131" i="1"/>
  <c r="H131" i="1"/>
  <c r="T131" i="2" l="1"/>
  <c r="V131" i="2" s="1"/>
  <c r="S131" i="2" s="1"/>
  <c r="F131" i="1"/>
  <c r="AO131" i="2"/>
  <c r="Z131" i="2"/>
  <c r="AX131" i="2"/>
  <c r="BJ130" i="2"/>
  <c r="AG133" i="2"/>
  <c r="AM133" i="2" s="1"/>
  <c r="E131" i="1"/>
  <c r="K131" i="1" s="1"/>
  <c r="AW131" i="2" l="1"/>
  <c r="BC131" i="2" s="1"/>
  <c r="BG131" i="2"/>
  <c r="BH131" i="2" s="1"/>
  <c r="BL133" i="2"/>
  <c r="AH134" i="2"/>
  <c r="H132" i="1"/>
  <c r="I132" i="1"/>
  <c r="G132" i="1"/>
  <c r="T132" i="2" l="1"/>
  <c r="F132" i="1"/>
  <c r="AO132" i="2"/>
  <c r="V132" i="2"/>
  <c r="S132" i="2" s="1"/>
  <c r="AG134" i="2"/>
  <c r="AM134" i="2" s="1"/>
  <c r="Z132" i="2"/>
  <c r="AX132" i="2"/>
  <c r="BJ131" i="2"/>
  <c r="E132" i="1"/>
  <c r="K132" i="1" s="1"/>
  <c r="BL134" i="2" l="1"/>
  <c r="AH135" i="2"/>
  <c r="BG132" i="2"/>
  <c r="BH132" i="2" s="1"/>
  <c r="AW132" i="2"/>
  <c r="BC132" i="2" s="1"/>
  <c r="H133" i="1"/>
  <c r="I133" i="1"/>
  <c r="G133" i="1"/>
  <c r="T133" i="2" l="1"/>
  <c r="V133" i="2" s="1"/>
  <c r="S133" i="2" s="1"/>
  <c r="F133" i="1"/>
  <c r="AO133" i="2"/>
  <c r="Z133" i="2"/>
  <c r="AX133" i="2"/>
  <c r="BJ132" i="2"/>
  <c r="AG135" i="2"/>
  <c r="AM135" i="2" s="1"/>
  <c r="E133" i="1"/>
  <c r="K133" i="1" s="1"/>
  <c r="I134" i="1" l="1"/>
  <c r="BL135" i="2"/>
  <c r="AH136" i="2"/>
  <c r="BG133" i="2"/>
  <c r="BH133" i="2" s="1"/>
  <c r="AW133" i="2"/>
  <c r="BC133" i="2" s="1"/>
  <c r="H134" i="1"/>
  <c r="G134" i="1"/>
  <c r="T134" i="2" l="1"/>
  <c r="V134" i="2" s="1"/>
  <c r="S134" i="2" s="1"/>
  <c r="F134" i="1"/>
  <c r="AO134" i="2"/>
  <c r="AX134" i="2"/>
  <c r="BJ133" i="2"/>
  <c r="Z134" i="2"/>
  <c r="AG136" i="2"/>
  <c r="AM136" i="2" s="1"/>
  <c r="E134" i="1"/>
  <c r="K134" i="1" s="1"/>
  <c r="BG134" i="2" l="1"/>
  <c r="BH134" i="2" s="1"/>
  <c r="AW134" i="2"/>
  <c r="BC134" i="2" s="1"/>
  <c r="AH137" i="2"/>
  <c r="BL136" i="2"/>
  <c r="I135" i="1"/>
  <c r="H135" i="1"/>
  <c r="G135" i="1"/>
  <c r="T135" i="2" l="1"/>
  <c r="V135" i="2" s="1"/>
  <c r="S135" i="2" s="1"/>
  <c r="F135" i="1"/>
  <c r="AO135" i="2"/>
  <c r="Z135" i="2"/>
  <c r="AG137" i="2"/>
  <c r="AM137" i="2" s="1"/>
  <c r="BJ134" i="2"/>
  <c r="AX135" i="2"/>
  <c r="E135" i="1"/>
  <c r="K135" i="1" s="1"/>
  <c r="BL137" i="2" l="1"/>
  <c r="AH138" i="2"/>
  <c r="AW135" i="2"/>
  <c r="BC135" i="2" s="1"/>
  <c r="BG135" i="2"/>
  <c r="BH135" i="2" s="1"/>
  <c r="I136" i="1"/>
  <c r="G136" i="1"/>
  <c r="H136" i="1"/>
  <c r="T136" i="2" l="1"/>
  <c r="V136" i="2" s="1"/>
  <c r="S136" i="2" s="1"/>
  <c r="F136" i="1"/>
  <c r="AO136" i="2"/>
  <c r="AG138" i="2"/>
  <c r="AM138" i="2" s="1"/>
  <c r="Z136" i="2"/>
  <c r="BJ135" i="2"/>
  <c r="AX136" i="2"/>
  <c r="E136" i="1"/>
  <c r="K136" i="1" s="1"/>
  <c r="BG136" i="2" l="1"/>
  <c r="BH136" i="2" s="1"/>
  <c r="AW136" i="2"/>
  <c r="BC136" i="2" s="1"/>
  <c r="AH139" i="2"/>
  <c r="BL138" i="2"/>
  <c r="H137" i="1"/>
  <c r="I137" i="1"/>
  <c r="G137" i="1"/>
  <c r="T137" i="2" l="1"/>
  <c r="V137" i="2" s="1"/>
  <c r="S137" i="2" s="1"/>
  <c r="F137" i="1"/>
  <c r="AO137" i="2"/>
  <c r="Z137" i="2"/>
  <c r="BJ136" i="2"/>
  <c r="AX137" i="2"/>
  <c r="AG139" i="2"/>
  <c r="AM139" i="2" s="1"/>
  <c r="E137" i="1"/>
  <c r="K137" i="1" s="1"/>
  <c r="BL139" i="2" l="1"/>
  <c r="AH140" i="2"/>
  <c r="BG137" i="2"/>
  <c r="BH137" i="2" s="1"/>
  <c r="AW137" i="2"/>
  <c r="BC137" i="2" s="1"/>
  <c r="I138" i="1"/>
  <c r="G138" i="1"/>
  <c r="H138" i="1"/>
  <c r="T138" i="2" l="1"/>
  <c r="F138" i="1"/>
  <c r="AO138" i="2"/>
  <c r="Z138" i="2"/>
  <c r="V138" i="2"/>
  <c r="S138" i="2" s="1"/>
  <c r="AG140" i="2"/>
  <c r="AM140" i="2" s="1"/>
  <c r="BJ137" i="2"/>
  <c r="AX138" i="2"/>
  <c r="E138" i="1"/>
  <c r="K138" i="1" s="1"/>
  <c r="BG138" i="2" l="1"/>
  <c r="BH138" i="2" s="1"/>
  <c r="AW138" i="2"/>
  <c r="BC138" i="2" s="1"/>
  <c r="AH141" i="2"/>
  <c r="BL140" i="2"/>
  <c r="H139" i="1"/>
  <c r="I139" i="1"/>
  <c r="G139" i="1"/>
  <c r="T139" i="2" l="1"/>
  <c r="V139" i="2" s="1"/>
  <c r="S139" i="2" s="1"/>
  <c r="F139" i="1"/>
  <c r="AO139" i="2"/>
  <c r="Z139" i="2"/>
  <c r="AG141" i="2"/>
  <c r="AM141" i="2" s="1"/>
  <c r="BJ138" i="2"/>
  <c r="AX139" i="2"/>
  <c r="E139" i="1"/>
  <c r="K139" i="1" s="1"/>
  <c r="BG139" i="2" l="1"/>
  <c r="BH139" i="2" s="1"/>
  <c r="AW139" i="2"/>
  <c r="BC139" i="2" s="1"/>
  <c r="AH142" i="2"/>
  <c r="BL141" i="2"/>
  <c r="H140" i="1"/>
  <c r="I140" i="1"/>
  <c r="G140" i="1"/>
  <c r="T140" i="2" l="1"/>
  <c r="V140" i="2" s="1"/>
  <c r="S140" i="2" s="1"/>
  <c r="F140" i="1"/>
  <c r="AO140" i="2"/>
  <c r="BJ139" i="2"/>
  <c r="AX140" i="2"/>
  <c r="Z140" i="2"/>
  <c r="AG142" i="2"/>
  <c r="AM142" i="2" s="1"/>
  <c r="E140" i="1"/>
  <c r="K140" i="1" s="1"/>
  <c r="BG140" i="2" l="1"/>
  <c r="BH140" i="2" s="1"/>
  <c r="AW140" i="2"/>
  <c r="BC140" i="2" s="1"/>
  <c r="BL142" i="2"/>
  <c r="AH143" i="2"/>
  <c r="H141" i="1"/>
  <c r="I141" i="1"/>
  <c r="G141" i="1"/>
  <c r="T141" i="2" l="1"/>
  <c r="V141" i="2" s="1"/>
  <c r="S141" i="2" s="1"/>
  <c r="F141" i="1"/>
  <c r="AO141" i="2"/>
  <c r="AG143" i="2"/>
  <c r="AM143" i="2" s="1"/>
  <c r="Z141" i="2"/>
  <c r="BJ140" i="2"/>
  <c r="AX141" i="2"/>
  <c r="E141" i="1"/>
  <c r="K141" i="1" s="1"/>
  <c r="BG141" i="2" l="1"/>
  <c r="BH141" i="2" s="1"/>
  <c r="AW141" i="2"/>
  <c r="BC141" i="2" s="1"/>
  <c r="AH144" i="2"/>
  <c r="BL143" i="2"/>
  <c r="H142" i="1"/>
  <c r="I142" i="1"/>
  <c r="G142" i="1"/>
  <c r="T142" i="2" l="1"/>
  <c r="V142" i="2" s="1"/>
  <c r="S142" i="2" s="1"/>
  <c r="F142" i="1"/>
  <c r="AO142" i="2"/>
  <c r="AG144" i="2"/>
  <c r="AM144" i="2" s="1"/>
  <c r="Z142" i="2"/>
  <c r="BJ141" i="2"/>
  <c r="AX142" i="2"/>
  <c r="E142" i="1"/>
  <c r="K142" i="1" s="1"/>
  <c r="AH145" i="2" l="1"/>
  <c r="BL144" i="2"/>
  <c r="AW142" i="2"/>
  <c r="BC142" i="2" s="1"/>
  <c r="BG142" i="2"/>
  <c r="BH142" i="2" s="1"/>
  <c r="I143" i="1"/>
  <c r="H143" i="1"/>
  <c r="G143" i="1"/>
  <c r="T143" i="2" l="1"/>
  <c r="V143" i="2" s="1"/>
  <c r="S143" i="2" s="1"/>
  <c r="F143" i="1"/>
  <c r="AO143" i="2"/>
  <c r="BJ142" i="2"/>
  <c r="AX143" i="2"/>
  <c r="Z143" i="2"/>
  <c r="AG145" i="2"/>
  <c r="AM145" i="2" s="1"/>
  <c r="E143" i="1"/>
  <c r="K143" i="1" s="1"/>
  <c r="BG143" i="2" l="1"/>
  <c r="BH143" i="2" s="1"/>
  <c r="AW143" i="2"/>
  <c r="BC143" i="2" s="1"/>
  <c r="AH146" i="2"/>
  <c r="BL145" i="2"/>
  <c r="H144" i="1"/>
  <c r="I144" i="1"/>
  <c r="G144" i="1"/>
  <c r="T144" i="2" l="1"/>
  <c r="V144" i="2" s="1"/>
  <c r="S144" i="2" s="1"/>
  <c r="F144" i="1"/>
  <c r="AO144" i="2"/>
  <c r="AG146" i="2"/>
  <c r="AM146" i="2" s="1"/>
  <c r="Z144" i="2"/>
  <c r="BJ143" i="2"/>
  <c r="AX144" i="2"/>
  <c r="E144" i="1"/>
  <c r="K144" i="1" s="1"/>
  <c r="BL146" i="2" l="1"/>
  <c r="AH147" i="2"/>
  <c r="AW144" i="2"/>
  <c r="BC144" i="2" s="1"/>
  <c r="BG144" i="2"/>
  <c r="BH144" i="2" s="1"/>
  <c r="H145" i="1"/>
  <c r="I145" i="1"/>
  <c r="G145" i="1"/>
  <c r="T145" i="2" l="1"/>
  <c r="V145" i="2" s="1"/>
  <c r="S145" i="2" s="1"/>
  <c r="F145" i="1"/>
  <c r="AO145" i="2"/>
  <c r="Z145" i="2"/>
  <c r="AG147" i="2"/>
  <c r="AM147" i="2" s="1"/>
  <c r="BJ144" i="2"/>
  <c r="AX145" i="2"/>
  <c r="E145" i="1"/>
  <c r="K145" i="1" s="1"/>
  <c r="AH148" i="2" l="1"/>
  <c r="BL147" i="2"/>
  <c r="BG145" i="2"/>
  <c r="BH145" i="2" s="1"/>
  <c r="AW145" i="2"/>
  <c r="BC145" i="2" s="1"/>
  <c r="I146" i="1"/>
  <c r="G146" i="1"/>
  <c r="H146" i="1"/>
  <c r="T146" i="2" l="1"/>
  <c r="F146" i="1"/>
  <c r="AO146" i="2"/>
  <c r="Z146" i="2"/>
  <c r="V146" i="2"/>
  <c r="S146" i="2" s="1"/>
  <c r="BJ145" i="2"/>
  <c r="AX146" i="2"/>
  <c r="AG148" i="2"/>
  <c r="AM148" i="2" s="1"/>
  <c r="E146" i="1"/>
  <c r="K146" i="1" s="1"/>
  <c r="AW146" i="2" l="1"/>
  <c r="BC146" i="2" s="1"/>
  <c r="BG146" i="2"/>
  <c r="BH146" i="2" s="1"/>
  <c r="AH149" i="2"/>
  <c r="BL148" i="2"/>
  <c r="I147" i="1"/>
  <c r="H147" i="1"/>
  <c r="G147" i="1"/>
  <c r="T147" i="2" l="1"/>
  <c r="V147" i="2" s="1"/>
  <c r="S147" i="2" s="1"/>
  <c r="F147" i="1"/>
  <c r="AO147" i="2"/>
  <c r="Z147" i="2"/>
  <c r="AG149" i="2"/>
  <c r="AM149" i="2" s="1"/>
  <c r="BJ146" i="2"/>
  <c r="AX147" i="2"/>
  <c r="E147" i="1"/>
  <c r="K147" i="1" s="1"/>
  <c r="BG147" i="2" l="1"/>
  <c r="BH147" i="2" s="1"/>
  <c r="AW147" i="2"/>
  <c r="BC147" i="2" s="1"/>
  <c r="AH150" i="2"/>
  <c r="BL149" i="2"/>
  <c r="I148" i="1"/>
  <c r="H148" i="1"/>
  <c r="G148" i="1"/>
  <c r="T148" i="2" l="1"/>
  <c r="V148" i="2" s="1"/>
  <c r="S148" i="2" s="1"/>
  <c r="F148" i="1"/>
  <c r="AO148" i="2"/>
  <c r="Z148" i="2"/>
  <c r="AG150" i="2"/>
  <c r="AM150" i="2" s="1"/>
  <c r="AX148" i="2"/>
  <c r="BJ147" i="2"/>
  <c r="E148" i="1"/>
  <c r="K148" i="1" s="1"/>
  <c r="BG148" i="2" l="1"/>
  <c r="BH148" i="2" s="1"/>
  <c r="AW148" i="2"/>
  <c r="BC148" i="2" s="1"/>
  <c r="BL150" i="2"/>
  <c r="AH151" i="2"/>
  <c r="I149" i="1"/>
  <c r="H149" i="1"/>
  <c r="G149" i="1"/>
  <c r="T149" i="2" l="1"/>
  <c r="V149" i="2" s="1"/>
  <c r="S149" i="2" s="1"/>
  <c r="F149" i="1"/>
  <c r="AO149" i="2"/>
  <c r="Z149" i="2"/>
  <c r="AG151" i="2"/>
  <c r="AM151" i="2" s="1"/>
  <c r="BJ148" i="2"/>
  <c r="AX149" i="2"/>
  <c r="E149" i="1"/>
  <c r="K149" i="1" s="1"/>
  <c r="BG149" i="2" l="1"/>
  <c r="BH149" i="2" s="1"/>
  <c r="AW149" i="2"/>
  <c r="BC149" i="2" s="1"/>
  <c r="AH152" i="2"/>
  <c r="BL151" i="2"/>
  <c r="H150" i="1"/>
  <c r="I150" i="1"/>
  <c r="G150" i="1"/>
  <c r="T150" i="2" l="1"/>
  <c r="V150" i="2" s="1"/>
  <c r="S150" i="2" s="1"/>
  <c r="F150" i="1"/>
  <c r="AO150" i="2"/>
  <c r="AG152" i="2"/>
  <c r="AM152" i="2" s="1"/>
  <c r="Z150" i="2"/>
  <c r="AX150" i="2"/>
  <c r="BJ149" i="2"/>
  <c r="E150" i="1"/>
  <c r="K150" i="1" s="1"/>
  <c r="AW150" i="2" l="1"/>
  <c r="BC150" i="2" s="1"/>
  <c r="BG150" i="2"/>
  <c r="BH150" i="2" s="1"/>
  <c r="BL152" i="2"/>
  <c r="AH153" i="2"/>
  <c r="I151" i="1"/>
  <c r="H151" i="1"/>
  <c r="G151" i="1"/>
  <c r="T151" i="2" l="1"/>
  <c r="V151" i="2" s="1"/>
  <c r="S151" i="2" s="1"/>
  <c r="F151" i="1"/>
  <c r="AO151" i="2"/>
  <c r="Z151" i="2"/>
  <c r="AG153" i="2"/>
  <c r="AM153" i="2" s="1"/>
  <c r="BJ150" i="2"/>
  <c r="AX151" i="2"/>
  <c r="E151" i="1"/>
  <c r="K151" i="1" s="1"/>
  <c r="BG151" i="2" l="1"/>
  <c r="BH151" i="2" s="1"/>
  <c r="AW151" i="2"/>
  <c r="BC151" i="2" s="1"/>
  <c r="AH154" i="2"/>
  <c r="BL153" i="2"/>
  <c r="I152" i="1"/>
  <c r="H152" i="1"/>
  <c r="G152" i="1"/>
  <c r="T152" i="2" l="1"/>
  <c r="V152" i="2" s="1"/>
  <c r="S152" i="2" s="1"/>
  <c r="F152" i="1"/>
  <c r="AO152" i="2"/>
  <c r="Z152" i="2"/>
  <c r="AG154" i="2"/>
  <c r="AM154" i="2" s="1"/>
  <c r="BJ151" i="2"/>
  <c r="AX152" i="2"/>
  <c r="E152" i="1"/>
  <c r="K152" i="1" s="1"/>
  <c r="AW152" i="2" l="1"/>
  <c r="BC152" i="2" s="1"/>
  <c r="BG152" i="2"/>
  <c r="BH152" i="2" s="1"/>
  <c r="BL154" i="2"/>
  <c r="AH155" i="2"/>
  <c r="H153" i="1"/>
  <c r="I153" i="1"/>
  <c r="G153" i="1"/>
  <c r="T153" i="2" l="1"/>
  <c r="V153" i="2" s="1"/>
  <c r="S153" i="2" s="1"/>
  <c r="F153" i="1"/>
  <c r="AO153" i="2"/>
  <c r="Z153" i="2"/>
  <c r="AG155" i="2"/>
  <c r="AM155" i="2" s="1"/>
  <c r="AX153" i="2"/>
  <c r="BJ152" i="2"/>
  <c r="E153" i="1"/>
  <c r="K153" i="1" s="1"/>
  <c r="BL155" i="2" l="1"/>
  <c r="AH156" i="2"/>
  <c r="BG153" i="2"/>
  <c r="BH153" i="2" s="1"/>
  <c r="AW153" i="2"/>
  <c r="BC153" i="2" s="1"/>
  <c r="I154" i="1"/>
  <c r="H154" i="1"/>
  <c r="G154" i="1"/>
  <c r="T154" i="2" l="1"/>
  <c r="V154" i="2" s="1"/>
  <c r="S154" i="2" s="1"/>
  <c r="F154" i="1"/>
  <c r="AO154" i="2"/>
  <c r="Z154" i="2"/>
  <c r="AG156" i="2"/>
  <c r="AM156" i="2" s="1"/>
  <c r="BJ153" i="2"/>
  <c r="AX154" i="2"/>
  <c r="E154" i="1"/>
  <c r="K154" i="1" s="1"/>
  <c r="AH157" i="2" l="1"/>
  <c r="BL156" i="2"/>
  <c r="BG154" i="2"/>
  <c r="BH154" i="2" s="1"/>
  <c r="AW154" i="2"/>
  <c r="BC154" i="2" s="1"/>
  <c r="G155" i="1"/>
  <c r="I155" i="1"/>
  <c r="H155" i="1"/>
  <c r="T155" i="2" l="1"/>
  <c r="F155" i="1"/>
  <c r="AO155" i="2"/>
  <c r="Z155" i="2"/>
  <c r="V155" i="2"/>
  <c r="S155" i="2" s="1"/>
  <c r="AX155" i="2"/>
  <c r="BJ154" i="2"/>
  <c r="AG157" i="2"/>
  <c r="AM157" i="2" s="1"/>
  <c r="E155" i="1"/>
  <c r="K155" i="1" s="1"/>
  <c r="AH158" i="2" l="1"/>
  <c r="BL157" i="2"/>
  <c r="AW155" i="2"/>
  <c r="BC155" i="2" s="1"/>
  <c r="BG155" i="2"/>
  <c r="BH155" i="2" s="1"/>
  <c r="H156" i="1"/>
  <c r="I156" i="1"/>
  <c r="G156" i="1"/>
  <c r="T156" i="2" l="1"/>
  <c r="V156" i="2" s="1"/>
  <c r="S156" i="2" s="1"/>
  <c r="F156" i="1"/>
  <c r="AO156" i="2"/>
  <c r="Z156" i="2"/>
  <c r="BJ155" i="2"/>
  <c r="AX156" i="2"/>
  <c r="AG158" i="2"/>
  <c r="AM158" i="2" s="1"/>
  <c r="E156" i="1"/>
  <c r="K156" i="1" s="1"/>
  <c r="BL158" i="2" l="1"/>
  <c r="AH159" i="2"/>
  <c r="BG156" i="2"/>
  <c r="BH156" i="2" s="1"/>
  <c r="AW156" i="2"/>
  <c r="BC156" i="2" s="1"/>
  <c r="I157" i="1"/>
  <c r="G157" i="1"/>
  <c r="H157" i="1"/>
  <c r="T157" i="2" l="1"/>
  <c r="V157" i="2" s="1"/>
  <c r="S157" i="2" s="1"/>
  <c r="F157" i="1"/>
  <c r="AO157" i="2"/>
  <c r="Z157" i="2"/>
  <c r="BJ156" i="2"/>
  <c r="AX157" i="2"/>
  <c r="AG159" i="2"/>
  <c r="AM159" i="2" s="1"/>
  <c r="E157" i="1"/>
  <c r="K157" i="1" s="1"/>
  <c r="BL159" i="2" l="1"/>
  <c r="AH160" i="2"/>
  <c r="BG157" i="2"/>
  <c r="BH157" i="2" s="1"/>
  <c r="AW157" i="2"/>
  <c r="BC157" i="2" s="1"/>
  <c r="I158" i="1"/>
  <c r="G158" i="1"/>
  <c r="H158" i="1"/>
  <c r="T158" i="2" l="1"/>
  <c r="V158" i="2" s="1"/>
  <c r="S158" i="2" s="1"/>
  <c r="F158" i="1"/>
  <c r="AO158" i="2"/>
  <c r="Z158" i="2"/>
  <c r="BJ157" i="2"/>
  <c r="AX158" i="2"/>
  <c r="AG160" i="2"/>
  <c r="AM160" i="2" s="1"/>
  <c r="E158" i="1"/>
  <c r="K158" i="1" s="1"/>
  <c r="AH161" i="2" l="1"/>
  <c r="BL160" i="2"/>
  <c r="BG158" i="2"/>
  <c r="BH158" i="2" s="1"/>
  <c r="AW158" i="2"/>
  <c r="BC158" i="2" s="1"/>
  <c r="H159" i="1"/>
  <c r="I159" i="1"/>
  <c r="G159" i="1"/>
  <c r="T159" i="2" l="1"/>
  <c r="F159" i="1"/>
  <c r="AO159" i="2"/>
  <c r="Z159" i="2"/>
  <c r="V159" i="2"/>
  <c r="S159" i="2" s="1"/>
  <c r="BJ158" i="2"/>
  <c r="AX159" i="2"/>
  <c r="AG161" i="2"/>
  <c r="AM161" i="2" s="1"/>
  <c r="E159" i="1"/>
  <c r="K159" i="1" s="1"/>
  <c r="BG159" i="2" l="1"/>
  <c r="BH159" i="2" s="1"/>
  <c r="AW159" i="2"/>
  <c r="BC159" i="2" s="1"/>
  <c r="BL161" i="2"/>
  <c r="AH162" i="2"/>
  <c r="G160" i="1"/>
  <c r="H160" i="1"/>
  <c r="I160" i="1"/>
  <c r="T160" i="2" l="1"/>
  <c r="V160" i="2" s="1"/>
  <c r="S160" i="2" s="1"/>
  <c r="F160" i="1"/>
  <c r="AO160" i="2"/>
  <c r="Z160" i="2"/>
  <c r="BJ159" i="2"/>
  <c r="AX160" i="2"/>
  <c r="AG162" i="2"/>
  <c r="AM162" i="2" s="1"/>
  <c r="E160" i="1"/>
  <c r="K160" i="1" s="1"/>
  <c r="BL162" i="2" l="1"/>
  <c r="AH163" i="2"/>
  <c r="BG160" i="2"/>
  <c r="BH160" i="2" s="1"/>
  <c r="AW160" i="2"/>
  <c r="BC160" i="2" s="1"/>
  <c r="I161" i="1"/>
  <c r="H161" i="1"/>
  <c r="G161" i="1"/>
  <c r="T161" i="2" l="1"/>
  <c r="V161" i="2" s="1"/>
  <c r="S161" i="2" s="1"/>
  <c r="F161" i="1"/>
  <c r="AO161" i="2"/>
  <c r="Z161" i="2"/>
  <c r="AX161" i="2"/>
  <c r="BJ160" i="2"/>
  <c r="AG163" i="2"/>
  <c r="AM163" i="2" s="1"/>
  <c r="E161" i="1"/>
  <c r="K161" i="1" s="1"/>
  <c r="BL163" i="2" l="1"/>
  <c r="AH164" i="2"/>
  <c r="BG161" i="2"/>
  <c r="BH161" i="2" s="1"/>
  <c r="AW161" i="2"/>
  <c r="BC161" i="2" s="1"/>
  <c r="H162" i="1"/>
  <c r="I162" i="1"/>
  <c r="G162" i="1"/>
  <c r="T162" i="2" l="1"/>
  <c r="V162" i="2" s="1"/>
  <c r="S162" i="2" s="1"/>
  <c r="F162" i="1"/>
  <c r="AO162" i="2"/>
  <c r="Z162" i="2"/>
  <c r="AG164" i="2"/>
  <c r="AM164" i="2" s="1"/>
  <c r="AX162" i="2"/>
  <c r="BJ161" i="2"/>
  <c r="E162" i="1"/>
  <c r="K162" i="1" s="1"/>
  <c r="AH165" i="2" l="1"/>
  <c r="BL164" i="2"/>
  <c r="BG162" i="2"/>
  <c r="BH162" i="2" s="1"/>
  <c r="AW162" i="2"/>
  <c r="BC162" i="2" s="1"/>
  <c r="I163" i="1"/>
  <c r="H163" i="1"/>
  <c r="G163" i="1"/>
  <c r="T163" i="2" l="1"/>
  <c r="V163" i="2" s="1"/>
  <c r="S163" i="2" s="1"/>
  <c r="F163" i="1"/>
  <c r="AO163" i="2"/>
  <c r="Z163" i="2"/>
  <c r="BJ162" i="2"/>
  <c r="AX163" i="2"/>
  <c r="AG165" i="2"/>
  <c r="AM165" i="2" s="1"/>
  <c r="E163" i="1"/>
  <c r="K163" i="1" s="1"/>
  <c r="BG163" i="2" l="1"/>
  <c r="BH163" i="2" s="1"/>
  <c r="AW163" i="2"/>
  <c r="BC163" i="2" s="1"/>
  <c r="AH166" i="2"/>
  <c r="BL165" i="2"/>
  <c r="I164" i="1"/>
  <c r="H164" i="1"/>
  <c r="G164" i="1"/>
  <c r="T164" i="2" l="1"/>
  <c r="V164" i="2" s="1"/>
  <c r="S164" i="2" s="1"/>
  <c r="F164" i="1"/>
  <c r="AO164" i="2"/>
  <c r="Z164" i="2"/>
  <c r="AG166" i="2"/>
  <c r="AM166" i="2" s="1"/>
  <c r="BJ163" i="2"/>
  <c r="AX164" i="2"/>
  <c r="E164" i="1"/>
  <c r="K164" i="1" s="1"/>
  <c r="AH167" i="2" l="1"/>
  <c r="BL166" i="2"/>
  <c r="AW164" i="2"/>
  <c r="BC164" i="2" s="1"/>
  <c r="BG164" i="2"/>
  <c r="BH164" i="2" s="1"/>
  <c r="H165" i="1"/>
  <c r="I165" i="1"/>
  <c r="G165" i="1"/>
  <c r="T165" i="2" l="1"/>
  <c r="V165" i="2" s="1"/>
  <c r="S165" i="2" s="1"/>
  <c r="F165" i="1"/>
  <c r="AO165" i="2"/>
  <c r="Z165" i="2"/>
  <c r="AX165" i="2"/>
  <c r="BJ164" i="2"/>
  <c r="AG167" i="2"/>
  <c r="AM167" i="2" s="1"/>
  <c r="E165" i="1"/>
  <c r="K165" i="1" s="1"/>
  <c r="BL167" i="2" l="1"/>
  <c r="AH168" i="2"/>
  <c r="AW165" i="2"/>
  <c r="BC165" i="2" s="1"/>
  <c r="BG165" i="2"/>
  <c r="BH165" i="2" s="1"/>
  <c r="I166" i="1"/>
  <c r="H166" i="1"/>
  <c r="G166" i="1"/>
  <c r="T166" i="2" l="1"/>
  <c r="V166" i="2" s="1"/>
  <c r="S166" i="2" s="1"/>
  <c r="F166" i="1"/>
  <c r="AO166" i="2"/>
  <c r="Z166" i="2"/>
  <c r="BJ165" i="2"/>
  <c r="AX166" i="2"/>
  <c r="AG168" i="2"/>
  <c r="AM168" i="2" s="1"/>
  <c r="E166" i="1"/>
  <c r="K166" i="1" s="1"/>
  <c r="BL168" i="2" l="1"/>
  <c r="AH169" i="2"/>
  <c r="BG166" i="2"/>
  <c r="BH166" i="2" s="1"/>
  <c r="AW166" i="2"/>
  <c r="BC166" i="2" s="1"/>
  <c r="I167" i="1"/>
  <c r="H167" i="1"/>
  <c r="G167" i="1"/>
  <c r="T167" i="2" l="1"/>
  <c r="F167" i="1"/>
  <c r="AO167" i="2"/>
  <c r="Z167" i="2"/>
  <c r="BJ166" i="2"/>
  <c r="AX167" i="2"/>
  <c r="V167" i="2"/>
  <c r="S167" i="2" s="1"/>
  <c r="AG169" i="2"/>
  <c r="AM169" i="2" s="1"/>
  <c r="E167" i="1"/>
  <c r="K167" i="1" s="1"/>
  <c r="BG167" i="2" l="1"/>
  <c r="BH167" i="2" s="1"/>
  <c r="AW167" i="2"/>
  <c r="BC167" i="2" s="1"/>
  <c r="AH170" i="2"/>
  <c r="BL169" i="2"/>
  <c r="H168" i="1"/>
  <c r="I168" i="1"/>
  <c r="G168" i="1"/>
  <c r="T168" i="2" l="1"/>
  <c r="V168" i="2" s="1"/>
  <c r="S168" i="2" s="1"/>
  <c r="F168" i="1"/>
  <c r="AO168" i="2"/>
  <c r="Z168" i="2"/>
  <c r="AG170" i="2"/>
  <c r="AM170" i="2" s="1"/>
  <c r="BJ167" i="2"/>
  <c r="AX168" i="2"/>
  <c r="E168" i="1"/>
  <c r="K168" i="1" s="1"/>
  <c r="BG168" i="2" l="1"/>
  <c r="BH168" i="2" s="1"/>
  <c r="AW168" i="2"/>
  <c r="BC168" i="2" s="1"/>
  <c r="AH171" i="2"/>
  <c r="BL170" i="2"/>
  <c r="H169" i="1"/>
  <c r="I169" i="1"/>
  <c r="G169" i="1"/>
  <c r="T169" i="2" l="1"/>
  <c r="V169" i="2" s="1"/>
  <c r="S169" i="2" s="1"/>
  <c r="F169" i="1"/>
  <c r="AO169" i="2"/>
  <c r="Z169" i="2"/>
  <c r="AG171" i="2"/>
  <c r="AM171" i="2" s="1"/>
  <c r="BJ168" i="2"/>
  <c r="AX169" i="2"/>
  <c r="E169" i="1"/>
  <c r="K169" i="1" s="1"/>
  <c r="AW169" i="2" l="1"/>
  <c r="BC169" i="2" s="1"/>
  <c r="BG169" i="2"/>
  <c r="BH169" i="2" s="1"/>
  <c r="BL171" i="2"/>
  <c r="AH172" i="2"/>
  <c r="H170" i="1"/>
  <c r="I170" i="1"/>
  <c r="G170" i="1"/>
  <c r="T170" i="2" l="1"/>
  <c r="V170" i="2" s="1"/>
  <c r="S170" i="2" s="1"/>
  <c r="F170" i="1"/>
  <c r="AO170" i="2"/>
  <c r="AG172" i="2"/>
  <c r="AM172" i="2" s="1"/>
  <c r="Z170" i="2"/>
  <c r="AX170" i="2"/>
  <c r="BJ169" i="2"/>
  <c r="E170" i="1"/>
  <c r="K170" i="1" s="1"/>
  <c r="AW170" i="2" l="1"/>
  <c r="BC170" i="2" s="1"/>
  <c r="BG170" i="2"/>
  <c r="BH170" i="2" s="1"/>
  <c r="BL172" i="2"/>
  <c r="AH173" i="2"/>
  <c r="I171" i="1"/>
  <c r="H171" i="1"/>
  <c r="G171" i="1"/>
  <c r="T171" i="2" l="1"/>
  <c r="V171" i="2" s="1"/>
  <c r="S171" i="2" s="1"/>
  <c r="F171" i="1"/>
  <c r="AO171" i="2"/>
  <c r="Z171" i="2"/>
  <c r="AG173" i="2"/>
  <c r="AM173" i="2" s="1"/>
  <c r="AX171" i="2"/>
  <c r="BJ170" i="2"/>
  <c r="E171" i="1"/>
  <c r="K171" i="1" s="1"/>
  <c r="AH174" i="2" l="1"/>
  <c r="BL173" i="2"/>
  <c r="BG171" i="2"/>
  <c r="BH171" i="2" s="1"/>
  <c r="AW171" i="2"/>
  <c r="BC171" i="2" s="1"/>
  <c r="H172" i="1"/>
  <c r="I172" i="1"/>
  <c r="G172" i="1"/>
  <c r="T172" i="2" l="1"/>
  <c r="V172" i="2" s="1"/>
  <c r="S172" i="2" s="1"/>
  <c r="F172" i="1"/>
  <c r="AO172" i="2"/>
  <c r="AX172" i="2"/>
  <c r="BJ171" i="2"/>
  <c r="Z172" i="2"/>
  <c r="AG174" i="2"/>
  <c r="AM174" i="2" s="1"/>
  <c r="E172" i="1"/>
  <c r="K172" i="1" s="1"/>
  <c r="BL174" i="2" l="1"/>
  <c r="AH175" i="2"/>
  <c r="BG172" i="2"/>
  <c r="BH172" i="2" s="1"/>
  <c r="AW172" i="2"/>
  <c r="BC172" i="2" s="1"/>
  <c r="I173" i="1"/>
  <c r="G173" i="1"/>
  <c r="H173" i="1"/>
  <c r="T173" i="2" l="1"/>
  <c r="V173" i="2" s="1"/>
  <c r="S173" i="2" s="1"/>
  <c r="F173" i="1"/>
  <c r="AO173" i="2"/>
  <c r="Z173" i="2"/>
  <c r="AG175" i="2"/>
  <c r="AM175" i="2" s="1"/>
  <c r="BJ172" i="2"/>
  <c r="AX173" i="2"/>
  <c r="E173" i="1"/>
  <c r="K173" i="1" s="1"/>
  <c r="BG173" i="2" l="1"/>
  <c r="BH173" i="2" s="1"/>
  <c r="AW173" i="2"/>
  <c r="BC173" i="2" s="1"/>
  <c r="BL175" i="2"/>
  <c r="AH176" i="2"/>
  <c r="G174" i="1"/>
  <c r="I174" i="1"/>
  <c r="H174" i="1"/>
  <c r="T174" i="2" l="1"/>
  <c r="V174" i="2" s="1"/>
  <c r="S174" i="2" s="1"/>
  <c r="F174" i="1"/>
  <c r="AO174" i="2"/>
  <c r="Z174" i="2"/>
  <c r="AG176" i="2"/>
  <c r="AM176" i="2" s="1"/>
  <c r="AX174" i="2"/>
  <c r="BJ173" i="2"/>
  <c r="E174" i="1"/>
  <c r="K174" i="1" s="1"/>
  <c r="BG174" i="2" l="1"/>
  <c r="BH174" i="2" s="1"/>
  <c r="AW174" i="2"/>
  <c r="BC174" i="2" s="1"/>
  <c r="BL176" i="2"/>
  <c r="AH177" i="2"/>
  <c r="I175" i="1"/>
  <c r="H175" i="1"/>
  <c r="G175" i="1"/>
  <c r="T175" i="2" l="1"/>
  <c r="V175" i="2" s="1"/>
  <c r="S175" i="2" s="1"/>
  <c r="F175" i="1"/>
  <c r="AO175" i="2"/>
  <c r="Z175" i="2"/>
  <c r="AG177" i="2"/>
  <c r="AM177" i="2" s="1"/>
  <c r="AX175" i="2"/>
  <c r="BJ174" i="2"/>
  <c r="E175" i="1"/>
  <c r="K175" i="1" s="1"/>
  <c r="BG175" i="2" l="1"/>
  <c r="BH175" i="2" s="1"/>
  <c r="AW175" i="2"/>
  <c r="BC175" i="2" s="1"/>
  <c r="BL177" i="2"/>
  <c r="AH178" i="2"/>
  <c r="G176" i="1"/>
  <c r="I176" i="1"/>
  <c r="H176" i="1"/>
  <c r="T176" i="2" l="1"/>
  <c r="V176" i="2" s="1"/>
  <c r="S176" i="2" s="1"/>
  <c r="F176" i="1"/>
  <c r="AO176" i="2"/>
  <c r="Z176" i="2"/>
  <c r="AG178" i="2"/>
  <c r="AM178" i="2" s="1"/>
  <c r="BJ175" i="2"/>
  <c r="AX176" i="2"/>
  <c r="E176" i="1"/>
  <c r="K176" i="1" s="1"/>
  <c r="BL178" i="2" l="1"/>
  <c r="AH179" i="2"/>
  <c r="BG176" i="2"/>
  <c r="BH176" i="2" s="1"/>
  <c r="AW176" i="2"/>
  <c r="BC176" i="2" s="1"/>
  <c r="I177" i="1"/>
  <c r="H177" i="1"/>
  <c r="G177" i="1"/>
  <c r="T177" i="2" l="1"/>
  <c r="V177" i="2" s="1"/>
  <c r="S177" i="2" s="1"/>
  <c r="F177" i="1"/>
  <c r="AO177" i="2"/>
  <c r="Z177" i="2"/>
  <c r="BJ176" i="2"/>
  <c r="AX177" i="2"/>
  <c r="AG179" i="2"/>
  <c r="AM179" i="2" s="1"/>
  <c r="E177" i="1"/>
  <c r="K177" i="1" s="1"/>
  <c r="BL179" i="2" l="1"/>
  <c r="AH180" i="2"/>
  <c r="BG177" i="2"/>
  <c r="BH177" i="2" s="1"/>
  <c r="AW177" i="2"/>
  <c r="BC177" i="2" s="1"/>
  <c r="I178" i="1"/>
  <c r="H178" i="1"/>
  <c r="G178" i="1"/>
  <c r="T178" i="2" l="1"/>
  <c r="F178" i="1"/>
  <c r="AO178" i="2"/>
  <c r="Z178" i="2"/>
  <c r="BJ177" i="2"/>
  <c r="AX178" i="2"/>
  <c r="V178" i="2"/>
  <c r="S178" i="2" s="1"/>
  <c r="AG180" i="2"/>
  <c r="AM180" i="2" s="1"/>
  <c r="E178" i="1"/>
  <c r="K178" i="1" s="1"/>
  <c r="BL180" i="2" l="1"/>
  <c r="AH181" i="2"/>
  <c r="BG178" i="2"/>
  <c r="BH178" i="2" s="1"/>
  <c r="AW178" i="2"/>
  <c r="BC178" i="2" s="1"/>
  <c r="I179" i="1"/>
  <c r="H179" i="1"/>
  <c r="G179" i="1"/>
  <c r="T179" i="2" l="1"/>
  <c r="V179" i="2" s="1"/>
  <c r="S179" i="2" s="1"/>
  <c r="F179" i="1"/>
  <c r="AO179" i="2"/>
  <c r="Z179" i="2"/>
  <c r="BJ178" i="2"/>
  <c r="AX179" i="2"/>
  <c r="AG181" i="2"/>
  <c r="AM181" i="2" s="1"/>
  <c r="E179" i="1"/>
  <c r="K179" i="1" s="1"/>
  <c r="BL181" i="2" l="1"/>
  <c r="AH182" i="2"/>
  <c r="BG179" i="2"/>
  <c r="BH179" i="2" s="1"/>
  <c r="AW179" i="2"/>
  <c r="BC179" i="2" s="1"/>
  <c r="I180" i="1"/>
  <c r="H180" i="1"/>
  <c r="G180" i="1"/>
  <c r="T180" i="2" l="1"/>
  <c r="V180" i="2" s="1"/>
  <c r="S180" i="2" s="1"/>
  <c r="F180" i="1"/>
  <c r="AO180" i="2"/>
  <c r="Z180" i="2"/>
  <c r="AG182" i="2"/>
  <c r="AM182" i="2" s="1"/>
  <c r="BJ179" i="2"/>
  <c r="AX180" i="2"/>
  <c r="E180" i="1"/>
  <c r="K180" i="1" s="1"/>
  <c r="AW180" i="2" l="1"/>
  <c r="BC180" i="2" s="1"/>
  <c r="BG180" i="2"/>
  <c r="BH180" i="2" s="1"/>
  <c r="BL182" i="2"/>
  <c r="AH183" i="2"/>
  <c r="I181" i="1"/>
  <c r="H181" i="1"/>
  <c r="G181" i="1"/>
  <c r="T181" i="2" l="1"/>
  <c r="V181" i="2" s="1"/>
  <c r="S181" i="2" s="1"/>
  <c r="F181" i="1"/>
  <c r="AO181" i="2"/>
  <c r="Z181" i="2"/>
  <c r="AG183" i="2"/>
  <c r="AM183" i="2" s="1"/>
  <c r="BJ180" i="2"/>
  <c r="AX181" i="2"/>
  <c r="E181" i="1"/>
  <c r="K181" i="1" s="1"/>
  <c r="BG181" i="2" l="1"/>
  <c r="BH181" i="2" s="1"/>
  <c r="AW181" i="2"/>
  <c r="BC181" i="2" s="1"/>
  <c r="BL183" i="2"/>
  <c r="AH184" i="2"/>
  <c r="I182" i="1"/>
  <c r="H182" i="1"/>
  <c r="G182" i="1"/>
  <c r="T182" i="2" l="1"/>
  <c r="V182" i="2" s="1"/>
  <c r="S182" i="2" s="1"/>
  <c r="F182" i="1"/>
  <c r="AO182" i="2"/>
  <c r="Z182" i="2"/>
  <c r="AG184" i="2"/>
  <c r="AM184" i="2" s="1"/>
  <c r="BJ181" i="2"/>
  <c r="AX182" i="2"/>
  <c r="E182" i="1"/>
  <c r="K182" i="1" s="1"/>
  <c r="BL184" i="2" l="1"/>
  <c r="AH185" i="2"/>
  <c r="BG182" i="2"/>
  <c r="BH182" i="2" s="1"/>
  <c r="AW182" i="2"/>
  <c r="BC182" i="2" s="1"/>
  <c r="G183" i="1"/>
  <c r="I183" i="1"/>
  <c r="H183" i="1"/>
  <c r="T183" i="2" l="1"/>
  <c r="V183" i="2" s="1"/>
  <c r="S183" i="2" s="1"/>
  <c r="F183" i="1"/>
  <c r="AO183" i="2"/>
  <c r="BJ182" i="2"/>
  <c r="AX183" i="2"/>
  <c r="Z183" i="2"/>
  <c r="AG185" i="2"/>
  <c r="AM185" i="2" s="1"/>
  <c r="E183" i="1"/>
  <c r="K183" i="1" s="1"/>
  <c r="BG183" i="2" l="1"/>
  <c r="BH183" i="2" s="1"/>
  <c r="AW183" i="2"/>
  <c r="BC183" i="2" s="1"/>
  <c r="AH186" i="2"/>
  <c r="BL185" i="2"/>
  <c r="I184" i="1"/>
  <c r="H184" i="1"/>
  <c r="G184" i="1"/>
  <c r="T184" i="2" l="1"/>
  <c r="V184" i="2" s="1"/>
  <c r="S184" i="2" s="1"/>
  <c r="F184" i="1"/>
  <c r="AO184" i="2"/>
  <c r="Z184" i="2"/>
  <c r="AG186" i="2"/>
  <c r="AM186" i="2" s="1"/>
  <c r="BJ183" i="2"/>
  <c r="AX184" i="2"/>
  <c r="E184" i="1"/>
  <c r="K184" i="1" s="1"/>
  <c r="BL186" i="2" l="1"/>
  <c r="AH187" i="2"/>
  <c r="AW184" i="2"/>
  <c r="BC184" i="2" s="1"/>
  <c r="BG184" i="2"/>
  <c r="BH184" i="2" s="1"/>
  <c r="G185" i="1"/>
  <c r="H185" i="1"/>
  <c r="I185" i="1"/>
  <c r="T185" i="2" l="1"/>
  <c r="V185" i="2" s="1"/>
  <c r="S185" i="2" s="1"/>
  <c r="F185" i="1"/>
  <c r="AO185" i="2"/>
  <c r="Z185" i="2"/>
  <c r="BJ184" i="2"/>
  <c r="AX185" i="2"/>
  <c r="AG187" i="2"/>
  <c r="AM187" i="2" s="1"/>
  <c r="E185" i="1"/>
  <c r="K185" i="1" s="1"/>
  <c r="AH188" i="2" l="1"/>
  <c r="BL187" i="2"/>
  <c r="BG185" i="2"/>
  <c r="BH185" i="2" s="1"/>
  <c r="AW185" i="2"/>
  <c r="BC185" i="2" s="1"/>
  <c r="I186" i="1"/>
  <c r="H186" i="1"/>
  <c r="G186" i="1"/>
  <c r="T186" i="2" l="1"/>
  <c r="V186" i="2" s="1"/>
  <c r="S186" i="2" s="1"/>
  <c r="F186" i="1"/>
  <c r="AO186" i="2"/>
  <c r="Z186" i="2"/>
  <c r="BJ185" i="2"/>
  <c r="AX186" i="2"/>
  <c r="AG188" i="2"/>
  <c r="AM188" i="2" s="1"/>
  <c r="E186" i="1"/>
  <c r="K186" i="1" s="1"/>
  <c r="H187" i="1" l="1"/>
  <c r="BG186" i="2"/>
  <c r="BH186" i="2" s="1"/>
  <c r="AW186" i="2"/>
  <c r="BC186" i="2" s="1"/>
  <c r="AH189" i="2"/>
  <c r="BL188" i="2"/>
  <c r="I187" i="1"/>
  <c r="G187" i="1"/>
  <c r="T187" i="2" l="1"/>
  <c r="V187" i="2" s="1"/>
  <c r="S187" i="2" s="1"/>
  <c r="F187" i="1"/>
  <c r="AO187" i="2"/>
  <c r="Z187" i="2"/>
  <c r="AG189" i="2"/>
  <c r="AM189" i="2" s="1"/>
  <c r="BJ186" i="2"/>
  <c r="AX187" i="2"/>
  <c r="E187" i="1"/>
  <c r="K187" i="1" s="1"/>
  <c r="BG187" i="2" l="1"/>
  <c r="BH187" i="2" s="1"/>
  <c r="AW187" i="2"/>
  <c r="BC187" i="2" s="1"/>
  <c r="AH190" i="2"/>
  <c r="BL189" i="2"/>
  <c r="I188" i="1"/>
  <c r="H188" i="1"/>
  <c r="G188" i="1"/>
  <c r="T188" i="2" l="1"/>
  <c r="V188" i="2" s="1"/>
  <c r="S188" i="2" s="1"/>
  <c r="F188" i="1"/>
  <c r="AO188" i="2"/>
  <c r="Z188" i="2"/>
  <c r="AG190" i="2"/>
  <c r="AM190" i="2" s="1"/>
  <c r="BJ187" i="2"/>
  <c r="AX188" i="2"/>
  <c r="E188" i="1"/>
  <c r="K188" i="1" s="1"/>
  <c r="BG188" i="2" l="1"/>
  <c r="BH188" i="2" s="1"/>
  <c r="AW188" i="2"/>
  <c r="BC188" i="2" s="1"/>
  <c r="AH191" i="2"/>
  <c r="BL190" i="2"/>
  <c r="I189" i="1"/>
  <c r="H189" i="1"/>
  <c r="G189" i="1"/>
  <c r="T189" i="2" l="1"/>
  <c r="F189" i="1"/>
  <c r="AO189" i="2"/>
  <c r="Z189" i="2"/>
  <c r="V189" i="2"/>
  <c r="S189" i="2" s="1"/>
  <c r="AG191" i="2"/>
  <c r="AM191" i="2" s="1"/>
  <c r="BJ188" i="2"/>
  <c r="AX189" i="2"/>
  <c r="E189" i="1"/>
  <c r="K189" i="1" s="1"/>
  <c r="BL191" i="2" l="1"/>
  <c r="AH192" i="2"/>
  <c r="BG189" i="2"/>
  <c r="BH189" i="2" s="1"/>
  <c r="AW189" i="2"/>
  <c r="BC189" i="2" s="1"/>
  <c r="I190" i="1"/>
  <c r="H190" i="1"/>
  <c r="G190" i="1"/>
  <c r="T190" i="2" l="1"/>
  <c r="V190" i="2" s="1"/>
  <c r="S190" i="2" s="1"/>
  <c r="F190" i="1"/>
  <c r="AO190" i="2"/>
  <c r="Z190" i="2"/>
  <c r="AG192" i="2"/>
  <c r="AM192" i="2" s="1"/>
  <c r="BJ189" i="2"/>
  <c r="AX190" i="2"/>
  <c r="E190" i="1"/>
  <c r="K190" i="1" s="1"/>
  <c r="AW190" i="2" l="1"/>
  <c r="BC190" i="2" s="1"/>
  <c r="BG190" i="2"/>
  <c r="BH190" i="2" s="1"/>
  <c r="BL192" i="2"/>
  <c r="AH193" i="2"/>
  <c r="I191" i="1"/>
  <c r="H191" i="1"/>
  <c r="G191" i="1"/>
  <c r="T191" i="2" l="1"/>
  <c r="V191" i="2" s="1"/>
  <c r="S191" i="2" s="1"/>
  <c r="F191" i="1"/>
  <c r="AO191" i="2"/>
  <c r="Z191" i="2"/>
  <c r="AG193" i="2"/>
  <c r="AM193" i="2" s="1"/>
  <c r="AX191" i="2"/>
  <c r="BJ190" i="2"/>
  <c r="E191" i="1"/>
  <c r="K191" i="1" s="1"/>
  <c r="H192" i="1" l="1"/>
  <c r="BL193" i="2"/>
  <c r="AH194" i="2"/>
  <c r="BG191" i="2"/>
  <c r="BH191" i="2" s="1"/>
  <c r="AW191" i="2"/>
  <c r="BC191" i="2" s="1"/>
  <c r="I192" i="1"/>
  <c r="G192" i="1"/>
  <c r="T192" i="2" l="1"/>
  <c r="V192" i="2" s="1"/>
  <c r="S192" i="2" s="1"/>
  <c r="F192" i="1"/>
  <c r="AO192" i="2"/>
  <c r="Z192" i="2"/>
  <c r="AX192" i="2"/>
  <c r="BJ191" i="2"/>
  <c r="AG194" i="2"/>
  <c r="AM194" i="2" s="1"/>
  <c r="E192" i="1"/>
  <c r="K192" i="1" s="1"/>
  <c r="BG192" i="2" l="1"/>
  <c r="BH192" i="2" s="1"/>
  <c r="AW192" i="2"/>
  <c r="BC192" i="2" s="1"/>
  <c r="AH195" i="2"/>
  <c r="BL194" i="2"/>
  <c r="I193" i="1"/>
  <c r="H193" i="1"/>
  <c r="G193" i="1"/>
  <c r="T193" i="2" l="1"/>
  <c r="V193" i="2" s="1"/>
  <c r="S193" i="2" s="1"/>
  <c r="F193" i="1"/>
  <c r="AO193" i="2"/>
  <c r="Z193" i="2"/>
  <c r="AX193" i="2"/>
  <c r="BJ192" i="2"/>
  <c r="AG195" i="2"/>
  <c r="AM195" i="2" s="1"/>
  <c r="E193" i="1"/>
  <c r="K193" i="1" s="1"/>
  <c r="BL195" i="2" l="1"/>
  <c r="AH196" i="2"/>
  <c r="BG193" i="2"/>
  <c r="BH193" i="2" s="1"/>
  <c r="AW193" i="2"/>
  <c r="BC193" i="2" s="1"/>
  <c r="I194" i="1"/>
  <c r="G194" i="1"/>
  <c r="H194" i="1"/>
  <c r="T194" i="2" l="1"/>
  <c r="V194" i="2" s="1"/>
  <c r="S194" i="2" s="1"/>
  <c r="F194" i="1"/>
  <c r="AO194" i="2"/>
  <c r="Z194" i="2"/>
  <c r="AG196" i="2"/>
  <c r="AM196" i="2" s="1"/>
  <c r="BJ193" i="2"/>
  <c r="AX194" i="2"/>
  <c r="E194" i="1"/>
  <c r="K194" i="1" s="1"/>
  <c r="BG194" i="2" l="1"/>
  <c r="BH194" i="2" s="1"/>
  <c r="AW194" i="2"/>
  <c r="BC194" i="2" s="1"/>
  <c r="AH197" i="2"/>
  <c r="BL196" i="2"/>
  <c r="I195" i="1"/>
  <c r="G195" i="1"/>
  <c r="H195" i="1"/>
  <c r="T195" i="2" l="1"/>
  <c r="V195" i="2" s="1"/>
  <c r="S195" i="2" s="1"/>
  <c r="F195" i="1"/>
  <c r="AO195" i="2"/>
  <c r="Z195" i="2"/>
  <c r="AG197" i="2"/>
  <c r="AM197" i="2" s="1"/>
  <c r="BJ194" i="2"/>
  <c r="AX195" i="2"/>
  <c r="E195" i="1"/>
  <c r="K195" i="1" s="1"/>
  <c r="BG195" i="2" l="1"/>
  <c r="BH195" i="2" s="1"/>
  <c r="AW195" i="2"/>
  <c r="BC195" i="2" s="1"/>
  <c r="BL197" i="2"/>
  <c r="AH198" i="2"/>
  <c r="I196" i="1"/>
  <c r="H196" i="1"/>
  <c r="G196" i="1"/>
  <c r="T196" i="2" l="1"/>
  <c r="V196" i="2" s="1"/>
  <c r="S196" i="2" s="1"/>
  <c r="F196" i="1"/>
  <c r="AO196" i="2"/>
  <c r="Z196" i="2"/>
  <c r="AG198" i="2"/>
  <c r="AM198" i="2" s="1"/>
  <c r="AX196" i="2"/>
  <c r="BJ195" i="2"/>
  <c r="E196" i="1"/>
  <c r="K196" i="1" s="1"/>
  <c r="BG196" i="2" l="1"/>
  <c r="BH196" i="2" s="1"/>
  <c r="AW196" i="2"/>
  <c r="BC196" i="2" s="1"/>
  <c r="AH199" i="2"/>
  <c r="BL198" i="2"/>
  <c r="I197" i="1"/>
  <c r="H197" i="1"/>
  <c r="G197" i="1"/>
  <c r="T197" i="2" l="1"/>
  <c r="F197" i="1"/>
  <c r="AO197" i="2"/>
  <c r="Z197" i="2"/>
  <c r="V197" i="2"/>
  <c r="S197" i="2" s="1"/>
  <c r="AG199" i="2"/>
  <c r="AM199" i="2" s="1"/>
  <c r="AX197" i="2"/>
  <c r="BJ196" i="2"/>
  <c r="E197" i="1"/>
  <c r="K197" i="1" s="1"/>
  <c r="AW197" i="2" l="1"/>
  <c r="BC197" i="2" s="1"/>
  <c r="BG197" i="2"/>
  <c r="BH197" i="2" s="1"/>
  <c r="BL199" i="2"/>
  <c r="AH200" i="2"/>
  <c r="I198" i="1"/>
  <c r="G198" i="1"/>
  <c r="H198" i="1"/>
  <c r="T198" i="2" l="1"/>
  <c r="V198" i="2" s="1"/>
  <c r="S198" i="2" s="1"/>
  <c r="F198" i="1"/>
  <c r="AO198" i="2"/>
  <c r="Z198" i="2"/>
  <c r="AG200" i="2"/>
  <c r="AM200" i="2" s="1"/>
  <c r="BJ197" i="2"/>
  <c r="AX198" i="2"/>
  <c r="E198" i="1"/>
  <c r="K198" i="1" s="1"/>
  <c r="BG198" i="2" l="1"/>
  <c r="BH198" i="2" s="1"/>
  <c r="AW198" i="2"/>
  <c r="BC198" i="2" s="1"/>
  <c r="AH201" i="2"/>
  <c r="BL200" i="2"/>
  <c r="G199" i="1"/>
  <c r="I199" i="1"/>
  <c r="H199" i="1"/>
  <c r="T199" i="2" l="1"/>
  <c r="V199" i="2" s="1"/>
  <c r="S199" i="2" s="1"/>
  <c r="F199" i="1"/>
  <c r="AO199" i="2"/>
  <c r="Z199" i="2"/>
  <c r="AG201" i="2"/>
  <c r="AM201" i="2" s="1"/>
  <c r="BJ198" i="2"/>
  <c r="AX199" i="2"/>
  <c r="E199" i="1"/>
  <c r="K199" i="1" s="1"/>
  <c r="BG199" i="2" l="1"/>
  <c r="BH199" i="2" s="1"/>
  <c r="AW199" i="2"/>
  <c r="BC199" i="2" s="1"/>
  <c r="BL201" i="2"/>
  <c r="AH202" i="2"/>
  <c r="G200" i="1"/>
  <c r="H200" i="1"/>
  <c r="I200" i="1"/>
  <c r="T200" i="2" l="1"/>
  <c r="V200" i="2" s="1"/>
  <c r="S200" i="2" s="1"/>
  <c r="F200" i="1"/>
  <c r="AO200" i="2"/>
  <c r="Z200" i="2"/>
  <c r="AG202" i="2"/>
  <c r="AM202" i="2" s="1"/>
  <c r="BJ199" i="2"/>
  <c r="AX200" i="2"/>
  <c r="E200" i="1"/>
  <c r="K200" i="1" s="1"/>
  <c r="BL202" i="2" l="1"/>
  <c r="AH203" i="2"/>
  <c r="BG200" i="2"/>
  <c r="BH200" i="2" s="1"/>
  <c r="AW200" i="2"/>
  <c r="BC200" i="2" s="1"/>
  <c r="H201" i="1"/>
  <c r="G201" i="1"/>
  <c r="I201" i="1"/>
  <c r="T201" i="2" l="1"/>
  <c r="V201" i="2" s="1"/>
  <c r="S201" i="2" s="1"/>
  <c r="F201" i="1"/>
  <c r="AO201" i="2"/>
  <c r="Z201" i="2"/>
  <c r="AX201" i="2"/>
  <c r="BJ200" i="2"/>
  <c r="AG203" i="2"/>
  <c r="AM203" i="2" s="1"/>
  <c r="E201" i="1"/>
  <c r="K201" i="1" s="1"/>
  <c r="AH204" i="2" l="1"/>
  <c r="BL203" i="2"/>
  <c r="BG201" i="2"/>
  <c r="BH201" i="2" s="1"/>
  <c r="AW201" i="2"/>
  <c r="BC201" i="2" s="1"/>
  <c r="I202" i="1"/>
  <c r="H202" i="1"/>
  <c r="G202" i="1"/>
  <c r="T202" i="2" l="1"/>
  <c r="F202" i="1"/>
  <c r="AO202" i="2"/>
  <c r="Z202" i="2"/>
  <c r="AX202" i="2"/>
  <c r="BJ201" i="2"/>
  <c r="V202" i="2"/>
  <c r="S202" i="2" s="1"/>
  <c r="AG204" i="2"/>
  <c r="AM204" i="2" s="1"/>
  <c r="E202" i="1"/>
  <c r="K202" i="1" s="1"/>
  <c r="BL204" i="2" l="1"/>
  <c r="AH205" i="2"/>
  <c r="BG202" i="2"/>
  <c r="BH202" i="2" s="1"/>
  <c r="AW202" i="2"/>
  <c r="BC202" i="2" s="1"/>
  <c r="I203" i="1"/>
  <c r="G203" i="1"/>
  <c r="H203" i="1"/>
  <c r="T203" i="2" l="1"/>
  <c r="V203" i="2" s="1"/>
  <c r="S203" i="2" s="1"/>
  <c r="F203" i="1"/>
  <c r="AO203" i="2"/>
  <c r="Z203" i="2"/>
  <c r="AG205" i="2"/>
  <c r="AM205" i="2" s="1"/>
  <c r="BJ202" i="2"/>
  <c r="AX203" i="2"/>
  <c r="E203" i="1"/>
  <c r="K203" i="1" s="1"/>
  <c r="AH206" i="2" l="1"/>
  <c r="BL205" i="2"/>
  <c r="BG203" i="2"/>
  <c r="BH203" i="2" s="1"/>
  <c r="AW203" i="2"/>
  <c r="BC203" i="2" s="1"/>
  <c r="H204" i="1"/>
  <c r="I204" i="1"/>
  <c r="G204" i="1"/>
  <c r="T204" i="2" l="1"/>
  <c r="V204" i="2" s="1"/>
  <c r="S204" i="2" s="1"/>
  <c r="F204" i="1"/>
  <c r="AO204" i="2"/>
  <c r="BJ203" i="2"/>
  <c r="AX204" i="2"/>
  <c r="Z204" i="2"/>
  <c r="AG206" i="2"/>
  <c r="AM206" i="2" s="1"/>
  <c r="E204" i="1"/>
  <c r="K204" i="1" s="1"/>
  <c r="BG204" i="2" l="1"/>
  <c r="BH204" i="2" s="1"/>
  <c r="AW204" i="2"/>
  <c r="BC204" i="2" s="1"/>
  <c r="BL206" i="2"/>
  <c r="AH207" i="2"/>
  <c r="I205" i="1"/>
  <c r="G205" i="1"/>
  <c r="H205" i="1"/>
  <c r="T205" i="2" l="1"/>
  <c r="V205" i="2" s="1"/>
  <c r="S205" i="2" s="1"/>
  <c r="F205" i="1"/>
  <c r="AO205" i="2"/>
  <c r="Z205" i="2"/>
  <c r="AG207" i="2"/>
  <c r="AM207" i="2" s="1"/>
  <c r="AX205" i="2"/>
  <c r="BJ204" i="2"/>
  <c r="E205" i="1"/>
  <c r="K205" i="1" s="1"/>
  <c r="AH208" i="2" l="1"/>
  <c r="BL207" i="2"/>
  <c r="BG205" i="2"/>
  <c r="BH205" i="2" s="1"/>
  <c r="AW205" i="2"/>
  <c r="BC205" i="2" s="1"/>
  <c r="I206" i="1"/>
  <c r="H206" i="1"/>
  <c r="G206" i="1"/>
  <c r="T206" i="2" l="1"/>
  <c r="V206" i="2" s="1"/>
  <c r="S206" i="2" s="1"/>
  <c r="F206" i="1"/>
  <c r="AO206" i="2"/>
  <c r="Z206" i="2"/>
  <c r="AX206" i="2"/>
  <c r="BJ205" i="2"/>
  <c r="AG208" i="2"/>
  <c r="AM208" i="2" s="1"/>
  <c r="E206" i="1"/>
  <c r="K206" i="1" s="1"/>
  <c r="BL208" i="2" l="1"/>
  <c r="AH209" i="2"/>
  <c r="AW206" i="2"/>
  <c r="BC206" i="2" s="1"/>
  <c r="BG206" i="2"/>
  <c r="BH206" i="2" s="1"/>
  <c r="H207" i="1"/>
  <c r="I207" i="1"/>
  <c r="G207" i="1"/>
  <c r="T207" i="2" l="1"/>
  <c r="V207" i="2" s="1"/>
  <c r="S207" i="2" s="1"/>
  <c r="F207" i="1"/>
  <c r="AO207" i="2"/>
  <c r="AG209" i="2"/>
  <c r="AM209" i="2" s="1"/>
  <c r="Z207" i="2"/>
  <c r="BJ206" i="2"/>
  <c r="AX207" i="2"/>
  <c r="E207" i="1"/>
  <c r="K207" i="1" s="1"/>
  <c r="BG207" i="2" l="1"/>
  <c r="BH207" i="2" s="1"/>
  <c r="AW207" i="2"/>
  <c r="BC207" i="2" s="1"/>
  <c r="AH210" i="2"/>
  <c r="BL209" i="2"/>
  <c r="G208" i="1"/>
  <c r="H208" i="1"/>
  <c r="I208" i="1"/>
  <c r="T208" i="2" l="1"/>
  <c r="V208" i="2" s="1"/>
  <c r="S208" i="2" s="1"/>
  <c r="F208" i="1"/>
  <c r="AO208" i="2"/>
  <c r="Z208" i="2"/>
  <c r="AG210" i="2"/>
  <c r="AM210" i="2" s="1"/>
  <c r="BJ207" i="2"/>
  <c r="AX208" i="2"/>
  <c r="E208" i="1"/>
  <c r="K208" i="1" s="1"/>
  <c r="BL210" i="2" l="1"/>
  <c r="AH211" i="2"/>
  <c r="BG208" i="2"/>
  <c r="BH208" i="2" s="1"/>
  <c r="AW208" i="2"/>
  <c r="BC208" i="2" s="1"/>
  <c r="H209" i="1"/>
  <c r="I209" i="1"/>
  <c r="G209" i="1"/>
  <c r="T209" i="2" l="1"/>
  <c r="V209" i="2" s="1"/>
  <c r="S209" i="2" s="1"/>
  <c r="F209" i="1"/>
  <c r="AO209" i="2"/>
  <c r="BJ208" i="2"/>
  <c r="AX209" i="2"/>
  <c r="AG211" i="2"/>
  <c r="AM211" i="2" s="1"/>
  <c r="Z209" i="2"/>
  <c r="E209" i="1"/>
  <c r="K209" i="1" s="1"/>
  <c r="BG209" i="2" l="1"/>
  <c r="BH209" i="2" s="1"/>
  <c r="AW209" i="2"/>
  <c r="BC209" i="2" s="1"/>
  <c r="AH212" i="2"/>
  <c r="BL211" i="2"/>
  <c r="G210" i="1"/>
  <c r="H210" i="1"/>
  <c r="I210" i="1"/>
  <c r="T210" i="2" l="1"/>
  <c r="F210" i="1"/>
  <c r="AO210" i="2"/>
  <c r="Z210" i="2"/>
  <c r="AG212" i="2"/>
  <c r="AM212" i="2" s="1"/>
  <c r="V210" i="2"/>
  <c r="S210" i="2" s="1"/>
  <c r="AX210" i="2"/>
  <c r="BJ209" i="2"/>
  <c r="E210" i="1"/>
  <c r="K210" i="1" s="1"/>
  <c r="BL212" i="2" l="1"/>
  <c r="AH213" i="2"/>
  <c r="AW210" i="2"/>
  <c r="BC210" i="2" s="1"/>
  <c r="BG210" i="2"/>
  <c r="BH210" i="2" s="1"/>
  <c r="I211" i="1"/>
  <c r="H211" i="1"/>
  <c r="G211" i="1"/>
  <c r="T211" i="2" l="1"/>
  <c r="V211" i="2" s="1"/>
  <c r="S211" i="2" s="1"/>
  <c r="F211" i="1"/>
  <c r="AO211" i="2"/>
  <c r="Z211" i="2"/>
  <c r="AG213" i="2"/>
  <c r="AM213" i="2" s="1"/>
  <c r="BJ210" i="2"/>
  <c r="AX211" i="2"/>
  <c r="E211" i="1"/>
  <c r="K211" i="1" s="1"/>
  <c r="BG211" i="2" l="1"/>
  <c r="BH211" i="2" s="1"/>
  <c r="AW211" i="2"/>
  <c r="BC211" i="2" s="1"/>
  <c r="BL213" i="2"/>
  <c r="AH214" i="2"/>
  <c r="H212" i="1"/>
  <c r="G212" i="1"/>
  <c r="I212" i="1"/>
  <c r="T212" i="2" l="1"/>
  <c r="V212" i="2" s="1"/>
  <c r="S212" i="2" s="1"/>
  <c r="F212" i="1"/>
  <c r="AO212" i="2"/>
  <c r="Z212" i="2"/>
  <c r="AG214" i="2"/>
  <c r="AM214" i="2" s="1"/>
  <c r="AX212" i="2"/>
  <c r="BJ211" i="2"/>
  <c r="E212" i="1"/>
  <c r="K212" i="1" s="1"/>
  <c r="AH215" i="2" l="1"/>
  <c r="BL214" i="2"/>
  <c r="BG212" i="2"/>
  <c r="BH212" i="2" s="1"/>
  <c r="AW212" i="2"/>
  <c r="BC212" i="2" s="1"/>
  <c r="I213" i="1"/>
  <c r="G213" i="1"/>
  <c r="H213" i="1"/>
  <c r="T213" i="2" l="1"/>
  <c r="V213" i="2" s="1"/>
  <c r="S213" i="2" s="1"/>
  <c r="F213" i="1"/>
  <c r="AO213" i="2"/>
  <c r="Z213" i="2"/>
  <c r="AX213" i="2"/>
  <c r="BJ212" i="2"/>
  <c r="AG215" i="2"/>
  <c r="AM215" i="2" s="1"/>
  <c r="E213" i="1"/>
  <c r="K213" i="1" s="1"/>
  <c r="BL215" i="2" l="1"/>
  <c r="AH216" i="2"/>
  <c r="BG213" i="2"/>
  <c r="BH213" i="2" s="1"/>
  <c r="AW213" i="2"/>
  <c r="BC213" i="2" s="1"/>
  <c r="I214" i="1"/>
  <c r="H214" i="1"/>
  <c r="G214" i="1"/>
  <c r="T214" i="2" l="1"/>
  <c r="F214" i="1"/>
  <c r="AO214" i="2"/>
  <c r="Z214" i="2"/>
  <c r="AG216" i="2"/>
  <c r="AM216" i="2" s="1"/>
  <c r="V214" i="2"/>
  <c r="S214" i="2" s="1"/>
  <c r="BJ213" i="2"/>
  <c r="AX214" i="2"/>
  <c r="E214" i="1"/>
  <c r="K214" i="1" s="1"/>
  <c r="BG214" i="2" l="1"/>
  <c r="BH214" i="2" s="1"/>
  <c r="AW214" i="2"/>
  <c r="BC214" i="2" s="1"/>
  <c r="AH217" i="2"/>
  <c r="BL216" i="2"/>
  <c r="I215" i="1"/>
  <c r="G215" i="1"/>
  <c r="H215" i="1"/>
  <c r="T215" i="2" l="1"/>
  <c r="V215" i="2" s="1"/>
  <c r="S215" i="2" s="1"/>
  <c r="F215" i="1"/>
  <c r="AO215" i="2"/>
  <c r="Z215" i="2"/>
  <c r="AX215" i="2"/>
  <c r="BJ214" i="2"/>
  <c r="AG217" i="2"/>
  <c r="AM217" i="2" s="1"/>
  <c r="E215" i="1"/>
  <c r="K215" i="1" s="1"/>
  <c r="AW215" i="2" l="1"/>
  <c r="BC215" i="2" s="1"/>
  <c r="BG215" i="2"/>
  <c r="BH215" i="2" s="1"/>
  <c r="BL217" i="2"/>
  <c r="AH218" i="2"/>
  <c r="H216" i="1"/>
  <c r="I216" i="1"/>
  <c r="G216" i="1"/>
  <c r="T216" i="2" l="1"/>
  <c r="V216" i="2" s="1"/>
  <c r="S216" i="2" s="1"/>
  <c r="F216" i="1"/>
  <c r="AO216" i="2"/>
  <c r="Z216" i="2"/>
  <c r="AG218" i="2"/>
  <c r="AM218" i="2" s="1"/>
  <c r="BJ215" i="2"/>
  <c r="AX216" i="2"/>
  <c r="E216" i="1"/>
  <c r="K216" i="1" s="1"/>
  <c r="AH219" i="2" l="1"/>
  <c r="BL218" i="2"/>
  <c r="BG216" i="2"/>
  <c r="BH216" i="2" s="1"/>
  <c r="AW216" i="2"/>
  <c r="BC216" i="2" s="1"/>
  <c r="I217" i="1"/>
  <c r="G217" i="1"/>
  <c r="H217" i="1"/>
  <c r="T217" i="2" l="1"/>
  <c r="V217" i="2" s="1"/>
  <c r="S217" i="2" s="1"/>
  <c r="F217" i="1"/>
  <c r="AO217" i="2"/>
  <c r="Z217" i="2"/>
  <c r="BJ216" i="2"/>
  <c r="AX217" i="2"/>
  <c r="AG219" i="2"/>
  <c r="AM219" i="2" s="1"/>
  <c r="E217" i="1"/>
  <c r="K217" i="1" s="1"/>
  <c r="BG217" i="2" l="1"/>
  <c r="BH217" i="2" s="1"/>
  <c r="AW217" i="2"/>
  <c r="BC217" i="2" s="1"/>
  <c r="BL219" i="2"/>
  <c r="AH220" i="2"/>
  <c r="G218" i="1"/>
  <c r="I218" i="1"/>
  <c r="H218" i="1"/>
  <c r="T218" i="2" l="1"/>
  <c r="V218" i="2" s="1"/>
  <c r="S218" i="2" s="1"/>
  <c r="F218" i="1"/>
  <c r="AO218" i="2"/>
  <c r="Z218" i="2"/>
  <c r="AG220" i="2"/>
  <c r="AM220" i="2" s="1"/>
  <c r="AX218" i="2"/>
  <c r="BJ217" i="2"/>
  <c r="E218" i="1"/>
  <c r="K218" i="1" s="1"/>
  <c r="BL220" i="2" l="1"/>
  <c r="AH221" i="2"/>
  <c r="BG218" i="2"/>
  <c r="BH218" i="2" s="1"/>
  <c r="AW218" i="2"/>
  <c r="BC218" i="2" s="1"/>
  <c r="I219" i="1"/>
  <c r="G219" i="1"/>
  <c r="H219" i="1"/>
  <c r="T219" i="2" l="1"/>
  <c r="V219" i="2" s="1"/>
  <c r="S219" i="2" s="1"/>
  <c r="F219" i="1"/>
  <c r="AO219" i="2"/>
  <c r="Z219" i="2"/>
  <c r="AG221" i="2"/>
  <c r="AM221" i="2" s="1"/>
  <c r="BJ218" i="2"/>
  <c r="AX219" i="2"/>
  <c r="E219" i="1"/>
  <c r="K219" i="1" s="1"/>
  <c r="BG219" i="2" l="1"/>
  <c r="BH219" i="2" s="1"/>
  <c r="AW219" i="2"/>
  <c r="BC219" i="2" s="1"/>
  <c r="BL221" i="2"/>
  <c r="AH222" i="2"/>
  <c r="H220" i="1"/>
  <c r="I220" i="1"/>
  <c r="G220" i="1"/>
  <c r="T220" i="2" l="1"/>
  <c r="V220" i="2" s="1"/>
  <c r="S220" i="2" s="1"/>
  <c r="F220" i="1"/>
  <c r="AO220" i="2"/>
  <c r="Z220" i="2"/>
  <c r="AG222" i="2"/>
  <c r="AM222" i="2" s="1"/>
  <c r="BJ219" i="2"/>
  <c r="AX220" i="2"/>
  <c r="E220" i="1"/>
  <c r="K220" i="1" s="1"/>
  <c r="BG220" i="2" l="1"/>
  <c r="BH220" i="2" s="1"/>
  <c r="AW220" i="2"/>
  <c r="BC220" i="2" s="1"/>
  <c r="AH223" i="2"/>
  <c r="BL222" i="2"/>
  <c r="I221" i="1"/>
  <c r="G221" i="1"/>
  <c r="H221" i="1"/>
  <c r="T221" i="2" l="1"/>
  <c r="V221" i="2" s="1"/>
  <c r="S221" i="2" s="1"/>
  <c r="F221" i="1"/>
  <c r="AO221" i="2"/>
  <c r="Z221" i="2"/>
  <c r="AG223" i="2"/>
  <c r="AM223" i="2" s="1"/>
  <c r="BJ220" i="2"/>
  <c r="AX221" i="2"/>
  <c r="E221" i="1"/>
  <c r="K221" i="1" s="1"/>
  <c r="AW221" i="2" l="1"/>
  <c r="BC221" i="2" s="1"/>
  <c r="BG221" i="2"/>
  <c r="BH221" i="2" s="1"/>
  <c r="BL223" i="2"/>
  <c r="AH224" i="2"/>
  <c r="H222" i="1"/>
  <c r="G222" i="1"/>
  <c r="I222" i="1"/>
  <c r="T222" i="2" l="1"/>
  <c r="V222" i="2" s="1"/>
  <c r="S222" i="2" s="1"/>
  <c r="F222" i="1"/>
  <c r="AO222" i="2"/>
  <c r="Z222" i="2"/>
  <c r="AG224" i="2"/>
  <c r="AM224" i="2" s="1"/>
  <c r="BJ221" i="2"/>
  <c r="AX222" i="2"/>
  <c r="E222" i="1"/>
  <c r="K222" i="1" s="1"/>
  <c r="BG222" i="2" l="1"/>
  <c r="BH222" i="2" s="1"/>
  <c r="AW222" i="2"/>
  <c r="BC222" i="2" s="1"/>
  <c r="BL224" i="2"/>
  <c r="AH225" i="2"/>
  <c r="H223" i="1"/>
  <c r="I223" i="1"/>
  <c r="G223" i="1"/>
  <c r="T223" i="2" l="1"/>
  <c r="F223" i="1"/>
  <c r="AO223" i="2"/>
  <c r="Z223" i="2"/>
  <c r="V223" i="2"/>
  <c r="S223" i="2" s="1"/>
  <c r="AG225" i="2"/>
  <c r="AM225" i="2" s="1"/>
  <c r="BJ222" i="2"/>
  <c r="AX223" i="2"/>
  <c r="E223" i="1"/>
  <c r="K223" i="1" s="1"/>
  <c r="BL225" i="2" l="1"/>
  <c r="AH226" i="2"/>
  <c r="BG223" i="2"/>
  <c r="BH223" i="2" s="1"/>
  <c r="AW223" i="2"/>
  <c r="BC223" i="2" s="1"/>
  <c r="G224" i="1"/>
  <c r="H224" i="1"/>
  <c r="I224" i="1"/>
  <c r="T224" i="2" l="1"/>
  <c r="V224" i="2" s="1"/>
  <c r="S224" i="2" s="1"/>
  <c r="F224" i="1"/>
  <c r="AO224" i="2"/>
  <c r="Z224" i="2"/>
  <c r="BJ223" i="2"/>
  <c r="AX224" i="2"/>
  <c r="AG226" i="2"/>
  <c r="AM226" i="2" s="1"/>
  <c r="E224" i="1"/>
  <c r="K224" i="1" s="1"/>
  <c r="BL226" i="2" l="1"/>
  <c r="AH227" i="2"/>
  <c r="BG224" i="2"/>
  <c r="BH224" i="2" s="1"/>
  <c r="AW224" i="2"/>
  <c r="BC224" i="2" s="1"/>
  <c r="G225" i="1"/>
  <c r="H225" i="1"/>
  <c r="I225" i="1"/>
  <c r="T225" i="2" l="1"/>
  <c r="F225" i="1"/>
  <c r="AO225" i="2"/>
  <c r="Z225" i="2"/>
  <c r="BJ224" i="2"/>
  <c r="AX225" i="2"/>
  <c r="V225" i="2"/>
  <c r="S225" i="2" s="1"/>
  <c r="AG227" i="2"/>
  <c r="AM227" i="2" s="1"/>
  <c r="E225" i="1"/>
  <c r="K225" i="1" s="1"/>
  <c r="AH228" i="2" l="1"/>
  <c r="BL227" i="2"/>
  <c r="BG225" i="2"/>
  <c r="BH225" i="2" s="1"/>
  <c r="AW225" i="2"/>
  <c r="BC225" i="2" s="1"/>
  <c r="I226" i="1"/>
  <c r="G226" i="1"/>
  <c r="H226" i="1"/>
  <c r="T226" i="2" l="1"/>
  <c r="V226" i="2" s="1"/>
  <c r="S226" i="2" s="1"/>
  <c r="F226" i="1"/>
  <c r="AO226" i="2"/>
  <c r="Z226" i="2"/>
  <c r="BJ225" i="2"/>
  <c r="AX226" i="2"/>
  <c r="AG228" i="2"/>
  <c r="AM228" i="2" s="1"/>
  <c r="E226" i="1"/>
  <c r="K226" i="1" s="1"/>
  <c r="BL228" i="2" l="1"/>
  <c r="AH229" i="2"/>
  <c r="AW226" i="2"/>
  <c r="BC226" i="2" s="1"/>
  <c r="BG226" i="2"/>
  <c r="BH226" i="2" s="1"/>
  <c r="I227" i="1"/>
  <c r="H227" i="1"/>
  <c r="G227" i="1"/>
  <c r="T227" i="2" l="1"/>
  <c r="V227" i="2" s="1"/>
  <c r="S227" i="2" s="1"/>
  <c r="F227" i="1"/>
  <c r="AO227" i="2"/>
  <c r="Z227" i="2"/>
  <c r="AG229" i="2"/>
  <c r="AM229" i="2" s="1"/>
  <c r="BJ226" i="2"/>
  <c r="AX227" i="2"/>
  <c r="E227" i="1"/>
  <c r="K227" i="1" s="1"/>
  <c r="BG227" i="2" l="1"/>
  <c r="BH227" i="2" s="1"/>
  <c r="AW227" i="2"/>
  <c r="BC227" i="2" s="1"/>
  <c r="BL229" i="2"/>
  <c r="AH230" i="2"/>
  <c r="H228" i="1"/>
  <c r="G228" i="1"/>
  <c r="I228" i="1"/>
  <c r="T228" i="2" l="1"/>
  <c r="V228" i="2" s="1"/>
  <c r="S228" i="2" s="1"/>
  <c r="F228" i="1"/>
  <c r="AO228" i="2"/>
  <c r="AG230" i="2"/>
  <c r="AM230" i="2" s="1"/>
  <c r="Z228" i="2"/>
  <c r="BJ227" i="2"/>
  <c r="AX228" i="2"/>
  <c r="E228" i="1"/>
  <c r="K228" i="1" s="1"/>
  <c r="AH231" i="2" l="1"/>
  <c r="BL230" i="2"/>
  <c r="BG228" i="2"/>
  <c r="BH228" i="2" s="1"/>
  <c r="AW228" i="2"/>
  <c r="BC228" i="2" s="1"/>
  <c r="H229" i="1"/>
  <c r="G229" i="1"/>
  <c r="I229" i="1"/>
  <c r="T229" i="2" l="1"/>
  <c r="F229" i="1"/>
  <c r="AO229" i="2"/>
  <c r="V229" i="2"/>
  <c r="S229" i="2" s="1"/>
  <c r="Z229" i="2"/>
  <c r="BJ228" i="2"/>
  <c r="AX229" i="2"/>
  <c r="AG231" i="2"/>
  <c r="AM231" i="2" s="1"/>
  <c r="E229" i="1"/>
  <c r="K229" i="1" s="1"/>
  <c r="BG229" i="2" l="1"/>
  <c r="BH229" i="2" s="1"/>
  <c r="AW229" i="2"/>
  <c r="BC229" i="2" s="1"/>
  <c r="AH232" i="2"/>
  <c r="BL231" i="2"/>
  <c r="I230" i="1"/>
  <c r="H230" i="1"/>
  <c r="G230" i="1"/>
  <c r="T230" i="2" l="1"/>
  <c r="V230" i="2" s="1"/>
  <c r="S230" i="2" s="1"/>
  <c r="F230" i="1"/>
  <c r="AO230" i="2"/>
  <c r="Z230" i="2"/>
  <c r="AG232" i="2"/>
  <c r="AM232" i="2" s="1"/>
  <c r="BJ229" i="2"/>
  <c r="AX230" i="2"/>
  <c r="E230" i="1"/>
  <c r="K230" i="1" s="1"/>
  <c r="BG230" i="2" l="1"/>
  <c r="BH230" i="2" s="1"/>
  <c r="AW230" i="2"/>
  <c r="BC230" i="2" s="1"/>
  <c r="BL232" i="2"/>
  <c r="AH233" i="2"/>
  <c r="I231" i="1"/>
  <c r="G231" i="1"/>
  <c r="H231" i="1"/>
  <c r="T231" i="2" l="1"/>
  <c r="V231" i="2" s="1"/>
  <c r="S231" i="2" s="1"/>
  <c r="F231" i="1"/>
  <c r="AO231" i="2"/>
  <c r="Z231" i="2"/>
  <c r="AG233" i="2"/>
  <c r="AM233" i="2" s="1"/>
  <c r="BJ230" i="2"/>
  <c r="AX231" i="2"/>
  <c r="E231" i="1"/>
  <c r="K231" i="1" s="1"/>
  <c r="BG231" i="2" l="1"/>
  <c r="BH231" i="2" s="1"/>
  <c r="AW231" i="2"/>
  <c r="BC231" i="2" s="1"/>
  <c r="BL233" i="2"/>
  <c r="AH234" i="2"/>
  <c r="I232" i="1"/>
  <c r="H232" i="1"/>
  <c r="G232" i="1"/>
  <c r="T232" i="2" l="1"/>
  <c r="V232" i="2" s="1"/>
  <c r="S232" i="2" s="1"/>
  <c r="F232" i="1"/>
  <c r="AO232" i="2"/>
  <c r="Z232" i="2"/>
  <c r="AG234" i="2"/>
  <c r="AM234" i="2" s="1"/>
  <c r="BJ231" i="2"/>
  <c r="AX232" i="2"/>
  <c r="E232" i="1"/>
  <c r="K232" i="1" s="1"/>
  <c r="AH235" i="2" l="1"/>
  <c r="BL234" i="2"/>
  <c r="BG232" i="2"/>
  <c r="BH232" i="2" s="1"/>
  <c r="AW232" i="2"/>
  <c r="BC232" i="2" s="1"/>
  <c r="H233" i="1"/>
  <c r="G233" i="1"/>
  <c r="T233" i="2" l="1"/>
  <c r="V233" i="2" s="1"/>
  <c r="S233" i="2" s="1"/>
  <c r="F233" i="1"/>
  <c r="I233" i="1"/>
  <c r="Z233" i="2" s="1"/>
  <c r="AO233" i="2"/>
  <c r="BJ232" i="2"/>
  <c r="AX233" i="2"/>
  <c r="AG235" i="2"/>
  <c r="AM235" i="2" s="1"/>
  <c r="E233" i="1" l="1"/>
  <c r="K233" i="1" s="1"/>
  <c r="BG233" i="2"/>
  <c r="BH233" i="2" s="1"/>
  <c r="AW233" i="2"/>
  <c r="BC233" i="2" s="1"/>
  <c r="AH236" i="2"/>
  <c r="BL235" i="2"/>
  <c r="H234" i="1"/>
  <c r="I234" i="1"/>
  <c r="G234" i="1"/>
  <c r="T234" i="2" l="1"/>
  <c r="V234" i="2" s="1"/>
  <c r="S234" i="2" s="1"/>
  <c r="F234" i="1"/>
  <c r="AO234" i="2"/>
  <c r="Z234" i="2"/>
  <c r="AG236" i="2"/>
  <c r="AM236" i="2" s="1"/>
  <c r="BJ233" i="2"/>
  <c r="AX234" i="2"/>
  <c r="E234" i="1"/>
  <c r="K234" i="1" s="1"/>
  <c r="AW234" i="2" l="1"/>
  <c r="BC234" i="2" s="1"/>
  <c r="BG234" i="2"/>
  <c r="BH234" i="2" s="1"/>
  <c r="BL236" i="2"/>
  <c r="AH237" i="2"/>
  <c r="G235" i="1"/>
  <c r="I235" i="1"/>
  <c r="H235" i="1"/>
  <c r="T235" i="2" l="1"/>
  <c r="V235" i="2" s="1"/>
  <c r="S235" i="2" s="1"/>
  <c r="F235" i="1"/>
  <c r="AO235" i="2"/>
  <c r="Z235" i="2"/>
  <c r="AG237" i="2"/>
  <c r="AM237" i="2" s="1"/>
  <c r="BJ234" i="2"/>
  <c r="AX235" i="2"/>
  <c r="E235" i="1"/>
  <c r="K235" i="1" s="1"/>
  <c r="BG235" i="2" l="1"/>
  <c r="BH235" i="2" s="1"/>
  <c r="AW235" i="2"/>
  <c r="BC235" i="2" s="1"/>
  <c r="BL237" i="2"/>
  <c r="AH238" i="2"/>
  <c r="G236" i="1"/>
  <c r="H236" i="1"/>
  <c r="I236" i="1"/>
  <c r="T236" i="2" l="1"/>
  <c r="V236" i="2" s="1"/>
  <c r="S236" i="2" s="1"/>
  <c r="F236" i="1"/>
  <c r="AO236" i="2"/>
  <c r="Z236" i="2"/>
  <c r="AG238" i="2"/>
  <c r="AM238" i="2" s="1"/>
  <c r="AX236" i="2"/>
  <c r="BJ235" i="2"/>
  <c r="E236" i="1"/>
  <c r="K236" i="1" s="1"/>
  <c r="G237" i="1" l="1"/>
  <c r="AH239" i="2"/>
  <c r="BL238" i="2"/>
  <c r="AW236" i="2"/>
  <c r="BC236" i="2" s="1"/>
  <c r="BG236" i="2"/>
  <c r="BH236" i="2" s="1"/>
  <c r="H237" i="1"/>
  <c r="I237" i="1"/>
  <c r="T237" i="2" l="1"/>
  <c r="V237" i="2" s="1"/>
  <c r="S237" i="2" s="1"/>
  <c r="F237" i="1"/>
  <c r="AO237" i="2"/>
  <c r="Z237" i="2"/>
  <c r="BJ236" i="2"/>
  <c r="AX237" i="2"/>
  <c r="AG239" i="2"/>
  <c r="AM239" i="2" s="1"/>
  <c r="E237" i="1"/>
  <c r="K237" i="1" s="1"/>
  <c r="AH240" i="2" l="1"/>
  <c r="BL239" i="2"/>
  <c r="BG237" i="2"/>
  <c r="BH237" i="2" s="1"/>
  <c r="AW237" i="2"/>
  <c r="BC237" i="2" s="1"/>
  <c r="I238" i="1"/>
  <c r="G238" i="1"/>
  <c r="H238" i="1"/>
  <c r="T238" i="2" l="1"/>
  <c r="V238" i="2" s="1"/>
  <c r="S238" i="2" s="1"/>
  <c r="F238" i="1"/>
  <c r="AO238" i="2"/>
  <c r="Z238" i="2"/>
  <c r="BJ237" i="2"/>
  <c r="AX238" i="2"/>
  <c r="AG240" i="2"/>
  <c r="AM240" i="2" s="1"/>
  <c r="E238" i="1"/>
  <c r="K238" i="1" s="1"/>
  <c r="BG238" i="2" l="1"/>
  <c r="BH238" i="2" s="1"/>
  <c r="AW238" i="2"/>
  <c r="BC238" i="2" s="1"/>
  <c r="AH241" i="2"/>
  <c r="BL240" i="2"/>
  <c r="H239" i="1"/>
  <c r="I239" i="1"/>
  <c r="G239" i="1"/>
  <c r="T239" i="2" l="1"/>
  <c r="V239" i="2" s="1"/>
  <c r="S239" i="2" s="1"/>
  <c r="F239" i="1"/>
  <c r="AO239" i="2"/>
  <c r="Z239" i="2"/>
  <c r="BJ238" i="2"/>
  <c r="AX239" i="2"/>
  <c r="AG241" i="2"/>
  <c r="AM241" i="2" s="1"/>
  <c r="E239" i="1"/>
  <c r="K239" i="1" s="1"/>
  <c r="AW239" i="2" l="1"/>
  <c r="BC239" i="2" s="1"/>
  <c r="BG239" i="2"/>
  <c r="BH239" i="2" s="1"/>
  <c r="BL241" i="2"/>
  <c r="AH242" i="2"/>
  <c r="H240" i="1"/>
  <c r="I240" i="1"/>
  <c r="G240" i="1"/>
  <c r="T240" i="2" l="1"/>
  <c r="V240" i="2" s="1"/>
  <c r="S240" i="2" s="1"/>
  <c r="F240" i="1"/>
  <c r="AO240" i="2"/>
  <c r="AG242" i="2"/>
  <c r="AM242" i="2" s="1"/>
  <c r="Z240" i="2"/>
  <c r="BJ239" i="2"/>
  <c r="AX240" i="2"/>
  <c r="E240" i="1"/>
  <c r="K240" i="1" s="1"/>
  <c r="BG240" i="2" l="1"/>
  <c r="BH240" i="2" s="1"/>
  <c r="AW240" i="2"/>
  <c r="BC240" i="2" s="1"/>
  <c r="AH243" i="2"/>
  <c r="BL242" i="2"/>
  <c r="G241" i="1"/>
  <c r="H241" i="1"/>
  <c r="I241" i="1"/>
  <c r="T241" i="2" l="1"/>
  <c r="V241" i="2" s="1"/>
  <c r="S241" i="2" s="1"/>
  <c r="F241" i="1"/>
  <c r="AO241" i="2"/>
  <c r="Z241" i="2"/>
  <c r="AG243" i="2"/>
  <c r="AM243" i="2" s="1"/>
  <c r="BJ240" i="2"/>
  <c r="AX241" i="2"/>
  <c r="E241" i="1"/>
  <c r="K241" i="1" s="1"/>
  <c r="AW241" i="2" l="1"/>
  <c r="BC241" i="2" s="1"/>
  <c r="BG241" i="2"/>
  <c r="BH241" i="2" s="1"/>
  <c r="AH244" i="2"/>
  <c r="BL243" i="2"/>
  <c r="I242" i="1"/>
  <c r="H242" i="1"/>
  <c r="G242" i="1"/>
  <c r="T242" i="2" l="1"/>
  <c r="V242" i="2" s="1"/>
  <c r="S242" i="2" s="1"/>
  <c r="F242" i="1"/>
  <c r="AO242" i="2"/>
  <c r="Z242" i="2"/>
  <c r="AG244" i="2"/>
  <c r="AM244" i="2" s="1"/>
  <c r="BJ241" i="2"/>
  <c r="AX242" i="2"/>
  <c r="E242" i="1"/>
  <c r="K242" i="1" s="1"/>
  <c r="BG242" i="2" l="1"/>
  <c r="BH242" i="2" s="1"/>
  <c r="AW242" i="2"/>
  <c r="BC242" i="2" s="1"/>
  <c r="BL244" i="2"/>
  <c r="AH245" i="2"/>
  <c r="H243" i="1"/>
  <c r="G243" i="1"/>
  <c r="I243" i="1"/>
  <c r="T243" i="2" l="1"/>
  <c r="V243" i="2" s="1"/>
  <c r="S243" i="2" s="1"/>
  <c r="F243" i="1"/>
  <c r="AO243" i="2"/>
  <c r="Z243" i="2"/>
  <c r="AG245" i="2"/>
  <c r="AM245" i="2" s="1"/>
  <c r="AX243" i="2"/>
  <c r="BJ242" i="2"/>
  <c r="E243" i="1"/>
  <c r="K243" i="1" s="1"/>
  <c r="BG243" i="2" l="1"/>
  <c r="BH243" i="2" s="1"/>
  <c r="AW243" i="2"/>
  <c r="BC243" i="2" s="1"/>
  <c r="BL245" i="2"/>
  <c r="AH246" i="2"/>
  <c r="I244" i="1"/>
  <c r="H244" i="1"/>
  <c r="G244" i="1"/>
  <c r="T244" i="2" l="1"/>
  <c r="V244" i="2" s="1"/>
  <c r="S244" i="2" s="1"/>
  <c r="F244" i="1"/>
  <c r="AO244" i="2"/>
  <c r="Z244" i="2"/>
  <c r="AG246" i="2"/>
  <c r="AM246" i="2" s="1"/>
  <c r="BJ243" i="2"/>
  <c r="AX244" i="2"/>
  <c r="E244" i="1"/>
  <c r="K244" i="1" s="1"/>
  <c r="BG244" i="2" l="1"/>
  <c r="BH244" i="2" s="1"/>
  <c r="AW244" i="2"/>
  <c r="BC244" i="2" s="1"/>
  <c r="AH247" i="2"/>
  <c r="BL246" i="2"/>
  <c r="G245" i="1"/>
  <c r="H245" i="1"/>
  <c r="I245" i="1"/>
  <c r="T245" i="2" l="1"/>
  <c r="V245" i="2" s="1"/>
  <c r="S245" i="2" s="1"/>
  <c r="F245" i="1"/>
  <c r="AO245" i="2"/>
  <c r="Z245" i="2"/>
  <c r="AG247" i="2"/>
  <c r="AM247" i="2" s="1"/>
  <c r="BJ244" i="2"/>
  <c r="AX245" i="2"/>
  <c r="E245" i="1"/>
  <c r="K245" i="1" s="1"/>
  <c r="AH248" i="2" l="1"/>
  <c r="BL247" i="2"/>
  <c r="BG245" i="2"/>
  <c r="BH245" i="2" s="1"/>
  <c r="AW245" i="2"/>
  <c r="BC245" i="2" s="1"/>
  <c r="G246" i="1"/>
  <c r="I246" i="1"/>
  <c r="H246" i="1"/>
  <c r="T246" i="2" l="1"/>
  <c r="V246" i="2" s="1"/>
  <c r="S246" i="2" s="1"/>
  <c r="F246" i="1"/>
  <c r="AO246" i="2"/>
  <c r="Z246" i="2"/>
  <c r="BJ245" i="2"/>
  <c r="AX246" i="2"/>
  <c r="AG248" i="2"/>
  <c r="AM248" i="2" s="1"/>
  <c r="E246" i="1"/>
  <c r="K246" i="1" s="1"/>
  <c r="BL248" i="2" l="1"/>
  <c r="AH249" i="2"/>
  <c r="AW246" i="2"/>
  <c r="BC246" i="2" s="1"/>
  <c r="BG246" i="2"/>
  <c r="BH246" i="2" s="1"/>
  <c r="H247" i="1"/>
  <c r="I247" i="1"/>
  <c r="G247" i="1"/>
  <c r="T247" i="2" l="1"/>
  <c r="V247" i="2" s="1"/>
  <c r="S247" i="2" s="1"/>
  <c r="F247" i="1"/>
  <c r="AO247" i="2"/>
  <c r="AG249" i="2"/>
  <c r="AM249" i="2" s="1"/>
  <c r="Z247" i="2"/>
  <c r="AX247" i="2"/>
  <c r="BJ246" i="2"/>
  <c r="E247" i="1"/>
  <c r="K247" i="1" s="1"/>
  <c r="AW247" i="2" l="1"/>
  <c r="BC247" i="2" s="1"/>
  <c r="BG247" i="2"/>
  <c r="BH247" i="2" s="1"/>
  <c r="BL249" i="2"/>
  <c r="AH250" i="2"/>
  <c r="I248" i="1"/>
  <c r="G248" i="1"/>
  <c r="H248" i="1"/>
  <c r="T248" i="2" l="1"/>
  <c r="V248" i="2" s="1"/>
  <c r="S248" i="2" s="1"/>
  <c r="F248" i="1"/>
  <c r="AO248" i="2"/>
  <c r="Z248" i="2"/>
  <c r="AG250" i="2"/>
  <c r="AM250" i="2" s="1"/>
  <c r="AX248" i="2"/>
  <c r="BJ247" i="2"/>
  <c r="E248" i="1"/>
  <c r="K248" i="1" s="1"/>
  <c r="BL250" i="2" l="1"/>
  <c r="AH251" i="2"/>
  <c r="BG248" i="2"/>
  <c r="BH248" i="2" s="1"/>
  <c r="AW248" i="2"/>
  <c r="BC248" i="2" s="1"/>
  <c r="I249" i="1"/>
  <c r="G249" i="1"/>
  <c r="H249" i="1"/>
  <c r="T249" i="2" l="1"/>
  <c r="V249" i="2" s="1"/>
  <c r="S249" i="2" s="1"/>
  <c r="F249" i="1"/>
  <c r="AO249" i="2"/>
  <c r="Z249" i="2"/>
  <c r="AX249" i="2"/>
  <c r="BJ248" i="2"/>
  <c r="AG251" i="2"/>
  <c r="AM251" i="2" s="1"/>
  <c r="E249" i="1"/>
  <c r="K249" i="1" s="1"/>
  <c r="AH252" i="2" l="1"/>
  <c r="BL251" i="2"/>
  <c r="BG249" i="2"/>
  <c r="BH249" i="2" s="1"/>
  <c r="AW249" i="2"/>
  <c r="BC249" i="2" s="1"/>
  <c r="H250" i="1"/>
  <c r="G250" i="1"/>
  <c r="I250" i="1"/>
  <c r="T250" i="2" l="1"/>
  <c r="V250" i="2" s="1"/>
  <c r="S250" i="2" s="1"/>
  <c r="F250" i="1"/>
  <c r="AO250" i="2"/>
  <c r="BJ249" i="2"/>
  <c r="AX250" i="2"/>
  <c r="Z250" i="2"/>
  <c r="AG252" i="2"/>
  <c r="AM252" i="2" s="1"/>
  <c r="E250" i="1"/>
  <c r="K250" i="1" s="1"/>
  <c r="BG250" i="2" l="1"/>
  <c r="BH250" i="2" s="1"/>
  <c r="AW250" i="2"/>
  <c r="BC250" i="2" s="1"/>
  <c r="AH253" i="2"/>
  <c r="BL252" i="2"/>
  <c r="I251" i="1"/>
  <c r="G251" i="1"/>
  <c r="H251" i="1"/>
  <c r="T251" i="2" l="1"/>
  <c r="V251" i="2" s="1"/>
  <c r="S251" i="2" s="1"/>
  <c r="F251" i="1"/>
  <c r="AO251" i="2"/>
  <c r="Z251" i="2"/>
  <c r="AG253" i="2"/>
  <c r="AM253" i="2" s="1"/>
  <c r="BJ250" i="2"/>
  <c r="AX251" i="2"/>
  <c r="E251" i="1"/>
  <c r="K251" i="1" s="1"/>
  <c r="AW251" i="2" l="1"/>
  <c r="BC251" i="2" s="1"/>
  <c r="BG251" i="2"/>
  <c r="BH251" i="2" s="1"/>
  <c r="BL253" i="2"/>
  <c r="AH254" i="2"/>
  <c r="H252" i="1"/>
  <c r="I252" i="1"/>
  <c r="G252" i="1"/>
  <c r="T252" i="2" l="1"/>
  <c r="V252" i="2" s="1"/>
  <c r="S252" i="2" s="1"/>
  <c r="F252" i="1"/>
  <c r="AO252" i="2"/>
  <c r="Z252" i="2"/>
  <c r="AG254" i="2"/>
  <c r="AM254" i="2" s="1"/>
  <c r="AX252" i="2"/>
  <c r="BJ251" i="2"/>
  <c r="E252" i="1"/>
  <c r="K252" i="1" s="1"/>
  <c r="BL254" i="2" l="1"/>
  <c r="AH255" i="2"/>
  <c r="AW252" i="2"/>
  <c r="BC252" i="2" s="1"/>
  <c r="BG252" i="2"/>
  <c r="BH252" i="2" s="1"/>
  <c r="H253" i="1"/>
  <c r="I253" i="1"/>
  <c r="G253" i="1"/>
  <c r="T253" i="2" l="1"/>
  <c r="V253" i="2" s="1"/>
  <c r="S253" i="2" s="1"/>
  <c r="F253" i="1"/>
  <c r="AO253" i="2"/>
  <c r="Z253" i="2"/>
  <c r="AX253" i="2"/>
  <c r="BJ252" i="2"/>
  <c r="AG255" i="2"/>
  <c r="AM255" i="2" s="1"/>
  <c r="E253" i="1"/>
  <c r="K253" i="1" s="1"/>
  <c r="AH256" i="2" l="1"/>
  <c r="BL255" i="2"/>
  <c r="BG253" i="2"/>
  <c r="BH253" i="2" s="1"/>
  <c r="AW253" i="2"/>
  <c r="BC253" i="2" s="1"/>
  <c r="G254" i="1"/>
  <c r="I254" i="1"/>
  <c r="H254" i="1"/>
  <c r="T254" i="2" l="1"/>
  <c r="V254" i="2" s="1"/>
  <c r="S254" i="2" s="1"/>
  <c r="F254" i="1"/>
  <c r="AO254" i="2"/>
  <c r="Z254" i="2"/>
  <c r="AX254" i="2"/>
  <c r="BJ253" i="2"/>
  <c r="AG256" i="2"/>
  <c r="AM256" i="2" s="1"/>
  <c r="E254" i="1"/>
  <c r="K254" i="1" s="1"/>
  <c r="AH257" i="2" l="1"/>
  <c r="BL256" i="2"/>
  <c r="BG254" i="2"/>
  <c r="BH254" i="2" s="1"/>
  <c r="AW254" i="2"/>
  <c r="BC254" i="2" s="1"/>
  <c r="G255" i="1"/>
  <c r="H255" i="1"/>
  <c r="I255" i="1"/>
  <c r="T255" i="2" l="1"/>
  <c r="F255" i="1"/>
  <c r="AO255" i="2"/>
  <c r="BJ254" i="2"/>
  <c r="AX255" i="2"/>
  <c r="Z255" i="2"/>
  <c r="V255" i="2"/>
  <c r="S255" i="2" s="1"/>
  <c r="AG257" i="2"/>
  <c r="AM257" i="2" s="1"/>
  <c r="E255" i="1"/>
  <c r="K255" i="1" s="1"/>
  <c r="BG255" i="2" l="1"/>
  <c r="BH255" i="2" s="1"/>
  <c r="AW255" i="2"/>
  <c r="BC255" i="2" s="1"/>
  <c r="BL257" i="2"/>
  <c r="AH258" i="2"/>
  <c r="I256" i="1"/>
  <c r="H256" i="1"/>
  <c r="G256" i="1"/>
  <c r="T256" i="2" l="1"/>
  <c r="V256" i="2" s="1"/>
  <c r="S256" i="2" s="1"/>
  <c r="F256" i="1"/>
  <c r="AO256" i="2"/>
  <c r="Z256" i="2"/>
  <c r="AG258" i="2"/>
  <c r="AM258" i="2" s="1"/>
  <c r="AX256" i="2"/>
  <c r="BJ255" i="2"/>
  <c r="E256" i="1"/>
  <c r="K256" i="1" s="1"/>
  <c r="BG256" i="2" l="1"/>
  <c r="BH256" i="2" s="1"/>
  <c r="AW256" i="2"/>
  <c r="BC256" i="2" s="1"/>
  <c r="BL258" i="2"/>
  <c r="AH259" i="2"/>
  <c r="G257" i="1"/>
  <c r="H257" i="1"/>
  <c r="I257" i="1"/>
  <c r="T257" i="2" l="1"/>
  <c r="V257" i="2" s="1"/>
  <c r="S257" i="2" s="1"/>
  <c r="F257" i="1"/>
  <c r="AO257" i="2"/>
  <c r="Z257" i="2"/>
  <c r="AG259" i="2"/>
  <c r="AM259" i="2" s="1"/>
  <c r="AX257" i="2"/>
  <c r="BJ256" i="2"/>
  <c r="E257" i="1"/>
  <c r="K257" i="1" s="1"/>
  <c r="AH260" i="2" l="1"/>
  <c r="BL259" i="2"/>
  <c r="BG257" i="2"/>
  <c r="BH257" i="2" s="1"/>
  <c r="AW257" i="2"/>
  <c r="BC257" i="2" s="1"/>
  <c r="H258" i="1"/>
  <c r="I258" i="1"/>
  <c r="G258" i="1"/>
  <c r="T258" i="2" l="1"/>
  <c r="V258" i="2" s="1"/>
  <c r="S258" i="2" s="1"/>
  <c r="F258" i="1"/>
  <c r="AO258" i="2"/>
  <c r="Z258" i="2"/>
  <c r="AX258" i="2"/>
  <c r="BJ257" i="2"/>
  <c r="AG260" i="2"/>
  <c r="AM260" i="2" s="1"/>
  <c r="E258" i="1"/>
  <c r="K258" i="1" s="1"/>
  <c r="AW258" i="2" l="1"/>
  <c r="BC258" i="2" s="1"/>
  <c r="BG258" i="2"/>
  <c r="BH258" i="2" s="1"/>
  <c r="AH261" i="2"/>
  <c r="BL260" i="2"/>
  <c r="I259" i="1"/>
  <c r="G259" i="1"/>
  <c r="H259" i="1"/>
  <c r="T259" i="2" l="1"/>
  <c r="V259" i="2" s="1"/>
  <c r="S259" i="2" s="1"/>
  <c r="F259" i="1"/>
  <c r="AO259" i="2"/>
  <c r="Z259" i="2"/>
  <c r="AG261" i="2"/>
  <c r="AM261" i="2" s="1"/>
  <c r="BJ258" i="2"/>
  <c r="AX259" i="2"/>
  <c r="E259" i="1"/>
  <c r="K259" i="1" s="1"/>
  <c r="BG259" i="2" l="1"/>
  <c r="BH259" i="2" s="1"/>
  <c r="AW259" i="2"/>
  <c r="BC259" i="2" s="1"/>
  <c r="AH262" i="2"/>
  <c r="BL261" i="2"/>
  <c r="H260" i="1"/>
  <c r="G260" i="1"/>
  <c r="I260" i="1"/>
  <c r="T260" i="2" l="1"/>
  <c r="V260" i="2" s="1"/>
  <c r="S260" i="2" s="1"/>
  <c r="F260" i="1"/>
  <c r="AO260" i="2"/>
  <c r="Z260" i="2"/>
  <c r="BJ259" i="2"/>
  <c r="AX260" i="2"/>
  <c r="AG262" i="2"/>
  <c r="AM262" i="2" s="1"/>
  <c r="E260" i="1"/>
  <c r="K260" i="1" s="1"/>
  <c r="BL262" i="2" l="1"/>
  <c r="AH263" i="2"/>
  <c r="BG260" i="2"/>
  <c r="BH260" i="2" s="1"/>
  <c r="AW260" i="2"/>
  <c r="BC260" i="2" s="1"/>
  <c r="H261" i="1"/>
  <c r="I261" i="1"/>
  <c r="G261" i="1"/>
  <c r="T261" i="2" l="1"/>
  <c r="V261" i="2" s="1"/>
  <c r="S261" i="2" s="1"/>
  <c r="F261" i="1"/>
  <c r="AO261" i="2"/>
  <c r="Z261" i="2"/>
  <c r="AG263" i="2"/>
  <c r="AM263" i="2" s="1"/>
  <c r="AX261" i="2"/>
  <c r="BJ260" i="2"/>
  <c r="E261" i="1"/>
  <c r="K261" i="1" s="1"/>
  <c r="AW261" i="2" l="1"/>
  <c r="BC261" i="2" s="1"/>
  <c r="BG261" i="2"/>
  <c r="BH261" i="2" s="1"/>
  <c r="BL263" i="2"/>
  <c r="AH264" i="2"/>
  <c r="G262" i="1"/>
  <c r="I262" i="1"/>
  <c r="H262" i="1"/>
  <c r="T262" i="2" l="1"/>
  <c r="V262" i="2" s="1"/>
  <c r="S262" i="2" s="1"/>
  <c r="F262" i="1"/>
  <c r="AO262" i="2"/>
  <c r="Z262" i="2"/>
  <c r="AG264" i="2"/>
  <c r="AM264" i="2" s="1"/>
  <c r="AX262" i="2"/>
  <c r="BJ261" i="2"/>
  <c r="E262" i="1"/>
  <c r="K262" i="1" s="1"/>
  <c r="I263" i="1" l="1"/>
  <c r="BG262" i="2"/>
  <c r="BH262" i="2" s="1"/>
  <c r="AW262" i="2"/>
  <c r="BC262" i="2" s="1"/>
  <c r="AH265" i="2"/>
  <c r="BL264" i="2"/>
  <c r="G263" i="1"/>
  <c r="T263" i="2" l="1"/>
  <c r="V263" i="2" s="1"/>
  <c r="S263" i="2" s="1"/>
  <c r="F263" i="1"/>
  <c r="H263" i="1"/>
  <c r="Z263" i="2" s="1"/>
  <c r="AO263" i="2"/>
  <c r="AX263" i="2"/>
  <c r="BJ262" i="2"/>
  <c r="AG265" i="2"/>
  <c r="AM265" i="2" s="1"/>
  <c r="E263" i="1" l="1"/>
  <c r="K263" i="1" s="1"/>
  <c r="AH266" i="2"/>
  <c r="BL265" i="2"/>
  <c r="BG263" i="2"/>
  <c r="BH263" i="2" s="1"/>
  <c r="AW263" i="2"/>
  <c r="BC263" i="2" s="1"/>
  <c r="I264" i="1"/>
  <c r="H264" i="1"/>
  <c r="G264" i="1"/>
  <c r="T264" i="2" l="1"/>
  <c r="V264" i="2" s="1"/>
  <c r="S264" i="2" s="1"/>
  <c r="F264" i="1"/>
  <c r="AO264" i="2"/>
  <c r="Z264" i="2"/>
  <c r="BJ263" i="2"/>
  <c r="AX264" i="2"/>
  <c r="AG266" i="2"/>
  <c r="AM266" i="2" s="1"/>
  <c r="E264" i="1"/>
  <c r="K264" i="1" s="1"/>
  <c r="BL266" i="2" l="1"/>
  <c r="AH267" i="2"/>
  <c r="BG264" i="2"/>
  <c r="BH264" i="2" s="1"/>
  <c r="AW264" i="2"/>
  <c r="BC264" i="2" s="1"/>
  <c r="I265" i="1"/>
  <c r="G265" i="1"/>
  <c r="T265" i="2" l="1"/>
  <c r="V265" i="2" s="1"/>
  <c r="S265" i="2" s="1"/>
  <c r="F265" i="1"/>
  <c r="H265" i="1"/>
  <c r="Z265" i="2" s="1"/>
  <c r="AO265" i="2"/>
  <c r="AX265" i="2"/>
  <c r="BJ264" i="2"/>
  <c r="AG267" i="2"/>
  <c r="AM267" i="2" s="1"/>
  <c r="E265" i="1" l="1"/>
  <c r="K265" i="1" s="1"/>
  <c r="H266" i="1" s="1"/>
  <c r="BG265" i="2"/>
  <c r="BH265" i="2" s="1"/>
  <c r="AW265" i="2"/>
  <c r="BC265" i="2" s="1"/>
  <c r="BL267" i="2"/>
  <c r="AH268" i="2"/>
  <c r="I266" i="1"/>
  <c r="G266" i="1" l="1"/>
  <c r="T266" i="2"/>
  <c r="F266" i="1"/>
  <c r="AO266" i="2"/>
  <c r="Z266" i="2"/>
  <c r="AX266" i="2"/>
  <c r="BJ265" i="2"/>
  <c r="V266" i="2"/>
  <c r="S266" i="2" s="1"/>
  <c r="AG268" i="2"/>
  <c r="AM268" i="2" s="1"/>
  <c r="E266" i="1"/>
  <c r="K266" i="1" s="1"/>
  <c r="AH269" i="2" l="1"/>
  <c r="BL268" i="2"/>
  <c r="BG266" i="2"/>
  <c r="BH266" i="2" s="1"/>
  <c r="AW266" i="2"/>
  <c r="BC266" i="2" s="1"/>
  <c r="I267" i="1"/>
  <c r="H267" i="1"/>
  <c r="G267" i="1"/>
  <c r="T267" i="2" l="1"/>
  <c r="V267" i="2" s="1"/>
  <c r="S267" i="2" s="1"/>
  <c r="F267" i="1"/>
  <c r="AO267" i="2"/>
  <c r="Z267" i="2"/>
  <c r="AX267" i="2"/>
  <c r="BJ266" i="2"/>
  <c r="AG269" i="2"/>
  <c r="AM269" i="2" s="1"/>
  <c r="E267" i="1"/>
  <c r="K267" i="1" s="1"/>
  <c r="AW267" i="2" l="1"/>
  <c r="BC267" i="2" s="1"/>
  <c r="BG267" i="2"/>
  <c r="BH267" i="2" s="1"/>
  <c r="BL269" i="2"/>
  <c r="AH270" i="2"/>
  <c r="G268" i="1"/>
  <c r="I268" i="1"/>
  <c r="H268" i="1"/>
  <c r="T268" i="2" l="1"/>
  <c r="V268" i="2" s="1"/>
  <c r="S268" i="2" s="1"/>
  <c r="F268" i="1"/>
  <c r="AO268" i="2"/>
  <c r="Z268" i="2"/>
  <c r="AG270" i="2"/>
  <c r="AM270" i="2" s="1"/>
  <c r="BJ267" i="2"/>
  <c r="AX268" i="2"/>
  <c r="E268" i="1"/>
  <c r="K268" i="1" s="1"/>
  <c r="BG268" i="2" l="1"/>
  <c r="BH268" i="2" s="1"/>
  <c r="AW268" i="2"/>
  <c r="BC268" i="2" s="1"/>
  <c r="BL270" i="2"/>
  <c r="AH271" i="2"/>
  <c r="I269" i="1"/>
  <c r="H269" i="1"/>
  <c r="G269" i="1"/>
  <c r="T269" i="2" l="1"/>
  <c r="V269" i="2" s="1"/>
  <c r="S269" i="2" s="1"/>
  <c r="F269" i="1"/>
  <c r="AO269" i="2"/>
  <c r="Z269" i="2"/>
  <c r="AG271" i="2"/>
  <c r="AM271" i="2" s="1"/>
  <c r="BJ268" i="2"/>
  <c r="AX269" i="2"/>
  <c r="E269" i="1"/>
  <c r="K269" i="1" s="1"/>
  <c r="BG269" i="2" l="1"/>
  <c r="BH269" i="2" s="1"/>
  <c r="AW269" i="2"/>
  <c r="BC269" i="2" s="1"/>
  <c r="BL271" i="2"/>
  <c r="AH272" i="2"/>
  <c r="H270" i="1"/>
  <c r="G270" i="1"/>
  <c r="I270" i="1"/>
  <c r="T270" i="2" l="1"/>
  <c r="V270" i="2" s="1"/>
  <c r="S270" i="2" s="1"/>
  <c r="F270" i="1"/>
  <c r="AO270" i="2"/>
  <c r="Z270" i="2"/>
  <c r="AG272" i="2"/>
  <c r="AM272" i="2" s="1"/>
  <c r="BJ269" i="2"/>
  <c r="AX270" i="2"/>
  <c r="E270" i="1"/>
  <c r="K270" i="1" s="1"/>
  <c r="AH273" i="2" l="1"/>
  <c r="BL272" i="2"/>
  <c r="BG270" i="2"/>
  <c r="BH270" i="2" s="1"/>
  <c r="AW270" i="2"/>
  <c r="BC270" i="2" s="1"/>
  <c r="H271" i="1"/>
  <c r="I271" i="1"/>
  <c r="G271" i="1"/>
  <c r="T271" i="2" l="1"/>
  <c r="F271" i="1"/>
  <c r="AO271" i="2"/>
  <c r="Z271" i="2"/>
  <c r="V271" i="2"/>
  <c r="S271" i="2" s="1"/>
  <c r="BJ270" i="2"/>
  <c r="AX271" i="2"/>
  <c r="AG273" i="2"/>
  <c r="AM273" i="2" s="1"/>
  <c r="E271" i="1"/>
  <c r="K271" i="1" s="1"/>
  <c r="AW271" i="2" l="1"/>
  <c r="BC271" i="2" s="1"/>
  <c r="BG271" i="2"/>
  <c r="BH271" i="2" s="1"/>
  <c r="AH274" i="2"/>
  <c r="BL273" i="2"/>
  <c r="I272" i="1"/>
  <c r="G272" i="1"/>
  <c r="H272" i="1"/>
  <c r="T272" i="2" l="1"/>
  <c r="F272" i="1"/>
  <c r="AO272" i="2"/>
  <c r="Z272" i="2"/>
  <c r="V272" i="2"/>
  <c r="S272" i="2" s="1"/>
  <c r="AG274" i="2"/>
  <c r="AM274" i="2" s="1"/>
  <c r="BJ271" i="2"/>
  <c r="AX272" i="2"/>
  <c r="E272" i="1"/>
  <c r="K272" i="1" s="1"/>
  <c r="BL274" i="2" l="1"/>
  <c r="AH275" i="2"/>
  <c r="BG272" i="2"/>
  <c r="BH272" i="2" s="1"/>
  <c r="AW272" i="2"/>
  <c r="BC272" i="2" s="1"/>
  <c r="H273" i="1"/>
  <c r="I273" i="1"/>
  <c r="G273" i="1"/>
  <c r="T273" i="2" l="1"/>
  <c r="V273" i="2" s="1"/>
  <c r="S273" i="2" s="1"/>
  <c r="F273" i="1"/>
  <c r="AO273" i="2"/>
  <c r="Z273" i="2"/>
  <c r="BJ272" i="2"/>
  <c r="AX273" i="2"/>
  <c r="AG275" i="2"/>
  <c r="AM275" i="2" s="1"/>
  <c r="E273" i="1"/>
  <c r="K273" i="1" s="1"/>
  <c r="BL275" i="2" l="1"/>
  <c r="AH276" i="2"/>
  <c r="BG273" i="2"/>
  <c r="BH273" i="2" s="1"/>
  <c r="AW273" i="2"/>
  <c r="BC273" i="2" s="1"/>
  <c r="H274" i="1"/>
  <c r="G274" i="1"/>
  <c r="I274" i="1"/>
  <c r="T274" i="2" l="1"/>
  <c r="V274" i="2" s="1"/>
  <c r="S274" i="2" s="1"/>
  <c r="F274" i="1"/>
  <c r="AO274" i="2"/>
  <c r="BJ273" i="2"/>
  <c r="AX274" i="2"/>
  <c r="AG276" i="2"/>
  <c r="AM276" i="2" s="1"/>
  <c r="Z274" i="2"/>
  <c r="E274" i="1"/>
  <c r="K274" i="1" s="1"/>
  <c r="BL276" i="2" l="1"/>
  <c r="AH277" i="2"/>
  <c r="BG274" i="2"/>
  <c r="BH274" i="2" s="1"/>
  <c r="AW274" i="2"/>
  <c r="BC274" i="2" s="1"/>
  <c r="H275" i="1"/>
  <c r="G275" i="1"/>
  <c r="I275" i="1"/>
  <c r="T275" i="2" l="1"/>
  <c r="V275" i="2" s="1"/>
  <c r="S275" i="2" s="1"/>
  <c r="F275" i="1"/>
  <c r="AO275" i="2"/>
  <c r="Z275" i="2"/>
  <c r="BJ274" i="2"/>
  <c r="AX275" i="2"/>
  <c r="AG277" i="2"/>
  <c r="AM277" i="2" s="1"/>
  <c r="E275" i="1"/>
  <c r="K275" i="1" s="1"/>
  <c r="BG275" i="2" l="1"/>
  <c r="BH275" i="2" s="1"/>
  <c r="AW275" i="2"/>
  <c r="BC275" i="2" s="1"/>
  <c r="AH278" i="2"/>
  <c r="BL277" i="2"/>
  <c r="I276" i="1"/>
  <c r="G276" i="1"/>
  <c r="H276" i="1"/>
  <c r="T276" i="2" l="1"/>
  <c r="V276" i="2" s="1"/>
  <c r="S276" i="2" s="1"/>
  <c r="F276" i="1"/>
  <c r="AO276" i="2"/>
  <c r="Z276" i="2"/>
  <c r="BJ275" i="2"/>
  <c r="AX276" i="2"/>
  <c r="AG278" i="2"/>
  <c r="AM278" i="2" s="1"/>
  <c r="E276" i="1"/>
  <c r="K276" i="1" s="1"/>
  <c r="BL278" i="2" l="1"/>
  <c r="AH279" i="2"/>
  <c r="AW276" i="2"/>
  <c r="BC276" i="2" s="1"/>
  <c r="BG276" i="2"/>
  <c r="BH276" i="2" s="1"/>
  <c r="I277" i="1"/>
  <c r="G277" i="1"/>
  <c r="H277" i="1"/>
  <c r="T277" i="2" l="1"/>
  <c r="V277" i="2" s="1"/>
  <c r="S277" i="2" s="1"/>
  <c r="F277" i="1"/>
  <c r="AO277" i="2"/>
  <c r="Z277" i="2"/>
  <c r="AG279" i="2"/>
  <c r="AM279" i="2" s="1"/>
  <c r="BJ276" i="2"/>
  <c r="AX277" i="2"/>
  <c r="E277" i="1"/>
  <c r="K277" i="1" s="1"/>
  <c r="BG277" i="2" l="1"/>
  <c r="BH277" i="2" s="1"/>
  <c r="AW277" i="2"/>
  <c r="BC277" i="2" s="1"/>
  <c r="BL279" i="2"/>
  <c r="AH280" i="2"/>
  <c r="H278" i="1"/>
  <c r="G278" i="1"/>
  <c r="I278" i="1"/>
  <c r="T278" i="2" l="1"/>
  <c r="V278" i="2" s="1"/>
  <c r="S278" i="2" s="1"/>
  <c r="F278" i="1"/>
  <c r="AO278" i="2"/>
  <c r="AG280" i="2"/>
  <c r="AM280" i="2" s="1"/>
  <c r="Z278" i="2"/>
  <c r="BJ277" i="2"/>
  <c r="AX278" i="2"/>
  <c r="E278" i="1"/>
  <c r="K278" i="1" s="1"/>
  <c r="AH281" i="2" l="1"/>
  <c r="BL280" i="2"/>
  <c r="BG278" i="2"/>
  <c r="BH278" i="2" s="1"/>
  <c r="AW278" i="2"/>
  <c r="BC278" i="2" s="1"/>
  <c r="I279" i="1"/>
  <c r="H279" i="1"/>
  <c r="G279" i="1"/>
  <c r="T279" i="2" l="1"/>
  <c r="V279" i="2" s="1"/>
  <c r="S279" i="2" s="1"/>
  <c r="F279" i="1"/>
  <c r="AO279" i="2"/>
  <c r="Z279" i="2"/>
  <c r="BJ278" i="2"/>
  <c r="AX279" i="2"/>
  <c r="AG281" i="2"/>
  <c r="AM281" i="2" s="1"/>
  <c r="E279" i="1"/>
  <c r="K279" i="1" s="1"/>
  <c r="BG279" i="2" l="1"/>
  <c r="BH279" i="2" s="1"/>
  <c r="AW279" i="2"/>
  <c r="BC279" i="2" s="1"/>
  <c r="AH282" i="2"/>
  <c r="BL281" i="2"/>
  <c r="G280" i="1"/>
  <c r="H280" i="1"/>
  <c r="I280" i="1"/>
  <c r="T280" i="2" l="1"/>
  <c r="V280" i="2" s="1"/>
  <c r="S280" i="2" s="1"/>
  <c r="F280" i="1"/>
  <c r="AO280" i="2"/>
  <c r="BJ279" i="2"/>
  <c r="AX280" i="2"/>
  <c r="Z280" i="2"/>
  <c r="AG282" i="2"/>
  <c r="AM282" i="2" s="1"/>
  <c r="E280" i="1"/>
  <c r="K280" i="1" s="1"/>
  <c r="AW280" i="2" l="1"/>
  <c r="BC280" i="2" s="1"/>
  <c r="BG280" i="2"/>
  <c r="BH280" i="2" s="1"/>
  <c r="BL282" i="2"/>
  <c r="AH283" i="2"/>
  <c r="I281" i="1"/>
  <c r="G281" i="1"/>
  <c r="H281" i="1"/>
  <c r="T281" i="2" l="1"/>
  <c r="V281" i="2" s="1"/>
  <c r="S281" i="2" s="1"/>
  <c r="F281" i="1"/>
  <c r="AO281" i="2"/>
  <c r="Z281" i="2"/>
  <c r="AG283" i="2"/>
  <c r="AM283" i="2" s="1"/>
  <c r="BJ280" i="2"/>
  <c r="AX281" i="2"/>
  <c r="E281" i="1"/>
  <c r="K281" i="1" s="1"/>
  <c r="I282" i="1" l="1"/>
  <c r="BG281" i="2"/>
  <c r="BH281" i="2" s="1"/>
  <c r="AW281" i="2"/>
  <c r="BC281" i="2" s="1"/>
  <c r="AH284" i="2"/>
  <c r="BL283" i="2"/>
  <c r="G282" i="1" l="1"/>
  <c r="H282" i="1"/>
  <c r="Z282" i="2" s="1"/>
  <c r="AO282" i="2"/>
  <c r="AG284" i="2"/>
  <c r="AM284" i="2" s="1"/>
  <c r="AX282" i="2"/>
  <c r="BJ281" i="2"/>
  <c r="T282" i="2" l="1"/>
  <c r="V282" i="2" s="1"/>
  <c r="S282" i="2" s="1"/>
  <c r="F282" i="1"/>
  <c r="E282" i="1"/>
  <c r="K282" i="1" s="1"/>
  <c r="AO283" i="2" s="1"/>
  <c r="BL284" i="2"/>
  <c r="AH285" i="2"/>
  <c r="BG282" i="2"/>
  <c r="BH282" i="2" s="1"/>
  <c r="AW282" i="2"/>
  <c r="BC282" i="2" s="1"/>
  <c r="G283" i="1" l="1"/>
  <c r="H283" i="1"/>
  <c r="I283" i="1"/>
  <c r="BJ282" i="2"/>
  <c r="AX283" i="2"/>
  <c r="AG285" i="2"/>
  <c r="AM285" i="2" s="1"/>
  <c r="T283" i="2" l="1"/>
  <c r="V283" i="2" s="1"/>
  <c r="F283" i="1"/>
  <c r="E283" i="1"/>
  <c r="K283" i="1" s="1"/>
  <c r="BG283" i="2"/>
  <c r="BH283" i="2" s="1"/>
  <c r="AW283" i="2"/>
  <c r="BC283" i="2" s="1"/>
  <c r="Z283" i="2"/>
  <c r="BL285" i="2"/>
  <c r="AH286" i="2"/>
  <c r="S283" i="2" l="1"/>
  <c r="AG286" i="2"/>
  <c r="AM286" i="2" s="1"/>
  <c r="BJ283" i="2"/>
  <c r="AX284" i="2"/>
  <c r="I284" i="1"/>
  <c r="AO284" i="2"/>
  <c r="H284" i="1"/>
  <c r="G284" i="1"/>
  <c r="T284" i="2" l="1"/>
  <c r="V284" i="2" s="1"/>
  <c r="S284" i="2" s="1"/>
  <c r="F284" i="1"/>
  <c r="AH287" i="2"/>
  <c r="BL286" i="2"/>
  <c r="BG284" i="2"/>
  <c r="BH284" i="2" s="1"/>
  <c r="AW284" i="2"/>
  <c r="BC284" i="2" s="1"/>
  <c r="Z284" i="2"/>
  <c r="E284" i="1"/>
  <c r="K284" i="1" s="1"/>
  <c r="BJ284" i="2" l="1"/>
  <c r="AX285" i="2"/>
  <c r="AG287" i="2"/>
  <c r="AM287" i="2" s="1"/>
  <c r="H285" i="1"/>
  <c r="G285" i="1"/>
  <c r="I285" i="1"/>
  <c r="T285" i="2" l="1"/>
  <c r="V285" i="2" s="1"/>
  <c r="S285" i="2" s="1"/>
  <c r="F285" i="1"/>
  <c r="AO285" i="2"/>
  <c r="Z285" i="2"/>
  <c r="BG285" i="2"/>
  <c r="BH285" i="2" s="1"/>
  <c r="AW285" i="2"/>
  <c r="BC285" i="2" s="1"/>
  <c r="BL287" i="2"/>
  <c r="AH288" i="2"/>
  <c r="E285" i="1"/>
  <c r="K285" i="1" s="1"/>
  <c r="G286" i="1" l="1"/>
  <c r="BJ285" i="2"/>
  <c r="AX286" i="2"/>
  <c r="AG288" i="2"/>
  <c r="AM288" i="2" s="1"/>
  <c r="I286" i="1"/>
  <c r="T286" i="2" l="1"/>
  <c r="V286" i="2" s="1"/>
  <c r="S286" i="2" s="1"/>
  <c r="F286" i="1"/>
  <c r="H286" i="1"/>
  <c r="Z286" i="2" s="1"/>
  <c r="AO286" i="2"/>
  <c r="AH289" i="2"/>
  <c r="BL288" i="2"/>
  <c r="BG286" i="2"/>
  <c r="BH286" i="2" s="1"/>
  <c r="E286" i="1" l="1"/>
  <c r="K286" i="1" s="1"/>
  <c r="AO287" i="2" s="1"/>
  <c r="AW286" i="2"/>
  <c r="BC286" i="2" s="1"/>
  <c r="BJ286" i="2" s="1"/>
  <c r="AG289" i="2"/>
  <c r="AM289" i="2" s="1"/>
  <c r="AX287" i="2" l="1"/>
  <c r="I287" i="1"/>
  <c r="G287" i="1"/>
  <c r="T287" i="2" s="1"/>
  <c r="V287" i="2" s="1"/>
  <c r="S287" i="2" s="1"/>
  <c r="H287" i="1"/>
  <c r="BG287" i="2"/>
  <c r="BH287" i="2" s="1"/>
  <c r="AH290" i="2"/>
  <c r="BL289" i="2"/>
  <c r="F287" i="1" l="1"/>
  <c r="AW287" i="2"/>
  <c r="BC287" i="2" s="1"/>
  <c r="Z287" i="2"/>
  <c r="E287" i="1"/>
  <c r="K287" i="1" s="1"/>
  <c r="I288" i="1" s="1"/>
  <c r="BJ287" i="2"/>
  <c r="AX288" i="2"/>
  <c r="AG290" i="2"/>
  <c r="AM290" i="2" s="1"/>
  <c r="H288" i="1" l="1"/>
  <c r="Z288" i="2" s="1"/>
  <c r="G288" i="1"/>
  <c r="AO288" i="2"/>
  <c r="AH291" i="2"/>
  <c r="BL290" i="2"/>
  <c r="BG288" i="2"/>
  <c r="BH288" i="2" s="1"/>
  <c r="AW288" i="2" l="1"/>
  <c r="BC288" i="2" s="1"/>
  <c r="T288" i="2"/>
  <c r="V288" i="2" s="1"/>
  <c r="S288" i="2" s="1"/>
  <c r="F288" i="1"/>
  <c r="E288" i="1"/>
  <c r="K288" i="1" s="1"/>
  <c r="G289" i="1" s="1"/>
  <c r="AX289" i="2"/>
  <c r="BJ288" i="2"/>
  <c r="AG291" i="2"/>
  <c r="AM291" i="2" s="1"/>
  <c r="H289" i="1" l="1"/>
  <c r="T289" i="2"/>
  <c r="V289" i="2" s="1"/>
  <c r="S289" i="2" s="1"/>
  <c r="F289" i="1"/>
  <c r="I289" i="1"/>
  <c r="AO289" i="2"/>
  <c r="BG289" i="2"/>
  <c r="BH289" i="2" s="1"/>
  <c r="BL291" i="2"/>
  <c r="AH292" i="2"/>
  <c r="Z289" i="2" l="1"/>
  <c r="E289" i="1"/>
  <c r="K289" i="1" s="1"/>
  <c r="G290" i="1" s="1"/>
  <c r="AW289" i="2"/>
  <c r="BC289" i="2" s="1"/>
  <c r="AX290" i="2" s="1"/>
  <c r="AG292" i="2"/>
  <c r="AM292" i="2" s="1"/>
  <c r="BJ289" i="2" l="1"/>
  <c r="T290" i="2"/>
  <c r="V290" i="2" s="1"/>
  <c r="S290" i="2" s="1"/>
  <c r="F290" i="1"/>
  <c r="I290" i="1"/>
  <c r="H290" i="1"/>
  <c r="AO290" i="2"/>
  <c r="BG290" i="2"/>
  <c r="BH290" i="2" s="1"/>
  <c r="AH293" i="2"/>
  <c r="BL292" i="2"/>
  <c r="Z290" i="2" l="1"/>
  <c r="AW290" i="2"/>
  <c r="BC290" i="2" s="1"/>
  <c r="BJ290" i="2" s="1"/>
  <c r="E290" i="1"/>
  <c r="K290" i="1" s="1"/>
  <c r="H291" i="1" s="1"/>
  <c r="AG293" i="2"/>
  <c r="AM293" i="2" s="1"/>
  <c r="AX291" i="2" l="1"/>
  <c r="I291" i="1"/>
  <c r="Z291" i="2" s="1"/>
  <c r="G291" i="1"/>
  <c r="AO291" i="2"/>
  <c r="AH294" i="2"/>
  <c r="BL293" i="2"/>
  <c r="AW291" i="2" l="1"/>
  <c r="BC291" i="2" s="1"/>
  <c r="AX292" i="2" s="1"/>
  <c r="BG291" i="2"/>
  <c r="BH291" i="2" s="1"/>
  <c r="T291" i="2"/>
  <c r="V291" i="2" s="1"/>
  <c r="S291" i="2" s="1"/>
  <c r="F291" i="1"/>
  <c r="E291" i="1"/>
  <c r="K291" i="1" s="1"/>
  <c r="AG294" i="2"/>
  <c r="AM294" i="2" s="1"/>
  <c r="BJ291" i="2" l="1"/>
  <c r="BL294" i="2"/>
  <c r="AH295" i="2"/>
  <c r="BG292" i="2"/>
  <c r="BH292" i="2" s="1"/>
  <c r="G292" i="1" l="1"/>
  <c r="H292" i="1"/>
  <c r="I292" i="1"/>
  <c r="AO292" i="2"/>
  <c r="AG295" i="2"/>
  <c r="AM295" i="2" s="1"/>
  <c r="T292" i="2" l="1"/>
  <c r="V292" i="2" s="1"/>
  <c r="S292" i="2" s="1"/>
  <c r="F292" i="1"/>
  <c r="E292" i="1"/>
  <c r="K292" i="1" s="1"/>
  <c r="Z292" i="2"/>
  <c r="AW292" i="2"/>
  <c r="BC292" i="2" s="1"/>
  <c r="BL295" i="2"/>
  <c r="AH296" i="2"/>
  <c r="BJ292" i="2" l="1"/>
  <c r="AX293" i="2"/>
  <c r="AG296" i="2"/>
  <c r="AM296" i="2" s="1"/>
  <c r="I293" i="1" l="1"/>
  <c r="G293" i="1"/>
  <c r="H293" i="1"/>
  <c r="AO293" i="2"/>
  <c r="BG293" i="2"/>
  <c r="BH293" i="2" s="1"/>
  <c r="AH297" i="2"/>
  <c r="BL296" i="2"/>
  <c r="AW293" i="2" l="1"/>
  <c r="BC293" i="2" s="1"/>
  <c r="BJ293" i="2" s="1"/>
  <c r="T293" i="2"/>
  <c r="V293" i="2" s="1"/>
  <c r="S293" i="2" s="1"/>
  <c r="F293" i="1"/>
  <c r="AX294" i="2"/>
  <c r="E293" i="1"/>
  <c r="K293" i="1" s="1"/>
  <c r="Z293" i="2"/>
  <c r="AG297" i="2"/>
  <c r="AM297" i="2" s="1"/>
  <c r="BG294" i="2" l="1"/>
  <c r="BH294" i="2" s="1"/>
  <c r="AH298" i="2"/>
  <c r="BL297" i="2"/>
  <c r="G294" i="1" l="1"/>
  <c r="H294" i="1"/>
  <c r="I294" i="1"/>
  <c r="AO294" i="2"/>
  <c r="AG298" i="2"/>
  <c r="AM298" i="2" s="1"/>
  <c r="T294" i="2" l="1"/>
  <c r="V294" i="2" s="1"/>
  <c r="S294" i="2" s="1"/>
  <c r="F294" i="1"/>
  <c r="E294" i="1"/>
  <c r="K294" i="1" s="1"/>
  <c r="Z294" i="2"/>
  <c r="AW294" i="2"/>
  <c r="BC294" i="2" s="1"/>
  <c r="BL298" i="2"/>
  <c r="AH299" i="2"/>
  <c r="BJ294" i="2" l="1"/>
  <c r="AX295" i="2"/>
  <c r="AG299" i="2"/>
  <c r="AM299" i="2" s="1"/>
  <c r="BG295" i="2" l="1"/>
  <c r="BH295" i="2" s="1"/>
  <c r="H295" i="1"/>
  <c r="I295" i="1"/>
  <c r="G295" i="1"/>
  <c r="AO295" i="2"/>
  <c r="BL299" i="2"/>
  <c r="AH300" i="2"/>
  <c r="T295" i="2" l="1"/>
  <c r="V295" i="2" s="1"/>
  <c r="S295" i="2" s="1"/>
  <c r="F295" i="1"/>
  <c r="Z295" i="2"/>
  <c r="E295" i="1"/>
  <c r="K295" i="1" s="1"/>
  <c r="AW295" i="2"/>
  <c r="BC295" i="2" s="1"/>
  <c r="AG300" i="2"/>
  <c r="AM300" i="2" s="1"/>
  <c r="AX296" i="2" l="1"/>
  <c r="BJ295" i="2"/>
  <c r="BL300" i="2"/>
  <c r="AH301" i="2"/>
  <c r="BG296" i="2" l="1"/>
  <c r="BH296" i="2" s="1"/>
  <c r="H296" i="1"/>
  <c r="G296" i="1"/>
  <c r="I296" i="1"/>
  <c r="AO296" i="2"/>
  <c r="AG301" i="2"/>
  <c r="AM301" i="2" s="1"/>
  <c r="T296" i="2" l="1"/>
  <c r="V296" i="2" s="1"/>
  <c r="S296" i="2" s="1"/>
  <c r="F296" i="1"/>
  <c r="Z296" i="2"/>
  <c r="E296" i="1"/>
  <c r="K296" i="1" s="1"/>
  <c r="AW296" i="2"/>
  <c r="BC296" i="2" s="1"/>
  <c r="AH302" i="2"/>
  <c r="BL301" i="2"/>
  <c r="AX297" i="2" l="1"/>
  <c r="BJ296" i="2"/>
  <c r="AG302" i="2"/>
  <c r="AM302" i="2" s="1"/>
  <c r="BG297" i="2" l="1"/>
  <c r="BH297" i="2" s="1"/>
  <c r="G297" i="1"/>
  <c r="H297" i="1"/>
  <c r="I297" i="1"/>
  <c r="AO297" i="2"/>
  <c r="BL302" i="2"/>
  <c r="AH303" i="2"/>
  <c r="T297" i="2" l="1"/>
  <c r="V297" i="2" s="1"/>
  <c r="S297" i="2" s="1"/>
  <c r="F297" i="1"/>
  <c r="E297" i="1"/>
  <c r="K297" i="1" s="1"/>
  <c r="Z297" i="2"/>
  <c r="AW297" i="2"/>
  <c r="BC297" i="2" s="1"/>
  <c r="AG303" i="2"/>
  <c r="AM303" i="2" s="1"/>
  <c r="BJ297" i="2" l="1"/>
  <c r="AX298" i="2"/>
  <c r="AO298" i="2"/>
  <c r="BL303" i="2"/>
  <c r="AH304" i="2"/>
  <c r="BG298" i="2" l="1"/>
  <c r="BH298" i="2" s="1"/>
  <c r="G298" i="1"/>
  <c r="I298" i="1"/>
  <c r="H298" i="1"/>
  <c r="AG304" i="2"/>
  <c r="AM304" i="2" s="1"/>
  <c r="T298" i="2" l="1"/>
  <c r="V298" i="2" s="1"/>
  <c r="S298" i="2" s="1"/>
  <c r="F298" i="1"/>
  <c r="E298" i="1"/>
  <c r="K298" i="1" s="1"/>
  <c r="Z298" i="2"/>
  <c r="AW298" i="2"/>
  <c r="BC298" i="2" s="1"/>
  <c r="BL304" i="2"/>
  <c r="AH305" i="2"/>
  <c r="AX299" i="2" l="1"/>
  <c r="BJ298" i="2"/>
  <c r="AO299" i="2"/>
  <c r="AG305" i="2"/>
  <c r="AM305" i="2" s="1"/>
  <c r="I299" i="1" l="1"/>
  <c r="H299" i="1"/>
  <c r="G299" i="1"/>
  <c r="BG299" i="2"/>
  <c r="BH299" i="2" s="1"/>
  <c r="AH306" i="2"/>
  <c r="BL305" i="2"/>
  <c r="AW299" i="2" l="1"/>
  <c r="BC299" i="2" s="1"/>
  <c r="T299" i="2"/>
  <c r="V299" i="2" s="1"/>
  <c r="S299" i="2" s="1"/>
  <c r="F299" i="1"/>
  <c r="BJ299" i="2"/>
  <c r="AX300" i="2"/>
  <c r="Z299" i="2"/>
  <c r="E299" i="1"/>
  <c r="K299" i="1" s="1"/>
  <c r="AG306" i="2"/>
  <c r="AM306" i="2" s="1"/>
  <c r="BG300" i="2" l="1"/>
  <c r="BH300" i="2" s="1"/>
  <c r="BL306" i="2"/>
  <c r="AH307" i="2"/>
  <c r="I300" i="1" l="1"/>
  <c r="G300" i="1"/>
  <c r="H300" i="1"/>
  <c r="AO300" i="2"/>
  <c r="AG307" i="2"/>
  <c r="AM307" i="2" s="1"/>
  <c r="T300" i="2" l="1"/>
  <c r="V300" i="2" s="1"/>
  <c r="S300" i="2" s="1"/>
  <c r="F300" i="1"/>
  <c r="Z300" i="2"/>
  <c r="E300" i="1"/>
  <c r="K300" i="1" s="1"/>
  <c r="AW300" i="2"/>
  <c r="BC300" i="2" s="1"/>
  <c r="BL307" i="2"/>
  <c r="AH308" i="2"/>
  <c r="AX301" i="2" l="1"/>
  <c r="BJ300" i="2"/>
  <c r="AG308" i="2"/>
  <c r="AM308" i="2" s="1"/>
  <c r="I301" i="1" l="1"/>
  <c r="G301" i="1"/>
  <c r="H301" i="1"/>
  <c r="AW301" i="2" s="1"/>
  <c r="BC301" i="2" s="1"/>
  <c r="AO301" i="2"/>
  <c r="BG301" i="2"/>
  <c r="BH301" i="2" s="1"/>
  <c r="BL308" i="2"/>
  <c r="AH309" i="2"/>
  <c r="T301" i="2" l="1"/>
  <c r="V301" i="2" s="1"/>
  <c r="S301" i="2" s="1"/>
  <c r="F301" i="1"/>
  <c r="BJ301" i="2"/>
  <c r="AX302" i="2"/>
  <c r="E301" i="1"/>
  <c r="K301" i="1" s="1"/>
  <c r="Z301" i="2"/>
  <c r="AG309" i="2"/>
  <c r="AM309" i="2" s="1"/>
  <c r="BG302" i="2" l="1"/>
  <c r="BH302" i="2" s="1"/>
  <c r="BL309" i="2"/>
  <c r="AH310" i="2"/>
  <c r="I302" i="1" l="1"/>
  <c r="G302" i="1"/>
  <c r="H302" i="1"/>
  <c r="AO302" i="2"/>
  <c r="AG310" i="2"/>
  <c r="AM310" i="2" s="1"/>
  <c r="T302" i="2" l="1"/>
  <c r="V302" i="2" s="1"/>
  <c r="S302" i="2" s="1"/>
  <c r="F302" i="1"/>
  <c r="Z302" i="2"/>
  <c r="E302" i="1"/>
  <c r="K302" i="1" s="1"/>
  <c r="AW302" i="2"/>
  <c r="BC302" i="2" s="1"/>
  <c r="AH311" i="2"/>
  <c r="BL310" i="2"/>
  <c r="AX303" i="2" l="1"/>
  <c r="BJ302" i="2"/>
  <c r="AG311" i="2"/>
  <c r="AM311" i="2" s="1"/>
  <c r="BG303" i="2" l="1"/>
  <c r="BH303" i="2" s="1"/>
  <c r="I303" i="1"/>
  <c r="G303" i="1"/>
  <c r="H303" i="1"/>
  <c r="AO303" i="2"/>
  <c r="BL311" i="2"/>
  <c r="AH312" i="2"/>
  <c r="AW303" i="2" l="1"/>
  <c r="BC303" i="2" s="1"/>
  <c r="AX304" i="2" s="1"/>
  <c r="T303" i="2"/>
  <c r="V303" i="2" s="1"/>
  <c r="S303" i="2" s="1"/>
  <c r="F303" i="1"/>
  <c r="Z303" i="2"/>
  <c r="E303" i="1"/>
  <c r="K303" i="1" s="1"/>
  <c r="AG312" i="2"/>
  <c r="AM312" i="2" s="1"/>
  <c r="BJ303" i="2" l="1"/>
  <c r="BG304" i="2"/>
  <c r="BH304" i="2" s="1"/>
  <c r="BL312" i="2"/>
  <c r="AH313" i="2"/>
  <c r="I304" i="1" l="1"/>
  <c r="H304" i="1"/>
  <c r="G304" i="1"/>
  <c r="AO304" i="2"/>
  <c r="AG313" i="2"/>
  <c r="AM313" i="2" s="1"/>
  <c r="T304" i="2" l="1"/>
  <c r="V304" i="2" s="1"/>
  <c r="S304" i="2" s="1"/>
  <c r="F304" i="1"/>
  <c r="Z304" i="2"/>
  <c r="E304" i="1"/>
  <c r="K304" i="1" s="1"/>
  <c r="AW304" i="2"/>
  <c r="BC304" i="2" s="1"/>
  <c r="BL313" i="2"/>
  <c r="AH314" i="2"/>
  <c r="BJ304" i="2" l="1"/>
  <c r="AX305" i="2"/>
  <c r="AG314" i="2"/>
  <c r="AM314" i="2" s="1"/>
  <c r="BG305" i="2" l="1"/>
  <c r="BH305" i="2" s="1"/>
  <c r="I305" i="1"/>
  <c r="H305" i="1"/>
  <c r="G305" i="1"/>
  <c r="AO305" i="2"/>
  <c r="AH315" i="2"/>
  <c r="BL314" i="2"/>
  <c r="AW305" i="2" l="1"/>
  <c r="BC305" i="2" s="1"/>
  <c r="BJ305" i="2" s="1"/>
  <c r="T305" i="2"/>
  <c r="V305" i="2" s="1"/>
  <c r="S305" i="2" s="1"/>
  <c r="F305" i="1"/>
  <c r="Z305" i="2"/>
  <c r="E305" i="1"/>
  <c r="K305" i="1" s="1"/>
  <c r="AG315" i="2"/>
  <c r="AM315" i="2" s="1"/>
  <c r="AX306" i="2" l="1"/>
  <c r="BG306" i="2" s="1"/>
  <c r="BH306" i="2" s="1"/>
  <c r="AO306" i="2"/>
  <c r="BL315" i="2"/>
  <c r="AH316" i="2"/>
  <c r="I306" i="1" l="1"/>
  <c r="G306" i="1"/>
  <c r="H306" i="1"/>
  <c r="AG316" i="2"/>
  <c r="AM316" i="2" s="1"/>
  <c r="T306" i="2" l="1"/>
  <c r="V306" i="2" s="1"/>
  <c r="S306" i="2" s="1"/>
  <c r="F306" i="1"/>
  <c r="E306" i="1"/>
  <c r="K306" i="1" s="1"/>
  <c r="Z306" i="2"/>
  <c r="AW306" i="2"/>
  <c r="BC306" i="2" s="1"/>
  <c r="BL316" i="2"/>
  <c r="AH317" i="2"/>
  <c r="BJ306" i="2" l="1"/>
  <c r="AX307" i="2"/>
  <c r="AO307" i="2"/>
  <c r="AG317" i="2"/>
  <c r="AM317" i="2" s="1"/>
  <c r="I307" i="1" l="1"/>
  <c r="G307" i="1"/>
  <c r="H307" i="1"/>
  <c r="BG307" i="2"/>
  <c r="BH307" i="2" s="1"/>
  <c r="BL317" i="2"/>
  <c r="AH318" i="2"/>
  <c r="AW307" i="2" l="1"/>
  <c r="BC307" i="2" s="1"/>
  <c r="AX308" i="2" s="1"/>
  <c r="T307" i="2"/>
  <c r="V307" i="2" s="1"/>
  <c r="S307" i="2" s="1"/>
  <c r="F307" i="1"/>
  <c r="E307" i="1"/>
  <c r="K307" i="1" s="1"/>
  <c r="Z307" i="2"/>
  <c r="AG318" i="2"/>
  <c r="AM318" i="2" s="1"/>
  <c r="BJ307" i="2" l="1"/>
  <c r="BG308" i="2"/>
  <c r="BH308" i="2" s="1"/>
  <c r="AH319" i="2"/>
  <c r="BL318" i="2"/>
  <c r="H308" i="1" l="1"/>
  <c r="G308" i="1"/>
  <c r="I308" i="1"/>
  <c r="AO308" i="2"/>
  <c r="AG319" i="2"/>
  <c r="AM319" i="2" s="1"/>
  <c r="T308" i="2" l="1"/>
  <c r="V308" i="2" s="1"/>
  <c r="S308" i="2" s="1"/>
  <c r="F308" i="1"/>
  <c r="E308" i="1"/>
  <c r="K308" i="1" s="1"/>
  <c r="Z308" i="2"/>
  <c r="AW308" i="2"/>
  <c r="BC308" i="2" s="1"/>
  <c r="BL319" i="2"/>
  <c r="AH320" i="2"/>
  <c r="AX309" i="2" l="1"/>
  <c r="BJ308" i="2"/>
  <c r="AO309" i="2"/>
  <c r="AG320" i="2"/>
  <c r="AM320" i="2" s="1"/>
  <c r="H309" i="1" l="1"/>
  <c r="G309" i="1"/>
  <c r="I309" i="1"/>
  <c r="BG309" i="2"/>
  <c r="BH309" i="2" s="1"/>
  <c r="BL320" i="2"/>
  <c r="AH321" i="2"/>
  <c r="AW309" i="2" l="1"/>
  <c r="BC309" i="2" s="1"/>
  <c r="BJ309" i="2" s="1"/>
  <c r="T309" i="2"/>
  <c r="V309" i="2" s="1"/>
  <c r="S309" i="2" s="1"/>
  <c r="F309" i="1"/>
  <c r="Z309" i="2"/>
  <c r="E309" i="1"/>
  <c r="K309" i="1" s="1"/>
  <c r="AG321" i="2"/>
  <c r="AM321" i="2" s="1"/>
  <c r="AX310" i="2" l="1"/>
  <c r="BG310" i="2"/>
  <c r="BH310" i="2" s="1"/>
  <c r="BL321" i="2"/>
  <c r="AH322" i="2"/>
  <c r="I310" i="1" l="1"/>
  <c r="H310" i="1"/>
  <c r="G310" i="1"/>
  <c r="AO310" i="2"/>
  <c r="AG322" i="2"/>
  <c r="AM322" i="2" s="1"/>
  <c r="T310" i="2" l="1"/>
  <c r="V310" i="2" s="1"/>
  <c r="S310" i="2" s="1"/>
  <c r="F310" i="1"/>
  <c r="Z310" i="2"/>
  <c r="E310" i="1"/>
  <c r="K310" i="1" s="1"/>
  <c r="AW310" i="2"/>
  <c r="BC310" i="2" s="1"/>
  <c r="BL322" i="2"/>
  <c r="AH323" i="2"/>
  <c r="BJ310" i="2" l="1"/>
  <c r="AX311" i="2"/>
  <c r="AG323" i="2"/>
  <c r="AM323" i="2" s="1"/>
  <c r="H311" i="1" l="1"/>
  <c r="I311" i="1"/>
  <c r="G311" i="1"/>
  <c r="BG311" i="2"/>
  <c r="BH311" i="2" s="1"/>
  <c r="AO311" i="2"/>
  <c r="AH324" i="2"/>
  <c r="BL323" i="2"/>
  <c r="AW311" i="2" l="1"/>
  <c r="BC311" i="2" s="1"/>
  <c r="T311" i="2"/>
  <c r="V311" i="2" s="1"/>
  <c r="S311" i="2" s="1"/>
  <c r="F311" i="1"/>
  <c r="BJ311" i="2"/>
  <c r="AX312" i="2"/>
  <c r="Z311" i="2"/>
  <c r="E311" i="1"/>
  <c r="K311" i="1" s="1"/>
  <c r="AG324" i="2"/>
  <c r="AM324" i="2" s="1"/>
  <c r="BG312" i="2" l="1"/>
  <c r="BH312" i="2" s="1"/>
  <c r="BL324" i="2"/>
  <c r="AH325" i="2"/>
  <c r="G312" i="1" l="1"/>
  <c r="H312" i="1"/>
  <c r="I312" i="1"/>
  <c r="AO312" i="2"/>
  <c r="AG325" i="2"/>
  <c r="AM325" i="2" s="1"/>
  <c r="T312" i="2" l="1"/>
  <c r="V312" i="2" s="1"/>
  <c r="S312" i="2" s="1"/>
  <c r="F312" i="1"/>
  <c r="Z312" i="2"/>
  <c r="E312" i="1"/>
  <c r="K312" i="1" s="1"/>
  <c r="AW312" i="2"/>
  <c r="BC312" i="2" s="1"/>
  <c r="BL325" i="2"/>
  <c r="AH326" i="2"/>
  <c r="AO313" i="2" l="1"/>
  <c r="BJ312" i="2"/>
  <c r="AX313" i="2"/>
  <c r="AG326" i="2"/>
  <c r="AM326" i="2" s="1"/>
  <c r="BG313" i="2" l="1"/>
  <c r="BH313" i="2" s="1"/>
  <c r="I313" i="1"/>
  <c r="H313" i="1"/>
  <c r="G313" i="1"/>
  <c r="BL326" i="2"/>
  <c r="AH327" i="2"/>
  <c r="T313" i="2" l="1"/>
  <c r="V313" i="2" s="1"/>
  <c r="S313" i="2" s="1"/>
  <c r="F313" i="1"/>
  <c r="E313" i="1"/>
  <c r="K313" i="1" s="1"/>
  <c r="Z313" i="2"/>
  <c r="AW313" i="2"/>
  <c r="BC313" i="2" s="1"/>
  <c r="AG327" i="2"/>
  <c r="AM327" i="2" s="1"/>
  <c r="BJ313" i="2" l="1"/>
  <c r="AX314" i="2"/>
  <c r="AH328" i="2"/>
  <c r="BL327" i="2"/>
  <c r="BG314" i="2" l="1"/>
  <c r="BH314" i="2" s="1"/>
  <c r="H314" i="1"/>
  <c r="I314" i="1"/>
  <c r="G314" i="1"/>
  <c r="AO314" i="2"/>
  <c r="AG328" i="2"/>
  <c r="AM328" i="2" s="1"/>
  <c r="T314" i="2" l="1"/>
  <c r="V314" i="2" s="1"/>
  <c r="S314" i="2" s="1"/>
  <c r="F314" i="1"/>
  <c r="Z314" i="2"/>
  <c r="E314" i="1"/>
  <c r="K314" i="1" s="1"/>
  <c r="AW314" i="2"/>
  <c r="BC314" i="2" s="1"/>
  <c r="BL328" i="2"/>
  <c r="AH329" i="2"/>
  <c r="BJ314" i="2" l="1"/>
  <c r="AX315" i="2"/>
  <c r="AO315" i="2"/>
  <c r="AG329" i="2"/>
  <c r="AM329" i="2" s="1"/>
  <c r="H315" i="1" l="1"/>
  <c r="I315" i="1"/>
  <c r="G315" i="1"/>
  <c r="BG315" i="2"/>
  <c r="BH315" i="2" s="1"/>
  <c r="BL329" i="2"/>
  <c r="AH330" i="2"/>
  <c r="T315" i="2" l="1"/>
  <c r="V315" i="2" s="1"/>
  <c r="S315" i="2" s="1"/>
  <c r="F315" i="1"/>
  <c r="AW315" i="2"/>
  <c r="BC315" i="2" s="1"/>
  <c r="BJ315" i="2" s="1"/>
  <c r="E315" i="1"/>
  <c r="K315" i="1" s="1"/>
  <c r="Z315" i="2"/>
  <c r="AG330" i="2"/>
  <c r="AM330" i="2" s="1"/>
  <c r="AX316" i="2" l="1"/>
  <c r="BG316" i="2" s="1"/>
  <c r="BH316" i="2" s="1"/>
  <c r="AO316" i="2"/>
  <c r="AH331" i="2"/>
  <c r="BL330" i="2"/>
  <c r="G316" i="1" l="1"/>
  <c r="I316" i="1"/>
  <c r="H316" i="1"/>
  <c r="AG331" i="2"/>
  <c r="AM331" i="2" s="1"/>
  <c r="T316" i="2" l="1"/>
  <c r="V316" i="2" s="1"/>
  <c r="S316" i="2" s="1"/>
  <c r="F316" i="1"/>
  <c r="E316" i="1"/>
  <c r="K316" i="1" s="1"/>
  <c r="Z316" i="2"/>
  <c r="AW316" i="2"/>
  <c r="BC316" i="2" s="1"/>
  <c r="BL331" i="2"/>
  <c r="AH332" i="2"/>
  <c r="BJ316" i="2" l="1"/>
  <c r="AX317" i="2"/>
  <c r="AG332" i="2"/>
  <c r="AM332" i="2" s="1"/>
  <c r="BG317" i="2" l="1"/>
  <c r="BH317" i="2" s="1"/>
  <c r="I317" i="1"/>
  <c r="G317" i="1"/>
  <c r="H317" i="1"/>
  <c r="AO317" i="2"/>
  <c r="AH333" i="2"/>
  <c r="BL332" i="2"/>
  <c r="T317" i="2" l="1"/>
  <c r="V317" i="2" s="1"/>
  <c r="S317" i="2" s="1"/>
  <c r="F317" i="1"/>
  <c r="E317" i="1"/>
  <c r="K317" i="1" s="1"/>
  <c r="Z317" i="2"/>
  <c r="AW317" i="2"/>
  <c r="BC317" i="2" s="1"/>
  <c r="AG333" i="2"/>
  <c r="AM333" i="2" s="1"/>
  <c r="AX318" i="2" l="1"/>
  <c r="BJ317" i="2"/>
  <c r="AH334" i="2"/>
  <c r="BL333" i="2"/>
  <c r="G318" i="1" l="1"/>
  <c r="H318" i="1"/>
  <c r="I318" i="1"/>
  <c r="AO318" i="2"/>
  <c r="BG318" i="2"/>
  <c r="BH318" i="2" s="1"/>
  <c r="AG334" i="2"/>
  <c r="AM334" i="2" s="1"/>
  <c r="AW318" i="2" l="1"/>
  <c r="BC318" i="2" s="1"/>
  <c r="AX319" i="2" s="1"/>
  <c r="T318" i="2"/>
  <c r="V318" i="2" s="1"/>
  <c r="S318" i="2" s="1"/>
  <c r="F318" i="1"/>
  <c r="BJ318" i="2"/>
  <c r="E318" i="1"/>
  <c r="K318" i="1" s="1"/>
  <c r="Z318" i="2"/>
  <c r="AH335" i="2"/>
  <c r="BL334" i="2"/>
  <c r="BG319" i="2" l="1"/>
  <c r="BH319" i="2" s="1"/>
  <c r="AG335" i="2"/>
  <c r="AM335" i="2" s="1"/>
  <c r="G319" i="1" l="1"/>
  <c r="I319" i="1"/>
  <c r="H319" i="1"/>
  <c r="AO319" i="2"/>
  <c r="AH336" i="2"/>
  <c r="BL335" i="2"/>
  <c r="T319" i="2" l="1"/>
  <c r="V319" i="2" s="1"/>
  <c r="S319" i="2" s="1"/>
  <c r="F319" i="1"/>
  <c r="Z319" i="2"/>
  <c r="E319" i="1"/>
  <c r="K319" i="1" s="1"/>
  <c r="AW319" i="2"/>
  <c r="BC319" i="2" s="1"/>
  <c r="AG336" i="2"/>
  <c r="AM336" i="2" s="1"/>
  <c r="AX320" i="2" l="1"/>
  <c r="BJ319" i="2"/>
  <c r="BL336" i="2"/>
  <c r="AH337" i="2"/>
  <c r="G320" i="1" l="1"/>
  <c r="H320" i="1"/>
  <c r="I320" i="1"/>
  <c r="AO320" i="2"/>
  <c r="BG320" i="2"/>
  <c r="BH320" i="2" s="1"/>
  <c r="AG337" i="2"/>
  <c r="AM337" i="2" s="1"/>
  <c r="AW320" i="2" l="1"/>
  <c r="BC320" i="2" s="1"/>
  <c r="AX321" i="2" s="1"/>
  <c r="T320" i="2"/>
  <c r="V320" i="2" s="1"/>
  <c r="S320" i="2" s="1"/>
  <c r="F320" i="1"/>
  <c r="Z320" i="2"/>
  <c r="E320" i="1"/>
  <c r="K320" i="1" s="1"/>
  <c r="BL337" i="2"/>
  <c r="AH338" i="2"/>
  <c r="BJ320" i="2" l="1"/>
  <c r="BG321" i="2"/>
  <c r="BH321" i="2" s="1"/>
  <c r="AG338" i="2"/>
  <c r="AM338" i="2" s="1"/>
  <c r="G321" i="1" l="1"/>
  <c r="I321" i="1"/>
  <c r="H321" i="1"/>
  <c r="AO321" i="2"/>
  <c r="AH339" i="2"/>
  <c r="BL338" i="2"/>
  <c r="T321" i="2" l="1"/>
  <c r="V321" i="2" s="1"/>
  <c r="S321" i="2" s="1"/>
  <c r="F321" i="1"/>
  <c r="Z321" i="2"/>
  <c r="E321" i="1"/>
  <c r="K321" i="1" s="1"/>
  <c r="AW321" i="2"/>
  <c r="BC321" i="2" s="1"/>
  <c r="AG339" i="2"/>
  <c r="AM339" i="2" s="1"/>
  <c r="AX322" i="2" l="1"/>
  <c r="BJ321" i="2"/>
  <c r="AO322" i="2"/>
  <c r="BL339" i="2"/>
  <c r="AH340" i="2"/>
  <c r="I322" i="1" l="1"/>
  <c r="H322" i="1"/>
  <c r="G322" i="1"/>
  <c r="BG322" i="2"/>
  <c r="BH322" i="2" s="1"/>
  <c r="AG340" i="2"/>
  <c r="AM340" i="2" s="1"/>
  <c r="AW322" i="2" l="1"/>
  <c r="BC322" i="2" s="1"/>
  <c r="AX323" i="2" s="1"/>
  <c r="T322" i="2"/>
  <c r="V322" i="2" s="1"/>
  <c r="S322" i="2" s="1"/>
  <c r="F322" i="1"/>
  <c r="Z322" i="2"/>
  <c r="E322" i="1"/>
  <c r="K322" i="1" s="1"/>
  <c r="BL340" i="2"/>
  <c r="AH341" i="2"/>
  <c r="BJ322" i="2" l="1"/>
  <c r="BG323" i="2"/>
  <c r="BH323" i="2" s="1"/>
  <c r="AG341" i="2"/>
  <c r="AM341" i="2" s="1"/>
  <c r="G323" i="1" l="1"/>
  <c r="I323" i="1"/>
  <c r="H323" i="1"/>
  <c r="AO323" i="2"/>
  <c r="BL341" i="2"/>
  <c r="AH342" i="2"/>
  <c r="T323" i="2" l="1"/>
  <c r="V323" i="2" s="1"/>
  <c r="S323" i="2" s="1"/>
  <c r="F323" i="1"/>
  <c r="Z323" i="2"/>
  <c r="E323" i="1"/>
  <c r="K323" i="1" s="1"/>
  <c r="AW323" i="2"/>
  <c r="BC323" i="2" s="1"/>
  <c r="AG342" i="2"/>
  <c r="AM342" i="2" s="1"/>
  <c r="AX324" i="2" l="1"/>
  <c r="BJ323" i="2"/>
  <c r="AO324" i="2"/>
  <c r="AH343" i="2"/>
  <c r="BL342" i="2"/>
  <c r="G324" i="1" l="1"/>
  <c r="I324" i="1"/>
  <c r="H324" i="1"/>
  <c r="BG324" i="2"/>
  <c r="BH324" i="2" s="1"/>
  <c r="AG343" i="2"/>
  <c r="AM343" i="2" s="1"/>
  <c r="AW324" i="2" l="1"/>
  <c r="BC324" i="2" s="1"/>
  <c r="BJ324" i="2" s="1"/>
  <c r="T324" i="2"/>
  <c r="V324" i="2" s="1"/>
  <c r="S324" i="2" s="1"/>
  <c r="F324" i="1"/>
  <c r="Z324" i="2"/>
  <c r="E324" i="1"/>
  <c r="K324" i="1" s="1"/>
  <c r="AH344" i="2"/>
  <c r="BL343" i="2"/>
  <c r="AX325" i="2" l="1"/>
  <c r="BG325" i="2" s="1"/>
  <c r="BH325" i="2" s="1"/>
  <c r="AG344" i="2"/>
  <c r="AM344" i="2" s="1"/>
  <c r="I325" i="1" l="1"/>
  <c r="G325" i="1"/>
  <c r="H325" i="1"/>
  <c r="AO325" i="2"/>
  <c r="BL344" i="2"/>
  <c r="AH345" i="2"/>
  <c r="T325" i="2" l="1"/>
  <c r="V325" i="2" s="1"/>
  <c r="S325" i="2" s="1"/>
  <c r="F325" i="1"/>
  <c r="Z325" i="2"/>
  <c r="E325" i="1"/>
  <c r="K325" i="1" s="1"/>
  <c r="AW325" i="2"/>
  <c r="BC325" i="2" s="1"/>
  <c r="AG345" i="2"/>
  <c r="AM345" i="2" s="1"/>
  <c r="AX326" i="2" l="1"/>
  <c r="BJ325" i="2"/>
  <c r="BL345" i="2"/>
  <c r="AH346" i="2"/>
  <c r="H326" i="1" l="1"/>
  <c r="G326" i="1"/>
  <c r="I326" i="1"/>
  <c r="BG326" i="2"/>
  <c r="BH326" i="2" s="1"/>
  <c r="AO326" i="2"/>
  <c r="AG346" i="2"/>
  <c r="AM346" i="2" s="1"/>
  <c r="AW326" i="2" l="1"/>
  <c r="BC326" i="2" s="1"/>
  <c r="BJ326" i="2" s="1"/>
  <c r="T326" i="2"/>
  <c r="V326" i="2" s="1"/>
  <c r="S326" i="2" s="1"/>
  <c r="F326" i="1"/>
  <c r="Z326" i="2"/>
  <c r="E326" i="1"/>
  <c r="K326" i="1" s="1"/>
  <c r="BL346" i="2"/>
  <c r="AH347" i="2"/>
  <c r="AX327" i="2" l="1"/>
  <c r="BG327" i="2" s="1"/>
  <c r="BH327" i="2" s="1"/>
  <c r="AG347" i="2"/>
  <c r="AM347" i="2" s="1"/>
  <c r="H327" i="1" l="1"/>
  <c r="G327" i="1"/>
  <c r="I327" i="1"/>
  <c r="AO327" i="2"/>
  <c r="AH348" i="2"/>
  <c r="BL347" i="2"/>
  <c r="T327" i="2" l="1"/>
  <c r="V327" i="2" s="1"/>
  <c r="S327" i="2" s="1"/>
  <c r="F327" i="1"/>
  <c r="Z327" i="2"/>
  <c r="E327" i="1"/>
  <c r="K327" i="1" s="1"/>
  <c r="AW327" i="2"/>
  <c r="BC327" i="2" s="1"/>
  <c r="AG348" i="2"/>
  <c r="AM348" i="2" s="1"/>
  <c r="BJ327" i="2" l="1"/>
  <c r="AX328" i="2"/>
  <c r="AO328" i="2"/>
  <c r="AH349" i="2"/>
  <c r="BL348" i="2"/>
  <c r="H328" i="1" l="1"/>
  <c r="G328" i="1"/>
  <c r="I328" i="1"/>
  <c r="BG328" i="2"/>
  <c r="BH328" i="2" s="1"/>
  <c r="AG349" i="2"/>
  <c r="AM349" i="2" s="1"/>
  <c r="AW328" i="2" l="1"/>
  <c r="BC328" i="2" s="1"/>
  <c r="AX329" i="2" s="1"/>
  <c r="T328" i="2"/>
  <c r="V328" i="2" s="1"/>
  <c r="S328" i="2" s="1"/>
  <c r="F328" i="1"/>
  <c r="Z328" i="2"/>
  <c r="E328" i="1"/>
  <c r="K328" i="1" s="1"/>
  <c r="BL349" i="2"/>
  <c r="AH350" i="2"/>
  <c r="BJ328" i="2" l="1"/>
  <c r="BG329" i="2"/>
  <c r="BH329" i="2" s="1"/>
  <c r="AG350" i="2"/>
  <c r="AM350" i="2" s="1"/>
  <c r="H329" i="1" l="1"/>
  <c r="G329" i="1"/>
  <c r="I329" i="1"/>
  <c r="AO329" i="2"/>
  <c r="BL350" i="2"/>
  <c r="AH351" i="2"/>
  <c r="T329" i="2" l="1"/>
  <c r="V329" i="2" s="1"/>
  <c r="S329" i="2" s="1"/>
  <c r="F329" i="1"/>
  <c r="Z329" i="2"/>
  <c r="E329" i="1"/>
  <c r="K329" i="1" s="1"/>
  <c r="AW329" i="2"/>
  <c r="BC329" i="2" s="1"/>
  <c r="AG351" i="2"/>
  <c r="AM351" i="2" s="1"/>
  <c r="BJ329" i="2" l="1"/>
  <c r="AX330" i="2"/>
  <c r="AO330" i="2"/>
  <c r="AH352" i="2"/>
  <c r="BL351" i="2"/>
  <c r="BG330" i="2" l="1"/>
  <c r="BH330" i="2" s="1"/>
  <c r="H330" i="1"/>
  <c r="G330" i="1"/>
  <c r="I330" i="1"/>
  <c r="AG352" i="2"/>
  <c r="AM352" i="2" s="1"/>
  <c r="T330" i="2" l="1"/>
  <c r="V330" i="2" s="1"/>
  <c r="S330" i="2" s="1"/>
  <c r="F330" i="1"/>
  <c r="Z330" i="2"/>
  <c r="E330" i="1"/>
  <c r="K330" i="1" s="1"/>
  <c r="AW330" i="2"/>
  <c r="BC330" i="2" s="1"/>
  <c r="AH353" i="2"/>
  <c r="BL352" i="2"/>
  <c r="AX331" i="2" l="1"/>
  <c r="BJ330" i="2"/>
  <c r="AO331" i="2"/>
  <c r="AG353" i="2"/>
  <c r="AM353" i="2" s="1"/>
  <c r="I331" i="1" l="1"/>
  <c r="H331" i="1"/>
  <c r="G331" i="1"/>
  <c r="BG331" i="2"/>
  <c r="BH331" i="2" s="1"/>
  <c r="BL353" i="2"/>
  <c r="AH354" i="2"/>
  <c r="AW331" i="2" l="1"/>
  <c r="BC331" i="2" s="1"/>
  <c r="T331" i="2"/>
  <c r="V331" i="2" s="1"/>
  <c r="S331" i="2" s="1"/>
  <c r="F331" i="1"/>
  <c r="AX332" i="2"/>
  <c r="BJ331" i="2"/>
  <c r="Z331" i="2"/>
  <c r="E331" i="1"/>
  <c r="K331" i="1" s="1"/>
  <c r="AG354" i="2"/>
  <c r="AM354" i="2" s="1"/>
  <c r="BG332" i="2" l="1"/>
  <c r="BH332" i="2" s="1"/>
  <c r="BL354" i="2"/>
  <c r="AH355" i="2"/>
  <c r="G332" i="1" l="1"/>
  <c r="H332" i="1"/>
  <c r="I332" i="1"/>
  <c r="AO332" i="2"/>
  <c r="AG355" i="2"/>
  <c r="AM355" i="2" s="1"/>
  <c r="T332" i="2" l="1"/>
  <c r="V332" i="2" s="1"/>
  <c r="S332" i="2" s="1"/>
  <c r="F332" i="1"/>
  <c r="E332" i="1"/>
  <c r="K332" i="1" s="1"/>
  <c r="Z332" i="2"/>
  <c r="AW332" i="2"/>
  <c r="BC332" i="2" s="1"/>
  <c r="AH356" i="2"/>
  <c r="BL355" i="2"/>
  <c r="AX333" i="2" l="1"/>
  <c r="BJ332" i="2"/>
  <c r="AG356" i="2"/>
  <c r="AM356" i="2" s="1"/>
  <c r="H333" i="1" l="1"/>
  <c r="G333" i="1"/>
  <c r="I333" i="1"/>
  <c r="AO333" i="2"/>
  <c r="BG333" i="2"/>
  <c r="BH333" i="2" s="1"/>
  <c r="BL356" i="2"/>
  <c r="AH357" i="2"/>
  <c r="AW333" i="2" l="1"/>
  <c r="BC333" i="2" s="1"/>
  <c r="T333" i="2"/>
  <c r="V333" i="2" s="1"/>
  <c r="S333" i="2" s="1"/>
  <c r="F333" i="1"/>
  <c r="AX334" i="2"/>
  <c r="BJ333" i="2"/>
  <c r="E333" i="1"/>
  <c r="K333" i="1" s="1"/>
  <c r="Z333" i="2"/>
  <c r="AG357" i="2"/>
  <c r="AM357" i="2" s="1"/>
  <c r="BG334" i="2" l="1"/>
  <c r="BH334" i="2" s="1"/>
  <c r="BL357" i="2"/>
  <c r="AH358" i="2"/>
  <c r="H334" i="1" l="1"/>
  <c r="G334" i="1"/>
  <c r="I334" i="1"/>
  <c r="AO334" i="2"/>
  <c r="AG358" i="2"/>
  <c r="AM358" i="2" s="1"/>
  <c r="T334" i="2" l="1"/>
  <c r="V334" i="2" s="1"/>
  <c r="S334" i="2" s="1"/>
  <c r="F334" i="1"/>
  <c r="Z334" i="2"/>
  <c r="E334" i="1"/>
  <c r="K334" i="1" s="1"/>
  <c r="AW334" i="2"/>
  <c r="BC334" i="2" s="1"/>
  <c r="BL358" i="2"/>
  <c r="AH359" i="2"/>
  <c r="AX335" i="2" l="1"/>
  <c r="BJ334" i="2"/>
  <c r="AO335" i="2"/>
  <c r="AG359" i="2"/>
  <c r="AM359" i="2" s="1"/>
  <c r="G335" i="1" l="1"/>
  <c r="H335" i="1"/>
  <c r="I335" i="1"/>
  <c r="BG335" i="2"/>
  <c r="BH335" i="2" s="1"/>
  <c r="BL359" i="2"/>
  <c r="AH360" i="2"/>
  <c r="AW335" i="2" l="1"/>
  <c r="BC335" i="2" s="1"/>
  <c r="AX336" i="2" s="1"/>
  <c r="T335" i="2"/>
  <c r="V335" i="2" s="1"/>
  <c r="S335" i="2" s="1"/>
  <c r="F335" i="1"/>
  <c r="E335" i="1"/>
  <c r="K335" i="1" s="1"/>
  <c r="Z335" i="2"/>
  <c r="AG360" i="2"/>
  <c r="AM360" i="2" s="1"/>
  <c r="BJ335" i="2" l="1"/>
  <c r="BG336" i="2"/>
  <c r="BH336" i="2" s="1"/>
  <c r="BL360" i="2"/>
  <c r="AH361" i="2"/>
  <c r="H336" i="1" l="1"/>
  <c r="I336" i="1"/>
  <c r="G336" i="1"/>
  <c r="AO336" i="2"/>
  <c r="AG361" i="2"/>
  <c r="AM361" i="2" s="1"/>
  <c r="T336" i="2" l="1"/>
  <c r="V336" i="2" s="1"/>
  <c r="S336" i="2" s="1"/>
  <c r="F336" i="1"/>
  <c r="E336" i="1"/>
  <c r="K336" i="1" s="1"/>
  <c r="Z336" i="2"/>
  <c r="AW336" i="2"/>
  <c r="BC336" i="2" s="1"/>
  <c r="BL361" i="2"/>
  <c r="AH362" i="2"/>
  <c r="AX337" i="2" l="1"/>
  <c r="BJ336" i="2"/>
  <c r="AO337" i="2"/>
  <c r="AG362" i="2"/>
  <c r="AM362" i="2" s="1"/>
  <c r="G337" i="1" l="1"/>
  <c r="H337" i="1"/>
  <c r="I337" i="1"/>
  <c r="BG337" i="2"/>
  <c r="BH337" i="2" s="1"/>
  <c r="BL362" i="2"/>
  <c r="AH363" i="2"/>
  <c r="AW337" i="2" l="1"/>
  <c r="BC337" i="2" s="1"/>
  <c r="BJ337" i="2" s="1"/>
  <c r="T337" i="2"/>
  <c r="V337" i="2" s="1"/>
  <c r="S337" i="2" s="1"/>
  <c r="F337" i="1"/>
  <c r="Z337" i="2"/>
  <c r="E337" i="1"/>
  <c r="K337" i="1" s="1"/>
  <c r="AG363" i="2"/>
  <c r="AM363" i="2" s="1"/>
  <c r="AX338" i="2" l="1"/>
  <c r="BG338" i="2" s="1"/>
  <c r="BH338" i="2" s="1"/>
  <c r="BL363" i="2"/>
  <c r="AH364" i="2"/>
  <c r="H338" i="1" l="1"/>
  <c r="G338" i="1"/>
  <c r="I338" i="1"/>
  <c r="AO338" i="2"/>
  <c r="AG364" i="2"/>
  <c r="AM364" i="2" s="1"/>
  <c r="T338" i="2" l="1"/>
  <c r="V338" i="2" s="1"/>
  <c r="S338" i="2" s="1"/>
  <c r="F338" i="1"/>
  <c r="Z338" i="2"/>
  <c r="E338" i="1"/>
  <c r="K338" i="1" s="1"/>
  <c r="AW338" i="2"/>
  <c r="BC338" i="2" s="1"/>
  <c r="BL364" i="2"/>
  <c r="AH365" i="2"/>
  <c r="AX339" i="2" l="1"/>
  <c r="BJ338" i="2"/>
  <c r="AO339" i="2"/>
  <c r="AG365" i="2"/>
  <c r="AM365" i="2" s="1"/>
  <c r="I339" i="1" l="1"/>
  <c r="H339" i="1"/>
  <c r="G339" i="1"/>
  <c r="BG339" i="2"/>
  <c r="BH339" i="2" s="1"/>
  <c r="BL365" i="2"/>
  <c r="AH366" i="2"/>
  <c r="T339" i="2" l="1"/>
  <c r="V339" i="2" s="1"/>
  <c r="S339" i="2" s="1"/>
  <c r="F339" i="1"/>
  <c r="AW339" i="2"/>
  <c r="BC339" i="2" s="1"/>
  <c r="AX340" i="2" s="1"/>
  <c r="Z339" i="2"/>
  <c r="E339" i="1"/>
  <c r="K339" i="1" s="1"/>
  <c r="AG366" i="2"/>
  <c r="AM366" i="2" s="1"/>
  <c r="BJ339" i="2" l="1"/>
  <c r="BG340" i="2"/>
  <c r="BH340" i="2" s="1"/>
  <c r="BL366" i="2"/>
  <c r="AH367" i="2"/>
  <c r="I340" i="1" l="1"/>
  <c r="G340" i="1"/>
  <c r="H340" i="1"/>
  <c r="AO340" i="2"/>
  <c r="AG367" i="2"/>
  <c r="AM367" i="2" s="1"/>
  <c r="T340" i="2" l="1"/>
  <c r="V340" i="2" s="1"/>
  <c r="S340" i="2" s="1"/>
  <c r="F340" i="1"/>
  <c r="E340" i="1"/>
  <c r="K340" i="1" s="1"/>
  <c r="Z340" i="2"/>
  <c r="AW340" i="2"/>
  <c r="BC340" i="2" s="1"/>
  <c r="BL367" i="2"/>
  <c r="AH368" i="2"/>
  <c r="AX341" i="2" l="1"/>
  <c r="BJ340" i="2"/>
  <c r="AO341" i="2"/>
  <c r="AG368" i="2"/>
  <c r="AM368" i="2" s="1"/>
  <c r="H341" i="1" l="1"/>
  <c r="I341" i="1"/>
  <c r="G341" i="1"/>
  <c r="BG341" i="2"/>
  <c r="BH341" i="2" s="1"/>
  <c r="BL368" i="2"/>
  <c r="AH369" i="2"/>
  <c r="AW341" i="2" l="1"/>
  <c r="BC341" i="2" s="1"/>
  <c r="BJ341" i="2" s="1"/>
  <c r="T341" i="2"/>
  <c r="V341" i="2" s="1"/>
  <c r="S341" i="2" s="1"/>
  <c r="F341" i="1"/>
  <c r="Z341" i="2"/>
  <c r="E341" i="1"/>
  <c r="K341" i="1" s="1"/>
  <c r="AG369" i="2"/>
  <c r="AM369" i="2" s="1"/>
  <c r="AX342" i="2" l="1"/>
  <c r="BG342" i="2"/>
  <c r="BH342" i="2" s="1"/>
  <c r="BL369" i="2"/>
  <c r="AH370" i="2"/>
  <c r="H342" i="1" l="1"/>
  <c r="G342" i="1"/>
  <c r="I342" i="1"/>
  <c r="AO342" i="2"/>
  <c r="AG370" i="2"/>
  <c r="AM370" i="2" s="1"/>
  <c r="T342" i="2" l="1"/>
  <c r="V342" i="2" s="1"/>
  <c r="S342" i="2" s="1"/>
  <c r="F342" i="1"/>
  <c r="Z342" i="2"/>
  <c r="E342" i="1"/>
  <c r="K342" i="1" s="1"/>
  <c r="AW342" i="2"/>
  <c r="BC342" i="2" s="1"/>
  <c r="AH371" i="2"/>
  <c r="BL370" i="2"/>
  <c r="AX343" i="2" l="1"/>
  <c r="BJ342" i="2"/>
  <c r="AG371" i="2"/>
  <c r="AM371" i="2" s="1"/>
  <c r="G343" i="1" l="1"/>
  <c r="I343" i="1"/>
  <c r="H343" i="1"/>
  <c r="AO343" i="2"/>
  <c r="BG343" i="2"/>
  <c r="BH343" i="2" s="1"/>
  <c r="BL371" i="2"/>
  <c r="AH372" i="2"/>
  <c r="AW343" i="2" l="1"/>
  <c r="BC343" i="2" s="1"/>
  <c r="T343" i="2"/>
  <c r="V343" i="2" s="1"/>
  <c r="S343" i="2" s="1"/>
  <c r="F343" i="1"/>
  <c r="Z343" i="2"/>
  <c r="E343" i="1"/>
  <c r="K343" i="1" s="1"/>
  <c r="BJ343" i="2"/>
  <c r="AX344" i="2"/>
  <c r="AG372" i="2"/>
  <c r="AM372" i="2" s="1"/>
  <c r="BG344" i="2" l="1"/>
  <c r="BH344" i="2" s="1"/>
  <c r="BL372" i="2"/>
  <c r="AH373" i="2"/>
  <c r="G344" i="1" l="1"/>
  <c r="H344" i="1"/>
  <c r="I344" i="1"/>
  <c r="AO344" i="2"/>
  <c r="AG373" i="2"/>
  <c r="AM373" i="2" s="1"/>
  <c r="T344" i="2" l="1"/>
  <c r="V344" i="2" s="1"/>
  <c r="S344" i="2" s="1"/>
  <c r="F344" i="1"/>
  <c r="E344" i="1"/>
  <c r="K344" i="1" s="1"/>
  <c r="Z344" i="2"/>
  <c r="AW344" i="2"/>
  <c r="BC344" i="2" s="1"/>
  <c r="AH374" i="2"/>
  <c r="BL373" i="2"/>
  <c r="AX345" i="2" l="1"/>
  <c r="BJ344" i="2"/>
  <c r="AG374" i="2"/>
  <c r="AM374" i="2" s="1"/>
  <c r="G345" i="1" l="1"/>
  <c r="H345" i="1"/>
  <c r="I345" i="1"/>
  <c r="AO345" i="2"/>
  <c r="BG345" i="2"/>
  <c r="BH345" i="2" s="1"/>
  <c r="BL374" i="2"/>
  <c r="AH375" i="2"/>
  <c r="AW345" i="2" l="1"/>
  <c r="BC345" i="2" s="1"/>
  <c r="AX346" i="2" s="1"/>
  <c r="T345" i="2"/>
  <c r="V345" i="2" s="1"/>
  <c r="S345" i="2" s="1"/>
  <c r="F345" i="1"/>
  <c r="Z345" i="2"/>
  <c r="E345" i="1"/>
  <c r="K345" i="1" s="1"/>
  <c r="AG375" i="2"/>
  <c r="AH394" i="2"/>
  <c r="AT18" i="2"/>
  <c r="BJ345" i="2" l="1"/>
  <c r="BG346" i="2"/>
  <c r="BH346" i="2" s="1"/>
  <c r="AO346" i="2"/>
  <c r="AM375" i="2"/>
  <c r="BL375" i="2" s="1"/>
  <c r="AG398" i="2"/>
  <c r="H346" i="1" l="1"/>
  <c r="I346" i="1"/>
  <c r="G346" i="1"/>
  <c r="T346" i="2" l="1"/>
  <c r="V346" i="2" s="1"/>
  <c r="S346" i="2" s="1"/>
  <c r="F346" i="1"/>
  <c r="Z346" i="2"/>
  <c r="E346" i="1"/>
  <c r="K346" i="1" s="1"/>
  <c r="AW346" i="2"/>
  <c r="BC346" i="2" s="1"/>
  <c r="BJ346" i="2" l="1"/>
  <c r="AX347" i="2"/>
  <c r="AO347" i="2"/>
  <c r="I347" i="1" l="1"/>
  <c r="H347" i="1"/>
  <c r="G347" i="1"/>
  <c r="F347" i="1" s="1"/>
  <c r="BG347" i="2"/>
  <c r="BH347" i="2" s="1"/>
  <c r="AW347" i="2" l="1"/>
  <c r="BC347" i="2" s="1"/>
  <c r="AX348" i="2" s="1"/>
  <c r="T347" i="2"/>
  <c r="V347" i="2" s="1"/>
  <c r="S347" i="2" s="1"/>
  <c r="Z347" i="2"/>
  <c r="E347" i="1"/>
  <c r="K347" i="1" s="1"/>
  <c r="BJ347" i="2" l="1"/>
  <c r="AO348" i="2"/>
  <c r="BG348" i="2"/>
  <c r="BO21" i="2"/>
  <c r="BP22" i="2"/>
  <c r="BH348" i="2" l="1"/>
  <c r="I348" i="1"/>
  <c r="H348" i="1"/>
  <c r="G348" i="1"/>
  <c r="F348" i="1" s="1"/>
  <c r="BQ22" i="2"/>
  <c r="BP21" i="2"/>
  <c r="BQ21" i="2" s="1"/>
  <c r="T348" i="2" l="1"/>
  <c r="V348" i="2" s="1"/>
  <c r="S348" i="2" s="1"/>
  <c r="Z348" i="2"/>
  <c r="E348" i="1"/>
  <c r="K348" i="1" s="1"/>
  <c r="AW348" i="2"/>
  <c r="BC348" i="2" s="1"/>
  <c r="BP23" i="2"/>
  <c r="BQ23" i="2" s="1"/>
  <c r="AS20" i="2"/>
  <c r="AX349" i="2" l="1"/>
  <c r="BJ348" i="2"/>
  <c r="AR84" i="2"/>
  <c r="AR88" i="2"/>
  <c r="G349" i="1" l="1"/>
  <c r="F349" i="1" s="1"/>
  <c r="I349" i="1"/>
  <c r="H349" i="1"/>
  <c r="AO349" i="2"/>
  <c r="BG349" i="2"/>
  <c r="AW349" i="2" l="1"/>
  <c r="BC349" i="2" s="1"/>
  <c r="AX350" i="2" s="1"/>
  <c r="BH349" i="2"/>
  <c r="Z349" i="2"/>
  <c r="E349" i="1"/>
  <c r="K349" i="1" s="1"/>
  <c r="T349" i="2"/>
  <c r="V349" i="2" s="1"/>
  <c r="S349" i="2" s="1"/>
  <c r="BJ349" i="2" l="1"/>
  <c r="BG350" i="2"/>
  <c r="BH350" i="2" l="1"/>
  <c r="G350" i="1"/>
  <c r="F350" i="1" s="1"/>
  <c r="I350" i="1"/>
  <c r="H350" i="1"/>
  <c r="AO350" i="2"/>
  <c r="E350" i="1" l="1"/>
  <c r="K350" i="1" s="1"/>
  <c r="Z350" i="2"/>
  <c r="AW350" i="2"/>
  <c r="BC350" i="2" s="1"/>
  <c r="T350" i="2"/>
  <c r="V350" i="2" s="1"/>
  <c r="S350" i="2" s="1"/>
  <c r="AX351" i="2" l="1"/>
  <c r="BJ350" i="2"/>
  <c r="AO351" i="2"/>
  <c r="I351" i="1" l="1"/>
  <c r="H351" i="1"/>
  <c r="G351" i="1"/>
  <c r="F351" i="1" s="1"/>
  <c r="BG351" i="2"/>
  <c r="AW351" i="2" l="1"/>
  <c r="BC351" i="2" s="1"/>
  <c r="AX352" i="2" s="1"/>
  <c r="BH351" i="2"/>
  <c r="E351" i="1"/>
  <c r="K351" i="1" s="1"/>
  <c r="Z351" i="2"/>
  <c r="T351" i="2"/>
  <c r="V351" i="2" s="1"/>
  <c r="S351" i="2" s="1"/>
  <c r="BJ351" i="2" l="1"/>
  <c r="BG352" i="2"/>
  <c r="BH352" i="2" l="1"/>
  <c r="I352" i="1"/>
  <c r="H352" i="1"/>
  <c r="G352" i="1"/>
  <c r="AO352" i="2"/>
  <c r="T352" i="2" l="1"/>
  <c r="V352" i="2" s="1"/>
  <c r="S352" i="2" s="1"/>
  <c r="F352" i="1"/>
  <c r="Z352" i="2"/>
  <c r="E352" i="1"/>
  <c r="K352" i="1" s="1"/>
  <c r="AW352" i="2"/>
  <c r="BC352" i="2" s="1"/>
  <c r="BJ352" i="2" l="1"/>
  <c r="AX353" i="2"/>
  <c r="H353" i="1" l="1"/>
  <c r="G353" i="1"/>
  <c r="I353" i="1"/>
  <c r="AO353" i="2"/>
  <c r="BG353" i="2"/>
  <c r="BH353" i="2" s="1"/>
  <c r="AW353" i="2" l="1"/>
  <c r="BC353" i="2" s="1"/>
  <c r="BJ353" i="2" s="1"/>
  <c r="T353" i="2"/>
  <c r="V353" i="2" s="1"/>
  <c r="S353" i="2" s="1"/>
  <c r="F353" i="1"/>
  <c r="Z353" i="2"/>
  <c r="E353" i="1"/>
  <c r="K353" i="1" s="1"/>
  <c r="AX354" i="2" l="1"/>
  <c r="BG354" i="2" s="1"/>
  <c r="BH354" i="2" s="1"/>
  <c r="G354" i="1" l="1"/>
  <c r="H354" i="1"/>
  <c r="I354" i="1"/>
  <c r="AO354" i="2"/>
  <c r="T354" i="2" l="1"/>
  <c r="V354" i="2" s="1"/>
  <c r="S354" i="2" s="1"/>
  <c r="F354" i="1"/>
  <c r="Z354" i="2"/>
  <c r="E354" i="1"/>
  <c r="K354" i="1" s="1"/>
  <c r="AW354" i="2"/>
  <c r="BC354" i="2" s="1"/>
  <c r="BJ354" i="2" l="1"/>
  <c r="AX355" i="2"/>
  <c r="I355" i="1" l="1"/>
  <c r="G355" i="1"/>
  <c r="H355" i="1"/>
  <c r="BG355" i="2"/>
  <c r="BH355" i="2" s="1"/>
  <c r="AO355" i="2"/>
  <c r="AW355" i="2" l="1"/>
  <c r="BC355" i="2" s="1"/>
  <c r="T355" i="2"/>
  <c r="V355" i="2" s="1"/>
  <c r="S355" i="2" s="1"/>
  <c r="F355" i="1"/>
  <c r="AX356" i="2"/>
  <c r="BJ355" i="2"/>
  <c r="E355" i="1"/>
  <c r="K355" i="1" s="1"/>
  <c r="Z355" i="2"/>
  <c r="BG356" i="2" l="1"/>
  <c r="BH356" i="2" s="1"/>
  <c r="G356" i="1" l="1"/>
  <c r="H356" i="1"/>
  <c r="I356" i="1"/>
  <c r="AO356" i="2"/>
  <c r="T356" i="2" l="1"/>
  <c r="V356" i="2" s="1"/>
  <c r="S356" i="2" s="1"/>
  <c r="F356" i="1"/>
  <c r="Z356" i="2"/>
  <c r="E356" i="1"/>
  <c r="K356" i="1" s="1"/>
  <c r="AW356" i="2"/>
  <c r="BC356" i="2" s="1"/>
  <c r="AX357" i="2" l="1"/>
  <c r="BJ356" i="2"/>
  <c r="AO357" i="2"/>
  <c r="I357" i="1" l="1"/>
  <c r="H357" i="1"/>
  <c r="G357" i="1"/>
  <c r="BG357" i="2"/>
  <c r="BH357" i="2" s="1"/>
  <c r="AW357" i="2" l="1"/>
  <c r="BC357" i="2" s="1"/>
  <c r="T357" i="2"/>
  <c r="V357" i="2" s="1"/>
  <c r="S357" i="2" s="1"/>
  <c r="F357" i="1"/>
  <c r="BJ357" i="2"/>
  <c r="AX358" i="2"/>
  <c r="Z357" i="2"/>
  <c r="E357" i="1"/>
  <c r="K357" i="1" s="1"/>
  <c r="BG358" i="2" l="1"/>
  <c r="BH358" i="2" s="1"/>
  <c r="H358" i="1" l="1"/>
  <c r="I358" i="1"/>
  <c r="G358" i="1"/>
  <c r="AO358" i="2"/>
  <c r="T358" i="2" l="1"/>
  <c r="V358" i="2" s="1"/>
  <c r="S358" i="2" s="1"/>
  <c r="F358" i="1"/>
  <c r="Z358" i="2"/>
  <c r="E358" i="1"/>
  <c r="K358" i="1" s="1"/>
  <c r="AW358" i="2"/>
  <c r="BC358" i="2" s="1"/>
  <c r="BJ358" i="2" l="1"/>
  <c r="AX359" i="2"/>
  <c r="H359" i="1" l="1"/>
  <c r="G359" i="1"/>
  <c r="I359" i="1"/>
  <c r="BG359" i="2"/>
  <c r="BH359" i="2" s="1"/>
  <c r="AO359" i="2"/>
  <c r="AW359" i="2" l="1"/>
  <c r="BC359" i="2" s="1"/>
  <c r="T359" i="2"/>
  <c r="V359" i="2" s="1"/>
  <c r="S359" i="2" s="1"/>
  <c r="F359" i="1"/>
  <c r="AX360" i="2"/>
  <c r="BJ359" i="2"/>
  <c r="Z359" i="2"/>
  <c r="E359" i="1"/>
  <c r="K359" i="1" s="1"/>
  <c r="BG360" i="2" l="1"/>
  <c r="BH360" i="2" s="1"/>
  <c r="H360" i="1" l="1"/>
  <c r="G360" i="1"/>
  <c r="I360" i="1"/>
  <c r="AO360" i="2"/>
  <c r="T360" i="2" l="1"/>
  <c r="V360" i="2" s="1"/>
  <c r="S360" i="2" s="1"/>
  <c r="F360" i="1"/>
  <c r="Z360" i="2"/>
  <c r="E360" i="1"/>
  <c r="K360" i="1" s="1"/>
  <c r="AW360" i="2"/>
  <c r="BC360" i="2" s="1"/>
  <c r="BJ360" i="2" l="1"/>
  <c r="AX361" i="2"/>
  <c r="AO361" i="2"/>
  <c r="BG361" i="2" l="1"/>
  <c r="BH361" i="2" s="1"/>
  <c r="I361" i="1"/>
  <c r="G361" i="1"/>
  <c r="H361" i="1"/>
  <c r="T361" i="2" l="1"/>
  <c r="V361" i="2" s="1"/>
  <c r="S361" i="2" s="1"/>
  <c r="F361" i="1"/>
  <c r="Z361" i="2"/>
  <c r="E361" i="1"/>
  <c r="K361" i="1" s="1"/>
  <c r="AW361" i="2"/>
  <c r="BC361" i="2" s="1"/>
  <c r="BJ361" i="2" l="1"/>
  <c r="AX362" i="2"/>
  <c r="H362" i="1" l="1"/>
  <c r="I362" i="1"/>
  <c r="G362" i="1"/>
  <c r="AO362" i="2"/>
  <c r="BG362" i="2"/>
  <c r="BH362" i="2" s="1"/>
  <c r="AW362" i="2" l="1"/>
  <c r="BC362" i="2" s="1"/>
  <c r="AX363" i="2" s="1"/>
  <c r="T362" i="2"/>
  <c r="V362" i="2" s="1"/>
  <c r="S362" i="2" s="1"/>
  <c r="F362" i="1"/>
  <c r="BJ362" i="2"/>
  <c r="Z362" i="2"/>
  <c r="E362" i="1"/>
  <c r="K362" i="1" s="1"/>
  <c r="BG363" i="2" l="1"/>
  <c r="BH363" i="2" s="1"/>
  <c r="G363" i="1" l="1"/>
  <c r="H363" i="1"/>
  <c r="I363" i="1"/>
  <c r="AO363" i="2"/>
  <c r="T363" i="2" l="1"/>
  <c r="V363" i="2" s="1"/>
  <c r="S363" i="2" s="1"/>
  <c r="F363" i="1"/>
  <c r="Z363" i="2"/>
  <c r="E363" i="1"/>
  <c r="K363" i="1" s="1"/>
  <c r="AW363" i="2"/>
  <c r="BC363" i="2" s="1"/>
  <c r="BJ363" i="2" l="1"/>
  <c r="AX364" i="2"/>
  <c r="H364" i="1" l="1"/>
  <c r="G364" i="1"/>
  <c r="I364" i="1"/>
  <c r="AW364" i="2" s="1"/>
  <c r="BC364" i="2" s="1"/>
  <c r="BG364" i="2"/>
  <c r="BH364" i="2" s="1"/>
  <c r="AO364" i="2"/>
  <c r="T364" i="2" l="1"/>
  <c r="V364" i="2" s="1"/>
  <c r="S364" i="2" s="1"/>
  <c r="F364" i="1"/>
  <c r="BJ364" i="2"/>
  <c r="AX365" i="2"/>
  <c r="Z364" i="2"/>
  <c r="E364" i="1"/>
  <c r="K364" i="1" s="1"/>
  <c r="BG365" i="2" l="1"/>
  <c r="BH365" i="2" s="1"/>
  <c r="G365" i="1" l="1"/>
  <c r="I365" i="1"/>
  <c r="H365" i="1"/>
  <c r="AO365" i="2"/>
  <c r="T365" i="2" l="1"/>
  <c r="V365" i="2" s="1"/>
  <c r="S365" i="2" s="1"/>
  <c r="F365" i="1"/>
  <c r="Z365" i="2"/>
  <c r="E365" i="1"/>
  <c r="K365" i="1" s="1"/>
  <c r="AW365" i="2"/>
  <c r="BC365" i="2" s="1"/>
  <c r="BJ365" i="2" l="1"/>
  <c r="AX366" i="2"/>
  <c r="I366" i="1" l="1"/>
  <c r="H366" i="1"/>
  <c r="G366" i="1"/>
  <c r="BG366" i="2"/>
  <c r="BH366" i="2" s="1"/>
  <c r="AO366" i="2"/>
  <c r="AW366" i="2" l="1"/>
  <c r="BC366" i="2" s="1"/>
  <c r="BJ366" i="2" s="1"/>
  <c r="T366" i="2"/>
  <c r="V366" i="2" s="1"/>
  <c r="S366" i="2" s="1"/>
  <c r="F366" i="1"/>
  <c r="Z366" i="2"/>
  <c r="E366" i="1"/>
  <c r="K366" i="1" s="1"/>
  <c r="AX367" i="2" l="1"/>
  <c r="BG367" i="2" s="1"/>
  <c r="BH367" i="2" s="1"/>
  <c r="I367" i="1" l="1"/>
  <c r="H367" i="1"/>
  <c r="G367" i="1"/>
  <c r="AO367" i="2"/>
  <c r="T367" i="2" l="1"/>
  <c r="V367" i="2" s="1"/>
  <c r="S367" i="2" s="1"/>
  <c r="F367" i="1"/>
  <c r="E367" i="1"/>
  <c r="K367" i="1" s="1"/>
  <c r="Z367" i="2"/>
  <c r="AW367" i="2"/>
  <c r="BC367" i="2" s="1"/>
  <c r="AX368" i="2" l="1"/>
  <c r="BJ367" i="2"/>
  <c r="AO368" i="2"/>
  <c r="G368" i="1" l="1"/>
  <c r="I368" i="1"/>
  <c r="H368" i="1"/>
  <c r="BG368" i="2"/>
  <c r="BH368" i="2" s="1"/>
  <c r="T368" i="2" l="1"/>
  <c r="V368" i="2" s="1"/>
  <c r="S368" i="2" s="1"/>
  <c r="F368" i="1"/>
  <c r="AW368" i="2"/>
  <c r="BC368" i="2" s="1"/>
  <c r="BJ368" i="2" s="1"/>
  <c r="Z368" i="2"/>
  <c r="E368" i="1"/>
  <c r="K368" i="1" s="1"/>
  <c r="AX369" i="2" l="1"/>
  <c r="BG369" i="2" s="1"/>
  <c r="BH369" i="2" s="1"/>
  <c r="AO369" i="2"/>
  <c r="I369" i="1" l="1"/>
  <c r="G369" i="1"/>
  <c r="H369" i="1"/>
  <c r="T369" i="2" l="1"/>
  <c r="V369" i="2" s="1"/>
  <c r="S369" i="2" s="1"/>
  <c r="F369" i="1"/>
  <c r="Z369" i="2"/>
  <c r="E369" i="1"/>
  <c r="K369" i="1" s="1"/>
  <c r="AW369" i="2"/>
  <c r="BC369" i="2" s="1"/>
  <c r="BJ369" i="2" l="1"/>
  <c r="AX370" i="2"/>
  <c r="AO370" i="2"/>
  <c r="BG370" i="2" l="1"/>
  <c r="BH370" i="2" s="1"/>
  <c r="I370" i="1"/>
  <c r="G370" i="1"/>
  <c r="H370" i="1"/>
  <c r="T370" i="2" l="1"/>
  <c r="V370" i="2" s="1"/>
  <c r="S370" i="2" s="1"/>
  <c r="F370" i="1"/>
  <c r="Z370" i="2"/>
  <c r="E370" i="1"/>
  <c r="K370" i="1" s="1"/>
  <c r="AW370" i="2"/>
  <c r="BC370" i="2" s="1"/>
  <c r="AX371" i="2" l="1"/>
  <c r="BJ370" i="2"/>
  <c r="H371" i="1" l="1"/>
  <c r="I371" i="1"/>
  <c r="G371" i="1"/>
  <c r="AO371" i="2"/>
  <c r="BG371" i="2"/>
  <c r="BH371" i="2" s="1"/>
  <c r="AW371" i="2" l="1"/>
  <c r="BC371" i="2" s="1"/>
  <c r="BJ371" i="2" s="1"/>
  <c r="T371" i="2"/>
  <c r="V371" i="2" s="1"/>
  <c r="S371" i="2" s="1"/>
  <c r="F371" i="1"/>
  <c r="Z371" i="2"/>
  <c r="E371" i="1"/>
  <c r="K371" i="1" s="1"/>
  <c r="AX372" i="2" l="1"/>
  <c r="BG372" i="2" s="1"/>
  <c r="BH372" i="2" s="1"/>
  <c r="G372" i="1" l="1"/>
  <c r="I372" i="1"/>
  <c r="H372" i="1"/>
  <c r="AO372" i="2"/>
  <c r="T372" i="2" l="1"/>
  <c r="V372" i="2" s="1"/>
  <c r="S372" i="2" s="1"/>
  <c r="F372" i="1"/>
  <c r="E372" i="1"/>
  <c r="K372" i="1" s="1"/>
  <c r="Z372" i="2"/>
  <c r="AW372" i="2"/>
  <c r="BC372" i="2" s="1"/>
  <c r="BJ372" i="2" l="1"/>
  <c r="AX373" i="2"/>
  <c r="AO373" i="2"/>
  <c r="G373" i="1" l="1"/>
  <c r="H373" i="1"/>
  <c r="I373" i="1"/>
  <c r="BG373" i="2"/>
  <c r="BH373" i="2" s="1"/>
  <c r="AW373" i="2" l="1"/>
  <c r="BC373" i="2" s="1"/>
  <c r="AX374" i="2" s="1"/>
  <c r="T373" i="2"/>
  <c r="V373" i="2" s="1"/>
  <c r="S373" i="2" s="1"/>
  <c r="F373" i="1"/>
  <c r="Z373" i="2"/>
  <c r="E373" i="1"/>
  <c r="K373" i="1" s="1"/>
  <c r="BJ373" i="2" l="1"/>
  <c r="BG374" i="2"/>
  <c r="BH374" i="2" s="1"/>
  <c r="G374" i="1" l="1"/>
  <c r="I374" i="1"/>
  <c r="H374" i="1"/>
  <c r="AO374" i="2"/>
  <c r="T374" i="2" l="1"/>
  <c r="V374" i="2" s="1"/>
  <c r="S374" i="2" s="1"/>
  <c r="F374" i="1"/>
  <c r="Z374" i="2"/>
  <c r="E374" i="1"/>
  <c r="K374" i="1" s="1"/>
  <c r="AW374" i="2"/>
  <c r="BC374" i="2" s="1"/>
  <c r="AX375" i="2" l="1"/>
  <c r="BJ374" i="2"/>
  <c r="BG375" i="2" l="1"/>
  <c r="AX395" i="2"/>
  <c r="AX398" i="2" s="1"/>
  <c r="G375" i="1"/>
  <c r="F375" i="1" s="1"/>
  <c r="H375" i="1"/>
  <c r="I375" i="1"/>
  <c r="AO375" i="2"/>
  <c r="AP30" i="2" s="1"/>
  <c r="Z375" i="2" l="1"/>
  <c r="E375" i="1"/>
  <c r="K375" i="1" s="1"/>
  <c r="AQ55" i="2"/>
  <c r="AQ30" i="2"/>
  <c r="AR47" i="2"/>
  <c r="AP42" i="2" s="1"/>
  <c r="T375" i="2"/>
  <c r="AS22" i="2"/>
  <c r="AW375" i="2"/>
  <c r="BC375" i="2" s="1"/>
  <c r="BJ375" i="2" s="1"/>
  <c r="BH375" i="2"/>
  <c r="BH394" i="2" s="1"/>
  <c r="BG394" i="2"/>
  <c r="AR97" i="2" l="1"/>
  <c r="BO22" i="2"/>
  <c r="X7" i="2"/>
  <c r="AR96" i="2" s="1"/>
  <c r="V375" i="2"/>
  <c r="V394" i="2" s="1"/>
  <c r="S375" i="2"/>
  <c r="BJ395" i="2"/>
  <c r="BL395" i="2"/>
  <c r="AH398" i="2"/>
  <c r="AS47" i="2"/>
  <c r="AP43" i="2" s="1"/>
  <c r="AQ59" i="2"/>
  <c r="AQ63" i="2"/>
  <c r="AB208" i="2"/>
  <c r="AB90" i="2"/>
  <c r="AB201" i="2"/>
  <c r="AB237" i="2"/>
  <c r="AB160" i="2"/>
  <c r="AB355" i="2"/>
  <c r="AB367" i="2"/>
  <c r="AB351" i="2"/>
  <c r="AB369" i="2"/>
  <c r="AB327" i="2"/>
  <c r="AB81" i="2"/>
  <c r="AB342" i="2"/>
  <c r="AB102" i="2"/>
  <c r="AB33" i="2"/>
  <c r="AB323" i="2"/>
  <c r="AB353" i="2"/>
  <c r="AB321" i="2"/>
  <c r="AB239" i="2"/>
  <c r="AB358" i="2"/>
  <c r="AB65" i="2"/>
  <c r="AB154" i="2"/>
  <c r="AB152" i="2"/>
  <c r="AB21" i="2"/>
  <c r="AB335" i="2"/>
  <c r="AB241" i="2"/>
  <c r="AB297" i="2"/>
  <c r="AB108" i="2"/>
  <c r="AB172" i="2"/>
  <c r="AB23" i="2"/>
  <c r="AB265" i="2"/>
  <c r="AB291" i="2"/>
  <c r="AB232" i="2"/>
  <c r="AB296" i="2"/>
  <c r="AB280" i="2"/>
  <c r="AB329" i="2"/>
  <c r="AB267" i="2"/>
  <c r="AB17" i="2"/>
  <c r="AB137" i="2"/>
  <c r="AB119" i="2"/>
  <c r="AB302" i="2"/>
  <c r="AB194" i="2"/>
  <c r="AB99" i="2"/>
  <c r="AB225" i="2"/>
  <c r="AB370" i="2"/>
  <c r="AB175" i="2"/>
  <c r="AB340" i="2"/>
  <c r="AB128" i="2"/>
  <c r="AB250" i="2"/>
  <c r="AB310" i="2"/>
  <c r="AB87" i="2"/>
  <c r="AB63" i="2"/>
  <c r="AB245" i="2"/>
  <c r="AB114" i="2"/>
  <c r="AB141" i="2"/>
  <c r="AB345" i="2"/>
  <c r="AB147" i="2"/>
  <c r="AB80" i="2"/>
  <c r="AB275" i="2"/>
  <c r="AB372" i="2"/>
  <c r="AB287" i="2"/>
  <c r="AB319" i="2"/>
  <c r="AB211" i="2"/>
  <c r="AB209" i="2"/>
  <c r="AB131" i="2"/>
  <c r="AB311" i="2"/>
  <c r="AB41" i="2"/>
  <c r="AB282" i="2"/>
  <c r="AB93" i="2"/>
  <c r="AB96" i="2"/>
  <c r="AB140" i="2"/>
  <c r="AB109" i="2"/>
  <c r="AB283" i="2"/>
  <c r="AB94" i="2"/>
  <c r="AB39" i="2"/>
  <c r="AB270" i="2"/>
  <c r="AB251" i="2"/>
  <c r="AB259" i="2"/>
  <c r="AB31" i="2"/>
  <c r="AB188" i="2"/>
  <c r="AB219" i="2"/>
  <c r="AB307" i="2"/>
  <c r="Z394" i="2"/>
  <c r="AB187" i="2"/>
  <c r="AB73" i="2"/>
  <c r="AB333" i="2"/>
  <c r="AB179" i="2"/>
  <c r="AB71" i="2"/>
  <c r="AB243" i="2"/>
  <c r="AB25" i="2"/>
  <c r="AB144" i="2"/>
  <c r="AB263" i="2"/>
  <c r="AB222" i="2"/>
  <c r="AB78" i="2"/>
  <c r="AB50" i="2"/>
  <c r="AB98" i="2"/>
  <c r="AB76" i="2"/>
  <c r="AB293" i="2"/>
  <c r="AB171" i="2"/>
  <c r="AB92" i="2"/>
  <c r="AB43" i="2"/>
  <c r="AB52" i="2"/>
  <c r="AB363" i="2"/>
  <c r="AB210" i="2"/>
  <c r="AB339" i="2"/>
  <c r="AB157" i="2"/>
  <c r="AB359" i="2"/>
  <c r="AB56" i="2"/>
  <c r="AB216" i="2"/>
  <c r="AB255" i="2"/>
  <c r="AB203" i="2"/>
  <c r="AB324" i="2"/>
  <c r="AB295" i="2"/>
  <c r="AB256" i="2"/>
  <c r="AB235" i="2"/>
  <c r="AB136" i="2"/>
  <c r="AB113" i="2"/>
  <c r="AB181" i="2"/>
  <c r="AB163" i="2"/>
  <c r="AB334" i="2"/>
  <c r="AB341" i="2"/>
  <c r="AB231" i="2"/>
  <c r="AB199" i="2"/>
  <c r="AB84" i="2"/>
  <c r="AB364" i="2"/>
  <c r="AB105" i="2"/>
  <c r="AB308" i="2"/>
  <c r="AB356" i="2"/>
  <c r="AB260" i="2"/>
  <c r="AB313" i="2"/>
  <c r="AB305" i="2"/>
  <c r="AB129" i="2"/>
  <c r="AB30" i="2"/>
  <c r="AB195" i="2"/>
  <c r="AB36" i="2"/>
  <c r="AB167" i="2"/>
  <c r="AB248" i="2"/>
  <c r="AB143" i="2"/>
  <c r="AB116" i="2"/>
  <c r="AB331" i="2"/>
  <c r="AB190" i="2"/>
  <c r="AB110" i="2"/>
  <c r="AB272" i="2"/>
  <c r="AB220" i="2"/>
  <c r="AB111" i="2"/>
  <c r="AB346" i="2"/>
  <c r="AB365" i="2"/>
  <c r="AB247" i="2"/>
  <c r="AB27" i="2"/>
  <c r="AB352" i="2"/>
  <c r="AB213" i="2"/>
  <c r="AB279" i="2"/>
  <c r="AB79" i="2"/>
  <c r="AB57" i="2"/>
  <c r="AB68" i="2"/>
  <c r="AB191" i="2"/>
  <c r="AB55" i="2"/>
  <c r="AB289" i="2"/>
  <c r="AB103" i="2"/>
  <c r="AB60" i="2"/>
  <c r="AB53" i="2"/>
  <c r="AB285" i="2"/>
  <c r="AB97" i="2"/>
  <c r="AB153" i="2"/>
  <c r="AB82" i="2"/>
  <c r="AB304" i="2"/>
  <c r="AB185" i="2"/>
  <c r="AB316" i="2"/>
  <c r="AB32" i="2"/>
  <c r="AB227" i="2"/>
  <c r="AB44" i="2"/>
  <c r="AB117" i="2"/>
  <c r="AB112" i="2"/>
  <c r="AB330" i="2"/>
  <c r="AB18" i="2"/>
  <c r="AB234" i="2"/>
  <c r="AB360" i="2"/>
  <c r="AB24" i="2"/>
  <c r="AB288" i="2"/>
  <c r="AB238" i="2"/>
  <c r="AB100" i="2"/>
  <c r="AB204" i="2"/>
  <c r="AB123" i="2"/>
  <c r="AB170" i="2"/>
  <c r="AB375" i="2"/>
  <c r="AB189" i="2"/>
  <c r="AB182" i="2"/>
  <c r="AB180" i="2"/>
  <c r="AB278" i="2"/>
  <c r="AB246" i="2"/>
  <c r="AB233" i="2"/>
  <c r="AB29" i="2"/>
  <c r="AB349" i="2"/>
  <c r="AB169" i="2"/>
  <c r="AB72" i="2"/>
  <c r="AB106" i="2"/>
  <c r="AB242" i="2"/>
  <c r="AB284" i="2"/>
  <c r="AB174" i="2"/>
  <c r="AB326" i="2"/>
  <c r="AB269" i="2"/>
  <c r="AB51" i="2"/>
  <c r="AB37" i="2"/>
  <c r="AB249" i="2"/>
  <c r="AB253" i="2"/>
  <c r="AB202" i="2"/>
  <c r="AB264" i="2"/>
  <c r="AB328" i="2"/>
  <c r="AB145" i="2"/>
  <c r="AB158" i="2"/>
  <c r="AB221" i="2"/>
  <c r="AB22" i="2"/>
  <c r="AB214" i="2"/>
  <c r="AB42" i="2"/>
  <c r="AB337" i="2"/>
  <c r="AB184" i="2"/>
  <c r="AB20" i="2"/>
  <c r="AB138" i="2"/>
  <c r="AB49" i="2"/>
  <c r="AB75" i="2"/>
  <c r="AB354" i="2"/>
  <c r="AB166" i="2"/>
  <c r="AB361" i="2"/>
  <c r="AB336" i="2"/>
  <c r="AB48" i="2"/>
  <c r="AB320" i="2"/>
  <c r="AB299" i="2"/>
  <c r="AB54" i="2"/>
  <c r="AB374" i="2"/>
  <c r="AB223" i="2"/>
  <c r="AB58" i="2"/>
  <c r="AB273" i="2"/>
  <c r="AB124" i="2"/>
  <c r="AB344" i="2"/>
  <c r="AB317" i="2"/>
  <c r="AB193" i="2"/>
  <c r="AB118" i="2"/>
  <c r="AB104" i="2"/>
  <c r="AB176" i="2"/>
  <c r="AB298" i="2"/>
  <c r="AB197" i="2"/>
  <c r="AB276" i="2"/>
  <c r="AB146" i="2"/>
  <c r="AB165" i="2"/>
  <c r="AB59" i="2"/>
  <c r="AB168" i="2"/>
  <c r="AB183" i="2"/>
  <c r="AB312" i="2"/>
  <c r="AB315" i="2"/>
  <c r="AB318" i="2"/>
  <c r="AB28" i="2"/>
  <c r="AB38" i="2"/>
  <c r="AB91" i="2"/>
  <c r="AB70" i="2"/>
  <c r="AB207" i="2"/>
  <c r="AB314" i="2"/>
  <c r="AB115" i="2"/>
  <c r="AB162" i="2"/>
  <c r="AB16" i="2"/>
  <c r="AB77" i="2"/>
  <c r="AB161" i="2"/>
  <c r="AB277" i="2"/>
  <c r="AB150" i="2"/>
  <c r="AB274" i="2"/>
  <c r="AB306" i="2"/>
  <c r="AB62" i="2"/>
  <c r="AB134" i="2"/>
  <c r="AB133" i="2"/>
  <c r="AB83" i="2"/>
  <c r="AB338" i="2"/>
  <c r="AB198" i="2"/>
  <c r="AB74" i="2"/>
  <c r="AB69" i="2"/>
  <c r="AB322" i="2"/>
  <c r="AB240" i="2"/>
  <c r="AB125" i="2"/>
  <c r="AB332" i="2"/>
  <c r="AB262" i="2"/>
  <c r="AB200" i="2"/>
  <c r="AB149" i="2"/>
  <c r="AB301" i="2"/>
  <c r="AB325" i="2"/>
  <c r="AB177" i="2"/>
  <c r="AB205" i="2"/>
  <c r="AB45" i="2"/>
  <c r="AB67" i="2"/>
  <c r="AB362" i="2"/>
  <c r="AB156" i="2"/>
  <c r="AB257" i="2"/>
  <c r="AB89" i="2"/>
  <c r="AB226" i="2"/>
  <c r="AB122" i="2"/>
  <c r="AB212" i="2"/>
  <c r="AB34" i="2"/>
  <c r="AB350" i="2"/>
  <c r="AB371" i="2"/>
  <c r="AB178" i="2"/>
  <c r="AB206" i="2"/>
  <c r="AB286" i="2"/>
  <c r="AB135" i="2"/>
  <c r="AB95" i="2"/>
  <c r="AB159" i="2"/>
  <c r="AB130" i="2"/>
  <c r="AB236" i="2"/>
  <c r="AB86" i="2"/>
  <c r="AB186" i="2"/>
  <c r="AB230" i="2"/>
  <c r="AB366" i="2"/>
  <c r="AB132" i="2"/>
  <c r="AB88" i="2"/>
  <c r="AB126" i="2"/>
  <c r="AB261" i="2"/>
  <c r="AB155" i="2"/>
  <c r="AB47" i="2"/>
  <c r="AB217" i="2"/>
  <c r="AB173" i="2"/>
  <c r="AB40" i="2"/>
  <c r="AB164" i="2"/>
  <c r="AB121" i="2"/>
  <c r="AB66" i="2"/>
  <c r="AB258" i="2"/>
  <c r="AB348" i="2"/>
  <c r="AB61" i="2"/>
  <c r="AB309" i="2"/>
  <c r="AB294" i="2"/>
  <c r="AB64" i="2"/>
  <c r="AB343" i="2"/>
  <c r="AB368" i="2"/>
  <c r="AB35" i="2"/>
  <c r="AB228" i="2"/>
  <c r="AB254" i="2"/>
  <c r="AB196" i="2"/>
  <c r="AB244" i="2"/>
  <c r="AB107" i="2"/>
  <c r="AB303" i="2"/>
  <c r="AB139" i="2"/>
  <c r="AB19" i="2"/>
  <c r="AB300" i="2"/>
  <c r="AB229" i="2"/>
  <c r="AB192" i="2"/>
  <c r="AB46" i="2"/>
  <c r="AB215" i="2"/>
  <c r="AB252" i="2"/>
  <c r="AB151" i="2"/>
  <c r="AB127" i="2"/>
  <c r="AB26" i="2"/>
  <c r="AB347" i="2"/>
  <c r="AB292" i="2"/>
  <c r="AB357" i="2"/>
  <c r="AB218" i="2"/>
  <c r="AB224" i="2"/>
  <c r="AB271" i="2"/>
  <c r="AB85" i="2"/>
  <c r="AB101" i="2"/>
  <c r="AB268" i="2"/>
  <c r="AB266" i="2"/>
  <c r="AB120" i="2"/>
  <c r="AB373" i="2"/>
  <c r="AB148" i="2"/>
  <c r="AB290" i="2"/>
  <c r="AB142" i="2"/>
  <c r="AB281" i="2"/>
  <c r="AS24" i="2" l="1"/>
  <c r="AS48" i="2"/>
  <c r="AR48" i="2"/>
  <c r="BJ401" i="2"/>
  <c r="BO23" i="2" s="1"/>
  <c r="AS23" i="2" s="1"/>
  <c r="R4" i="2"/>
  <c r="BQ19" i="2" s="1"/>
  <c r="X153" i="2"/>
  <c r="X267" i="2"/>
  <c r="X307" i="2"/>
  <c r="X174" i="2"/>
  <c r="X272" i="2"/>
  <c r="X212" i="2"/>
  <c r="X151" i="2"/>
  <c r="X360" i="2"/>
  <c r="X314" i="2"/>
  <c r="X251" i="2"/>
  <c r="X134" i="2"/>
  <c r="X336" i="2"/>
  <c r="X178" i="2"/>
  <c r="X278" i="2"/>
  <c r="X293" i="2"/>
  <c r="X276" i="2"/>
  <c r="X261" i="2"/>
  <c r="X249" i="2"/>
  <c r="X337" i="2"/>
  <c r="X192" i="2"/>
  <c r="X45" i="2"/>
  <c r="X179" i="2"/>
  <c r="X163" i="2"/>
  <c r="X260" i="2"/>
  <c r="X44" i="2"/>
  <c r="X188" i="2"/>
  <c r="X77" i="2"/>
  <c r="X331" i="2"/>
  <c r="X243" i="2"/>
  <c r="X140" i="2"/>
  <c r="X38" i="2"/>
  <c r="X177" i="2"/>
  <c r="X290" i="2"/>
  <c r="X348" i="2"/>
  <c r="X317" i="2"/>
  <c r="X135" i="2"/>
  <c r="X166" i="2"/>
  <c r="X334" i="2"/>
  <c r="X152" i="2"/>
  <c r="X30" i="2"/>
  <c r="X283" i="2"/>
  <c r="X31" i="2"/>
  <c r="X149" i="2"/>
  <c r="X273" i="2"/>
  <c r="X148" i="2"/>
  <c r="X374" i="2"/>
  <c r="X103" i="2"/>
  <c r="X313" i="2"/>
  <c r="X306" i="2"/>
  <c r="X133" i="2"/>
  <c r="X131" i="2"/>
  <c r="X95" i="2"/>
  <c r="X79" i="2"/>
  <c r="X339" i="2"/>
  <c r="X298" i="2"/>
  <c r="X347" i="2"/>
  <c r="X354" i="2"/>
  <c r="X321" i="2"/>
  <c r="X57" i="2"/>
  <c r="X170" i="2"/>
  <c r="X74" i="2"/>
  <c r="X184" i="2"/>
  <c r="X375" i="2"/>
  <c r="X262" i="2"/>
  <c r="X159" i="2"/>
  <c r="X143" i="2"/>
  <c r="X33" i="2"/>
  <c r="X235" i="2"/>
  <c r="X254" i="2"/>
  <c r="X154" i="2"/>
  <c r="X258" i="2"/>
  <c r="X229" i="2"/>
  <c r="X82" i="2"/>
  <c r="X323" i="2"/>
  <c r="X199" i="2"/>
  <c r="X126" i="2"/>
  <c r="X47" i="2"/>
  <c r="X274" i="2"/>
  <c r="X346" i="2"/>
  <c r="X124" i="2"/>
  <c r="X42" i="2"/>
  <c r="X146" i="2"/>
  <c r="X311" i="2"/>
  <c r="X299" i="2"/>
  <c r="X49" i="2"/>
  <c r="X362" i="2"/>
  <c r="X32" i="2"/>
  <c r="X231" i="2"/>
  <c r="X111" i="2"/>
  <c r="X210" i="2"/>
  <c r="X36" i="2"/>
  <c r="X110" i="2"/>
  <c r="X304" i="2"/>
  <c r="X112" i="2"/>
  <c r="X342" i="2"/>
  <c r="X315" i="2"/>
  <c r="X285" i="2"/>
  <c r="X189" i="2"/>
  <c r="X367" i="2"/>
  <c r="X255" i="2"/>
  <c r="X145" i="2"/>
  <c r="X335" i="2"/>
  <c r="X139" i="2"/>
  <c r="X109" i="2"/>
  <c r="X328" i="2"/>
  <c r="X81" i="2"/>
  <c r="X214" i="2"/>
  <c r="X204" i="2"/>
  <c r="X59" i="2"/>
  <c r="X157" i="2"/>
  <c r="X26" i="2"/>
  <c r="X132" i="2"/>
  <c r="X225" i="2"/>
  <c r="X186" i="2"/>
  <c r="X282" i="2"/>
  <c r="X319" i="2"/>
  <c r="X72" i="2"/>
  <c r="X25" i="2"/>
  <c r="X119" i="2"/>
  <c r="X101" i="2"/>
  <c r="X219" i="2"/>
  <c r="X183" i="2"/>
  <c r="BO19" i="2" s="1"/>
  <c r="BO20" i="2" s="1"/>
  <c r="BP20" i="2" s="1"/>
  <c r="BQ20" i="2" s="1"/>
  <c r="X295" i="2"/>
  <c r="X333" i="2"/>
  <c r="X325" i="2"/>
  <c r="X60" i="2"/>
  <c r="X236" i="2"/>
  <c r="X359" i="2"/>
  <c r="X155" i="2"/>
  <c r="X277" i="2"/>
  <c r="X70" i="2"/>
  <c r="X117" i="2"/>
  <c r="X371" i="2"/>
  <c r="X181" i="2"/>
  <c r="X150" i="2"/>
  <c r="X69" i="2"/>
  <c r="X289" i="2"/>
  <c r="X246" i="2"/>
  <c r="X269" i="2"/>
  <c r="X281" i="2"/>
  <c r="X361" i="2"/>
  <c r="X96" i="2"/>
  <c r="X20" i="2"/>
  <c r="X369" i="2"/>
  <c r="X280" i="2"/>
  <c r="X208" i="2"/>
  <c r="X266" i="2"/>
  <c r="X83" i="2"/>
  <c r="X136" i="2"/>
  <c r="X182" i="2"/>
  <c r="X207" i="2"/>
  <c r="X187" i="2"/>
  <c r="X120" i="2"/>
  <c r="X142" i="2"/>
  <c r="X114" i="2"/>
  <c r="X213" i="2"/>
  <c r="X239" i="2"/>
  <c r="X316" i="2"/>
  <c r="X252" i="2"/>
  <c r="X21" i="2"/>
  <c r="X58" i="2"/>
  <c r="X46" i="2"/>
  <c r="X253" i="2"/>
  <c r="X370" i="2"/>
  <c r="X68" i="2"/>
  <c r="X97" i="2"/>
  <c r="X245" i="2"/>
  <c r="X227" i="2"/>
  <c r="X268" i="2"/>
  <c r="X141" i="2"/>
  <c r="X344" i="2"/>
  <c r="X244" i="2"/>
  <c r="X330" i="2"/>
  <c r="X296" i="2"/>
  <c r="X352" i="2"/>
  <c r="X265" i="2"/>
  <c r="X50" i="2"/>
  <c r="X29" i="2"/>
  <c r="X43" i="2"/>
  <c r="X16" i="2"/>
  <c r="X108" i="2"/>
  <c r="X287" i="2"/>
  <c r="X127" i="2"/>
  <c r="X198" i="2"/>
  <c r="X130" i="2"/>
  <c r="X28" i="2"/>
  <c r="X193" i="2"/>
  <c r="X209" i="2"/>
  <c r="X322" i="2"/>
  <c r="X156" i="2"/>
  <c r="X197" i="2"/>
  <c r="X312" i="2"/>
  <c r="X222" i="2"/>
  <c r="X89" i="2"/>
  <c r="X206" i="2"/>
  <c r="X137" i="2"/>
  <c r="X349" i="2"/>
  <c r="X24" i="2"/>
  <c r="X106" i="2"/>
  <c r="S394" i="2"/>
  <c r="X338" i="2"/>
  <c r="X191" i="2"/>
  <c r="X98" i="2"/>
  <c r="X129" i="2"/>
  <c r="X271" i="2"/>
  <c r="X233" i="2"/>
  <c r="X147" i="2"/>
  <c r="X228" i="2"/>
  <c r="X39" i="2"/>
  <c r="X138" i="2"/>
  <c r="X297" i="2"/>
  <c r="X358" i="2"/>
  <c r="X66" i="2"/>
  <c r="X366" i="2"/>
  <c r="X51" i="2"/>
  <c r="X221" i="2"/>
  <c r="X115" i="2"/>
  <c r="X353" i="2"/>
  <c r="X105" i="2"/>
  <c r="X220" i="2"/>
  <c r="X113" i="2"/>
  <c r="X100" i="2"/>
  <c r="X37" i="2"/>
  <c r="X158" i="2"/>
  <c r="X54" i="2"/>
  <c r="X303" i="2"/>
  <c r="X215" i="2"/>
  <c r="X88" i="2"/>
  <c r="X302" i="2"/>
  <c r="X23" i="2"/>
  <c r="X169" i="2"/>
  <c r="X18" i="2"/>
  <c r="X201" i="2"/>
  <c r="X247" i="2"/>
  <c r="X195" i="2"/>
  <c r="X125" i="2"/>
  <c r="X164" i="2"/>
  <c r="X90" i="2"/>
  <c r="X288" i="2"/>
  <c r="X318" i="2"/>
  <c r="X223" i="2"/>
  <c r="X324" i="2"/>
  <c r="X122" i="2"/>
  <c r="X190" i="2"/>
  <c r="X248" i="2"/>
  <c r="X264" i="2"/>
  <c r="X162" i="2"/>
  <c r="X185" i="2"/>
  <c r="X99" i="2"/>
  <c r="X224" i="2"/>
  <c r="X294" i="2"/>
  <c r="X350" i="2"/>
  <c r="X364" i="2"/>
  <c r="X194" i="2"/>
  <c r="X341" i="2"/>
  <c r="X19" i="2"/>
  <c r="X165" i="2"/>
  <c r="X175" i="2"/>
  <c r="X167" i="2"/>
  <c r="X73" i="2"/>
  <c r="X242" i="2"/>
  <c r="X309" i="2"/>
  <c r="X263" i="2"/>
  <c r="X128" i="2"/>
  <c r="X53" i="2"/>
  <c r="X85" i="2"/>
  <c r="X200" i="2"/>
  <c r="X93" i="2"/>
  <c r="X250" i="2"/>
  <c r="X373" i="2"/>
  <c r="X237" i="2"/>
  <c r="X345" i="2"/>
  <c r="X27" i="2"/>
  <c r="X232" i="2"/>
  <c r="X340" i="2"/>
  <c r="X48" i="2"/>
  <c r="X211" i="2"/>
  <c r="X121" i="2"/>
  <c r="X34" i="2"/>
  <c r="X172" i="2"/>
  <c r="X202" i="2"/>
  <c r="X234" i="2"/>
  <c r="X76" i="2"/>
  <c r="X176" i="2"/>
  <c r="X116" i="2"/>
  <c r="X203" i="2"/>
  <c r="X270" i="2"/>
  <c r="X171" i="2"/>
  <c r="X40" i="2"/>
  <c r="X67" i="2"/>
  <c r="X65" i="2"/>
  <c r="X160" i="2"/>
  <c r="X329" i="2"/>
  <c r="X205" i="2"/>
  <c r="X161" i="2"/>
  <c r="X94" i="2"/>
  <c r="X87" i="2"/>
  <c r="X64" i="2"/>
  <c r="X332" i="2"/>
  <c r="X230" i="2"/>
  <c r="X238" i="2"/>
  <c r="X356" i="2"/>
  <c r="X41" i="2"/>
  <c r="X357" i="2"/>
  <c r="X55" i="2"/>
  <c r="X343" i="2"/>
  <c r="X22" i="2"/>
  <c r="X301" i="2"/>
  <c r="X180" i="2"/>
  <c r="X226" i="2"/>
  <c r="X35" i="2"/>
  <c r="X327" i="2"/>
  <c r="X92" i="2"/>
  <c r="X71" i="2"/>
  <c r="X259" i="2"/>
  <c r="X256" i="2"/>
  <c r="X61" i="2"/>
  <c r="X91" i="2"/>
  <c r="X56" i="2"/>
  <c r="X240" i="2"/>
  <c r="X300" i="2"/>
  <c r="X326" i="2"/>
  <c r="X63" i="2"/>
  <c r="X80" i="2"/>
  <c r="X351" i="2"/>
  <c r="X257" i="2"/>
  <c r="X104" i="2"/>
  <c r="X365" i="2"/>
  <c r="X308" i="2"/>
  <c r="X368" i="2"/>
  <c r="X241" i="2"/>
  <c r="X310" i="2"/>
  <c r="X305" i="2"/>
  <c r="X123" i="2"/>
  <c r="X286" i="2"/>
  <c r="X291" i="2"/>
  <c r="X173" i="2"/>
  <c r="X372" i="2"/>
  <c r="X62" i="2"/>
  <c r="X102" i="2"/>
  <c r="X84" i="2"/>
  <c r="X279" i="2"/>
  <c r="X216" i="2"/>
  <c r="X218" i="2"/>
  <c r="X107" i="2"/>
  <c r="X144" i="2"/>
  <c r="X320" i="2"/>
  <c r="X284" i="2"/>
  <c r="X78" i="2"/>
  <c r="X217" i="2"/>
  <c r="X17" i="2"/>
  <c r="X292" i="2"/>
  <c r="X355" i="2"/>
  <c r="X75" i="2"/>
  <c r="X168" i="2"/>
  <c r="X118" i="2"/>
  <c r="X52" i="2"/>
  <c r="X363" i="2"/>
  <c r="X275" i="2"/>
  <c r="X86" i="2"/>
  <c r="X196" i="2"/>
  <c r="BO24" i="2"/>
  <c r="BP24" i="2" s="1"/>
  <c r="AS26" i="2" l="1"/>
  <c r="AS27" i="2" s="1"/>
  <c r="BP19" i="2"/>
  <c r="S8" i="2"/>
  <c r="AR98" i="2"/>
</calcChain>
</file>

<file path=xl/sharedStrings.xml><?xml version="1.0" encoding="utf-8"?>
<sst xmlns="http://schemas.openxmlformats.org/spreadsheetml/2006/main" count="127" uniqueCount="120">
  <si>
    <t>PLAZO</t>
  </si>
  <si>
    <t>CUOTA</t>
  </si>
  <si>
    <t>CAPITAL</t>
  </si>
  <si>
    <t>INTERES</t>
  </si>
  <si>
    <t>INTERESES PAGADOS TOTALES  ORIGINAL</t>
  </si>
  <si>
    <t>ABONO TOTAL</t>
  </si>
  <si>
    <t>INTERES BASE</t>
  </si>
  <si>
    <t>CAPITAL PENDIENTE</t>
  </si>
  <si>
    <t>ABONOS men</t>
  </si>
  <si>
    <t>abono anu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</si>
  <si>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</si>
  <si>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</si>
  <si>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</si>
  <si>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</si>
  <si>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</si>
  <si>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</si>
  <si>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</si>
  <si>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</si>
  <si>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</si>
  <si>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</si>
  <si>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</si>
  <si>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</si>
  <si>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año 13</t>
  </si>
  <si>
    <t>año 14</t>
  </si>
  <si>
    <t>año 15</t>
  </si>
  <si>
    <t>año 16</t>
  </si>
  <si>
    <t>año 17</t>
  </si>
  <si>
    <t>año 18</t>
  </si>
  <si>
    <t>año 19</t>
  </si>
  <si>
    <t>año 20</t>
  </si>
  <si>
    <t>año 21</t>
  </si>
  <si>
    <t>año 22</t>
  </si>
  <si>
    <t>año 23</t>
  </si>
  <si>
    <t>año 24</t>
  </si>
  <si>
    <t>año 25</t>
  </si>
  <si>
    <t>año 26</t>
  </si>
  <si>
    <t>año 27</t>
  </si>
  <si>
    <t>año 28</t>
  </si>
  <si>
    <t>año 29</t>
  </si>
  <si>
    <t>año 30</t>
  </si>
  <si>
    <t>capital base</t>
  </si>
  <si>
    <t xml:space="preserve">PORCENTAJE DE AHORO </t>
  </si>
  <si>
    <t>total abonado par calcular multas</t>
  </si>
  <si>
    <t xml:space="preserve">costo multa por % cobrado </t>
  </si>
  <si>
    <t>anos</t>
  </si>
  <si>
    <t>meses</t>
  </si>
  <si>
    <t>tiempo restante</t>
  </si>
  <si>
    <t>calculo ref</t>
  </si>
  <si>
    <t>total  creditp</t>
  </si>
  <si>
    <t>FECHA</t>
  </si>
  <si>
    <t>FECHAX DEFECTO</t>
  </si>
  <si>
    <t xml:space="preserve">Alquiler </t>
  </si>
  <si>
    <t>tasa de interes mensual nominal</t>
  </si>
  <si>
    <t xml:space="preserve">tasa de interes annual </t>
  </si>
  <si>
    <t>tiempo</t>
  </si>
  <si>
    <t>timepo faltante</t>
  </si>
  <si>
    <t>tiempo ahorrado</t>
  </si>
  <si>
    <t>costo multa mes adiccional</t>
  </si>
  <si>
    <t>CALCULOS DE INNICIAL</t>
  </si>
  <si>
    <t>valor de la casa para pagar la misma cuota que alquiler</t>
  </si>
  <si>
    <t>punto de equilibrio</t>
  </si>
  <si>
    <t>DATOS BASICOS</t>
  </si>
  <si>
    <t>SALARIO FAMILIAR</t>
  </si>
  <si>
    <t>cuota total mensual</t>
  </si>
  <si>
    <t>Precio de Compra</t>
  </si>
  <si>
    <t>INTERESES PAGADOS</t>
  </si>
  <si>
    <t>interes tiempos mes</t>
  </si>
  <si>
    <t>capitla tiempo mes</t>
  </si>
  <si>
    <t>tiempo para pruebas</t>
  </si>
  <si>
    <t>pagos</t>
  </si>
  <si>
    <t>ABONO MENSUAL</t>
  </si>
  <si>
    <t>ABONO MANUAL</t>
  </si>
  <si>
    <t>CAPITAL AHORRADO</t>
  </si>
  <si>
    <t>CAPITAL INVERTIDO</t>
  </si>
  <si>
    <t>abono</t>
  </si>
  <si>
    <t>interes con abono</t>
  </si>
  <si>
    <t>interes</t>
  </si>
  <si>
    <t>intereses positivos</t>
  </si>
  <si>
    <t>dif intereses</t>
  </si>
  <si>
    <t>ahorro por a;os</t>
  </si>
  <si>
    <t>intereses ax positivos</t>
  </si>
  <si>
    <t>a'os pendientes en base a caluclo por a;o</t>
  </si>
  <si>
    <t>capital</t>
  </si>
  <si>
    <t>TOTAL AHORRO</t>
  </si>
  <si>
    <t>tIEMPO horro efectivo</t>
  </si>
  <si>
    <t>TIEMPO AHORRO POSITIVO</t>
  </si>
  <si>
    <t>Ahorro Presente</t>
  </si>
  <si>
    <t>ahorro futuro</t>
  </si>
  <si>
    <t>tabla solo con capital abonado en el tiempo a calcular individual por a;os</t>
  </si>
  <si>
    <t>tabla base</t>
  </si>
  <si>
    <t>ahooro interes base en relacion a abonos por a;o</t>
  </si>
  <si>
    <t>Ahorros</t>
  </si>
  <si>
    <t>Ahorros en $</t>
  </si>
  <si>
    <t>% total</t>
  </si>
  <si>
    <t>Ahorro intereses total</t>
  </si>
  <si>
    <t>meses ahorrados con tiempo para gastos comisiones</t>
  </si>
  <si>
    <t>seguro de desgravamen</t>
  </si>
  <si>
    <t>AHORRO TOTAL</t>
  </si>
  <si>
    <t>Ahorro de comisiones y seguros</t>
  </si>
  <si>
    <t>Ahorro por reducción de tiempo</t>
  </si>
  <si>
    <t>Ahorro total en el crédito</t>
  </si>
  <si>
    <t>cuota para puntos de crédito</t>
  </si>
  <si>
    <t>tiempo crédito x anos</t>
  </si>
  <si>
    <t>interés pagados</t>
  </si>
  <si>
    <t>Inicial o Enganche en %</t>
  </si>
  <si>
    <t>Inicial o Enganche en $</t>
  </si>
  <si>
    <t>% anual</t>
  </si>
  <si>
    <t>Interés Nominal Anual</t>
  </si>
  <si>
    <r>
      <t xml:space="preserve">Fecha de Inicio </t>
    </r>
    <r>
      <rPr>
        <b/>
        <sz val="11"/>
        <rFont val="Calibri"/>
        <family val="2"/>
        <scheme val="minor"/>
      </rPr>
      <t>(d/m/y)</t>
    </r>
  </si>
  <si>
    <t>Total Mensual</t>
  </si>
  <si>
    <t>ABONO ANUAL</t>
  </si>
  <si>
    <t>CAPITAL+abono</t>
  </si>
  <si>
    <t xml:space="preserve">GASTOS ADICIONALES </t>
  </si>
  <si>
    <t>Gasolina Mensual</t>
  </si>
  <si>
    <t>Seguro</t>
  </si>
  <si>
    <r>
      <t xml:space="preserve">mantenimiento </t>
    </r>
    <r>
      <rPr>
        <b/>
        <sz val="11"/>
        <color theme="1"/>
        <rFont val="Calibri"/>
        <family val="2"/>
        <scheme val="minor"/>
      </rPr>
      <t>anual</t>
    </r>
  </si>
  <si>
    <t>otros</t>
  </si>
  <si>
    <t>Total Adicional</t>
  </si>
  <si>
    <t>Cuota de crédito</t>
  </si>
  <si>
    <t>Tiempo en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</si>
</sst>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%"/>
    <numFmt numFmtId="167" formatCode="[$-1540A]dd\-mmm\-yy;@"/>
    <numFmt numFmtId="168" formatCode="0.0"/>
    <numFmt numFmtId="169" formatCode="0.000%"/>
    <numFmt numFmtId="170" formatCode="&quot;$&quot;#,##0.0"/>
    <numFmt numFmtId="171" formatCode="[$$-540A]#,##0"/>
    <numFmt numFmtId="172" formatCode="[$$-540A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9" tint="-0.249977111117893"/>
      <name val="Cambria"/>
      <family val="1"/>
      <scheme val="major"/>
    </font>
    <font>
      <b/>
      <sz val="12"/>
      <name val="Calibri"/>
      <family val="2"/>
      <scheme val="minor"/>
    </font>
    <font>
      <b/>
      <i/>
      <sz val="11"/>
      <color theme="6" tint="-0.249977111117893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theme="8" tint="-0.499984740745262"/>
      </right>
      <top/>
      <bottom/>
      <diagonal/>
    </border>
    <border>
      <left style="double">
        <color theme="8" tint="-0.499984740745262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indexed="64"/>
      </bottom>
      <diagonal/>
    </border>
    <border>
      <left/>
      <right/>
      <top style="thin">
        <color theme="8"/>
      </top>
      <bottom style="medium">
        <color indexed="64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 style="thin">
        <color theme="8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rgb="FF4BACC6"/>
      </right>
      <top style="thin">
        <color rgb="FF4BACC6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left" vertical="top"/>
      <protection hidden="1"/>
    </xf>
    <xf numFmtId="167" fontId="0" fillId="0" borderId="8" xfId="0" applyNumberFormat="1" applyBorder="1" applyAlignment="1" applyProtection="1">
      <alignment horizontal="center" vertical="center"/>
      <protection hidden="1"/>
    </xf>
    <xf numFmtId="167" fontId="0" fillId="0" borderId="0" xfId="0" applyNumberFormat="1" applyAlignment="1" applyProtection="1">
      <alignment horizontal="center" vertical="center"/>
      <protection hidden="1"/>
    </xf>
    <xf numFmtId="167" fontId="0" fillId="0" borderId="9" xfId="0" applyNumberFormat="1" applyBorder="1" applyAlignment="1" applyProtection="1">
      <alignment horizontal="center" vertical="center"/>
      <protection hidden="1"/>
    </xf>
    <xf numFmtId="165" fontId="0" fillId="0" borderId="8" xfId="2" applyNumberFormat="1" applyFont="1" applyBorder="1" applyAlignment="1" applyProtection="1">
      <alignment horizontal="center" vertical="center"/>
      <protection hidden="1"/>
    </xf>
    <xf numFmtId="165" fontId="0" fillId="0" borderId="0" xfId="2" applyNumberFormat="1" applyFont="1" applyAlignment="1" applyProtection="1">
      <alignment horizontal="center" vertical="center"/>
      <protection hidden="1"/>
    </xf>
    <xf numFmtId="165" fontId="0" fillId="0" borderId="9" xfId="2" applyNumberFormat="1" applyFont="1" applyBorder="1" applyAlignment="1" applyProtection="1">
      <alignment horizontal="center" vertical="center"/>
      <protection hidden="1"/>
    </xf>
    <xf numFmtId="9" fontId="5" fillId="3" borderId="0" xfId="0" applyNumberFormat="1" applyFont="1" applyFill="1" applyProtection="1">
      <protection hidden="1"/>
    </xf>
    <xf numFmtId="0" fontId="0" fillId="6" borderId="6" xfId="0" applyFill="1" applyBorder="1" applyAlignment="1" applyProtection="1">
      <alignment horizontal="center" vertical="center" textRotation="255"/>
      <protection hidden="1"/>
    </xf>
    <xf numFmtId="0" fontId="3" fillId="6" borderId="0" xfId="0" applyFont="1" applyFill="1" applyAlignment="1" applyProtection="1">
      <alignment horizontal="center" vertical="center"/>
      <protection hidden="1"/>
    </xf>
    <xf numFmtId="0" fontId="2" fillId="6" borderId="36" xfId="0" applyFont="1" applyFill="1" applyBorder="1" applyAlignment="1" applyProtection="1">
      <alignment horizontal="center" vertical="center"/>
      <protection hidden="1"/>
    </xf>
    <xf numFmtId="0" fontId="3" fillId="6" borderId="13" xfId="0" applyFont="1" applyFill="1" applyBorder="1" applyAlignment="1" applyProtection="1">
      <alignment horizontal="center" vertical="center" wrapText="1"/>
      <protection hidden="1"/>
    </xf>
    <xf numFmtId="0" fontId="3" fillId="6" borderId="38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Alignment="1" applyProtection="1">
      <alignment horizontal="center" vertical="center"/>
      <protection hidden="1"/>
    </xf>
    <xf numFmtId="0" fontId="2" fillId="6" borderId="40" xfId="0" applyFont="1" applyFill="1" applyBorder="1" applyAlignment="1" applyProtection="1">
      <alignment horizontal="center" vertical="center"/>
      <protection hidden="1"/>
    </xf>
    <xf numFmtId="0" fontId="3" fillId="6" borderId="41" xfId="0" applyFont="1" applyFill="1" applyBorder="1" applyAlignment="1" applyProtection="1">
      <alignment horizontal="center" vertical="center"/>
      <protection hidden="1"/>
    </xf>
    <xf numFmtId="0" fontId="2" fillId="6" borderId="43" xfId="0" applyFont="1" applyFill="1" applyBorder="1" applyAlignment="1" applyProtection="1">
      <alignment horizontal="center" vertical="center"/>
      <protection hidden="1"/>
    </xf>
    <xf numFmtId="0" fontId="3" fillId="6" borderId="42" xfId="0" applyFont="1" applyFill="1" applyBorder="1" applyAlignment="1" applyProtection="1">
      <alignment horizontal="center" vertical="center"/>
      <protection hidden="1"/>
    </xf>
    <xf numFmtId="0" fontId="3" fillId="6" borderId="44" xfId="0" applyFont="1" applyFill="1" applyBorder="1" applyAlignment="1" applyProtection="1">
      <alignment horizontal="center" vertical="center" wrapText="1"/>
      <protection hidden="1"/>
    </xf>
    <xf numFmtId="164" fontId="2" fillId="0" borderId="45" xfId="2" applyNumberFormat="1" applyFont="1" applyBorder="1" applyAlignment="1" applyProtection="1">
      <alignment horizontal="center" vertical="center"/>
      <protection hidden="1"/>
    </xf>
    <xf numFmtId="164" fontId="9" fillId="5" borderId="10" xfId="0" applyNumberFormat="1" applyFont="1" applyFill="1" applyBorder="1" applyAlignment="1" applyProtection="1">
      <alignment horizontal="center" vertical="center"/>
      <protection locked="0"/>
    </xf>
    <xf numFmtId="10" fontId="7" fillId="5" borderId="24" xfId="1" applyNumberFormat="1" applyFont="1" applyFill="1" applyBorder="1" applyAlignment="1" applyProtection="1">
      <alignment horizontal="left" vertical="center"/>
      <protection locked="0"/>
    </xf>
    <xf numFmtId="164" fontId="9" fillId="5" borderId="37" xfId="2" applyNumberFormat="1" applyFont="1" applyFill="1" applyBorder="1" applyAlignment="1" applyProtection="1">
      <alignment horizontal="center" vertical="center"/>
      <protection locked="0"/>
    </xf>
    <xf numFmtId="164" fontId="7" fillId="5" borderId="24" xfId="2" applyNumberFormat="1" applyFont="1" applyFill="1" applyBorder="1" applyAlignment="1" applyProtection="1">
      <alignment horizontal="left" vertical="center"/>
      <protection locked="0"/>
    </xf>
    <xf numFmtId="167" fontId="7" fillId="5" borderId="24" xfId="0" applyNumberFormat="1" applyFont="1" applyFill="1" applyBorder="1" applyAlignment="1" applyProtection="1">
      <alignment horizontal="left" vertical="center"/>
      <protection locked="0"/>
    </xf>
    <xf numFmtId="0" fontId="0" fillId="3" borderId="0" xfId="0" applyFill="1" applyProtection="1">
      <protection hidden="1"/>
    </xf>
    <xf numFmtId="0" fontId="4" fillId="3" borderId="0" xfId="0" applyFont="1" applyFill="1" applyAlignment="1" applyProtection="1">
      <alignment vertical="center"/>
      <protection hidden="1"/>
    </xf>
    <xf numFmtId="0" fontId="0" fillId="3" borderId="0" xfId="0" applyFill="1" applyAlignment="1" applyProtection="1">
      <alignment horizontal="left" vertical="top"/>
      <protection hidden="1"/>
    </xf>
    <xf numFmtId="0" fontId="0" fillId="3" borderId="23" xfId="0" applyFill="1" applyBorder="1" applyProtection="1">
      <protection hidden="1"/>
    </xf>
    <xf numFmtId="0" fontId="0" fillId="3" borderId="32" xfId="0" applyFill="1" applyBorder="1" applyProtection="1">
      <protection hidden="1"/>
    </xf>
    <xf numFmtId="0" fontId="0" fillId="3" borderId="0" xfId="0" applyFill="1" applyAlignment="1" applyProtection="1">
      <alignment vertical="top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5" fillId="3" borderId="0" xfId="0" applyFont="1" applyFill="1" applyProtection="1">
      <protection hidden="1"/>
    </xf>
    <xf numFmtId="2" fontId="12" fillId="3" borderId="0" xfId="0" applyNumberFormat="1" applyFont="1" applyFill="1" applyProtection="1">
      <protection hidden="1"/>
    </xf>
    <xf numFmtId="165" fontId="5" fillId="3" borderId="0" xfId="0" applyNumberFormat="1" applyFont="1" applyFill="1" applyProtection="1">
      <protection hidden="1"/>
    </xf>
    <xf numFmtId="0" fontId="0" fillId="3" borderId="0" xfId="0" applyFill="1" applyAlignment="1" applyProtection="1">
      <alignment horizontal="left"/>
      <protection hidden="1"/>
    </xf>
    <xf numFmtId="171" fontId="14" fillId="3" borderId="0" xfId="0" applyNumberFormat="1" applyFont="1" applyFill="1" applyAlignment="1" applyProtection="1">
      <alignment horizontal="left" vertical="center"/>
      <protection hidden="1"/>
    </xf>
    <xf numFmtId="164" fontId="3" fillId="6" borderId="57" xfId="0" applyNumberFormat="1" applyFont="1" applyFill="1" applyBorder="1" applyAlignment="1" applyProtection="1">
      <alignment horizontal="center" vertical="center"/>
      <protection hidden="1"/>
    </xf>
    <xf numFmtId="164" fontId="9" fillId="5" borderId="54" xfId="2" applyNumberFormat="1" applyFont="1" applyFill="1" applyBorder="1" applyAlignment="1" applyProtection="1">
      <alignment horizontal="center" vertical="center"/>
      <protection locked="0"/>
    </xf>
    <xf numFmtId="164" fontId="9" fillId="5" borderId="54" xfId="0" applyNumberFormat="1" applyFont="1" applyFill="1" applyBorder="1" applyAlignment="1" applyProtection="1">
      <alignment horizontal="center" vertical="center"/>
      <protection locked="0"/>
    </xf>
    <xf numFmtId="165" fontId="9" fillId="5" borderId="54" xfId="2" applyNumberFormat="1" applyFont="1" applyFill="1" applyBorder="1" applyAlignment="1" applyProtection="1">
      <alignment horizontal="center" vertical="center"/>
      <protection locked="0"/>
    </xf>
    <xf numFmtId="164" fontId="0" fillId="0" borderId="56" xfId="2" applyNumberFormat="1" applyFont="1" applyBorder="1" applyAlignment="1" applyProtection="1">
      <alignment horizontal="center" vertical="center"/>
      <protection hidden="1"/>
    </xf>
    <xf numFmtId="164" fontId="0" fillId="0" borderId="0" xfId="2" applyNumberFormat="1" applyFont="1" applyBorder="1" applyAlignment="1" applyProtection="1">
      <alignment horizontal="center" vertical="center"/>
      <protection hidden="1"/>
    </xf>
    <xf numFmtId="164" fontId="0" fillId="0" borderId="55" xfId="2" applyNumberFormat="1" applyFont="1" applyBorder="1" applyAlignment="1" applyProtection="1">
      <alignment horizontal="center" vertical="center"/>
      <protection hidden="1"/>
    </xf>
    <xf numFmtId="164" fontId="0" fillId="0" borderId="0" xfId="2" applyNumberFormat="1" applyFont="1" applyAlignment="1" applyProtection="1">
      <alignment horizontal="center" vertical="center"/>
      <protection hidden="1"/>
    </xf>
    <xf numFmtId="164" fontId="0" fillId="0" borderId="9" xfId="2" applyNumberFormat="1" applyFont="1" applyBorder="1" applyAlignment="1" applyProtection="1">
      <alignment horizontal="center" vertical="center"/>
      <protection hidden="1"/>
    </xf>
    <xf numFmtId="164" fontId="0" fillId="0" borderId="8" xfId="2" applyNumberFormat="1" applyFont="1" applyBorder="1" applyAlignment="1" applyProtection="1">
      <alignment horizontal="center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0" xfId="1" applyNumberFormat="1" applyFont="1" applyFill="1" applyBorder="1" applyAlignment="1" applyProtection="1">
      <alignment horizontal="left" vertical="center"/>
      <protection hidden="1"/>
    </xf>
    <xf numFmtId="9" fontId="13" fillId="3" borderId="0" xfId="1" applyFont="1" applyFill="1" applyBorder="1" applyAlignment="1" applyProtection="1">
      <alignment horizontal="left" vertical="center"/>
      <protection hidden="1"/>
    </xf>
    <xf numFmtId="165" fontId="13" fillId="3" borderId="0" xfId="0" applyNumberFormat="1" applyFont="1" applyFill="1" applyAlignment="1" applyProtection="1">
      <alignment horizontal="left"/>
      <protection hidden="1"/>
    </xf>
    <xf numFmtId="166" fontId="13" fillId="3" borderId="0" xfId="1" applyNumberFormat="1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center" vertical="center"/>
      <protection hidden="1"/>
    </xf>
    <xf numFmtId="171" fontId="11" fillId="3" borderId="0" xfId="0" applyNumberFormat="1" applyFont="1" applyFill="1" applyAlignment="1" applyProtection="1">
      <alignment vertical="center"/>
      <protection hidden="1"/>
    </xf>
    <xf numFmtId="0" fontId="6" fillId="3" borderId="0" xfId="0" applyFont="1" applyFill="1" applyProtection="1"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vertical="center"/>
      <protection hidden="1"/>
    </xf>
    <xf numFmtId="164" fontId="15" fillId="3" borderId="0" xfId="0" applyNumberFormat="1" applyFont="1" applyFill="1" applyAlignment="1" applyProtection="1">
      <alignment horizontal="right" vertical="center"/>
      <protection hidden="1"/>
    </xf>
    <xf numFmtId="164" fontId="6" fillId="3" borderId="0" xfId="0" applyNumberFormat="1" applyFont="1" applyFill="1" applyProtection="1">
      <protection hidden="1"/>
    </xf>
    <xf numFmtId="166" fontId="6" fillId="3" borderId="0" xfId="1" applyNumberFormat="1" applyFont="1" applyFill="1" applyProtection="1">
      <protection hidden="1"/>
    </xf>
    <xf numFmtId="0" fontId="3" fillId="7" borderId="0" xfId="0" applyFont="1" applyFill="1" applyAlignment="1" applyProtection="1">
      <alignment horizontal="center" vertical="center"/>
      <protection hidden="1"/>
    </xf>
    <xf numFmtId="165" fontId="2" fillId="7" borderId="58" xfId="0" applyNumberFormat="1" applyFont="1" applyFill="1" applyBorder="1" applyAlignment="1" applyProtection="1">
      <alignment horizontal="center" vertical="center"/>
      <protection hidden="1"/>
    </xf>
    <xf numFmtId="171" fontId="16" fillId="3" borderId="0" xfId="0" applyNumberFormat="1" applyFont="1" applyFill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left" vertical="top"/>
      <protection hidden="1"/>
    </xf>
    <xf numFmtId="170" fontId="4" fillId="0" borderId="0" xfId="0" applyNumberFormat="1" applyFont="1" applyProtection="1">
      <protection hidden="1"/>
    </xf>
    <xf numFmtId="165" fontId="4" fillId="0" borderId="0" xfId="0" applyNumberFormat="1" applyFont="1" applyProtection="1">
      <protection hidden="1"/>
    </xf>
    <xf numFmtId="0" fontId="4" fillId="0" borderId="0" xfId="0" applyFont="1" applyAlignment="1" applyProtection="1">
      <alignment vertical="top" wrapText="1"/>
      <protection hidden="1"/>
    </xf>
    <xf numFmtId="0" fontId="4" fillId="0" borderId="0" xfId="0" applyFont="1" applyAlignment="1" applyProtection="1">
      <alignment horizontal="left" vertical="top" wrapText="1"/>
      <protection hidden="1"/>
    </xf>
    <xf numFmtId="168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hidden="1"/>
    </xf>
    <xf numFmtId="170" fontId="4" fillId="0" borderId="52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top"/>
      <protection hidden="1"/>
    </xf>
    <xf numFmtId="44" fontId="4" fillId="0" borderId="0" xfId="0" applyNumberFormat="1" applyFont="1"/>
    <xf numFmtId="0" fontId="4" fillId="0" borderId="29" xfId="0" applyFont="1" applyBorder="1" applyProtection="1">
      <protection hidden="1"/>
    </xf>
    <xf numFmtId="0" fontId="4" fillId="0" borderId="0" xfId="0" applyFont="1" applyAlignment="1" applyProtection="1">
      <alignment vertical="top"/>
      <protection hidden="1"/>
    </xf>
    <xf numFmtId="10" fontId="4" fillId="0" borderId="0" xfId="1" applyNumberFormat="1" applyFont="1" applyFill="1" applyBorder="1" applyAlignment="1" applyProtection="1">
      <alignment vertical="top"/>
      <protection hidden="1"/>
    </xf>
    <xf numFmtId="9" fontId="4" fillId="0" borderId="0" xfId="1" applyFont="1" applyFill="1" applyProtection="1">
      <protection hidden="1"/>
    </xf>
    <xf numFmtId="1" fontId="4" fillId="0" borderId="0" xfId="0" applyNumberFormat="1" applyFont="1" applyProtection="1">
      <protection hidden="1"/>
    </xf>
    <xf numFmtId="0" fontId="4" fillId="0" borderId="0" xfId="0" applyFont="1" applyAlignment="1" applyProtection="1">
      <alignment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164" fontId="4" fillId="0" borderId="0" xfId="0" applyNumberFormat="1" applyFont="1" applyProtection="1"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44" fontId="4" fillId="0" borderId="0" xfId="2" applyFont="1" applyFill="1" applyAlignment="1" applyProtection="1">
      <alignment horizontal="left" vertical="top"/>
      <protection hidden="1"/>
    </xf>
    <xf numFmtId="164" fontId="4" fillId="0" borderId="0" xfId="2" applyNumberFormat="1" applyFont="1" applyFill="1" applyAlignment="1" applyProtection="1">
      <alignment horizontal="left" vertical="top"/>
      <protection hidden="1"/>
    </xf>
    <xf numFmtId="0" fontId="4" fillId="0" borderId="0" xfId="2" applyNumberFormat="1" applyFont="1" applyFill="1" applyAlignment="1" applyProtection="1">
      <alignment horizontal="left" vertical="top"/>
      <protection hidden="1"/>
    </xf>
    <xf numFmtId="44" fontId="4" fillId="0" borderId="0" xfId="2" applyFont="1" applyFill="1" applyProtection="1">
      <protection hidden="1"/>
    </xf>
    <xf numFmtId="10" fontId="4" fillId="0" borderId="0" xfId="1" applyNumberFormat="1" applyFont="1" applyFill="1" applyProtection="1">
      <protection hidden="1"/>
    </xf>
    <xf numFmtId="2" fontId="4" fillId="0" borderId="0" xfId="0" applyNumberFormat="1" applyFont="1"/>
    <xf numFmtId="165" fontId="4" fillId="0" borderId="0" xfId="0" applyNumberFormat="1" applyFont="1"/>
    <xf numFmtId="168" fontId="4" fillId="0" borderId="0" xfId="0" applyNumberFormat="1" applyFont="1" applyProtection="1">
      <protection hidden="1"/>
    </xf>
    <xf numFmtId="1" fontId="4" fillId="0" borderId="0" xfId="0" applyNumberFormat="1" applyFont="1" applyAlignment="1" applyProtection="1">
      <alignment horizontal="left" vertical="top"/>
      <protection hidden="1"/>
    </xf>
    <xf numFmtId="165" fontId="4" fillId="0" borderId="0" xfId="2" applyNumberFormat="1" applyFont="1" applyFill="1" applyAlignment="1" applyProtection="1">
      <alignment horizontal="left" vertical="top"/>
      <protection hidden="1"/>
    </xf>
    <xf numFmtId="165" fontId="4" fillId="0" borderId="1" xfId="2" applyNumberFormat="1" applyFont="1" applyFill="1" applyBorder="1" applyAlignment="1" applyProtection="1">
      <alignment horizontal="left" vertical="top"/>
      <protection hidden="1"/>
    </xf>
    <xf numFmtId="2" fontId="4" fillId="0" borderId="0" xfId="0" applyNumberFormat="1" applyFont="1" applyProtection="1">
      <protection hidden="1"/>
    </xf>
    <xf numFmtId="0" fontId="4" fillId="0" borderId="17" xfId="0" applyFont="1" applyBorder="1" applyAlignment="1" applyProtection="1">
      <alignment horizontal="left" vertical="center"/>
      <protection hidden="1"/>
    </xf>
    <xf numFmtId="0" fontId="4" fillId="0" borderId="21" xfId="0" applyFont="1" applyBorder="1" applyAlignment="1" applyProtection="1">
      <alignment horizontal="left" vertical="center"/>
      <protection hidden="1"/>
    </xf>
    <xf numFmtId="164" fontId="4" fillId="0" borderId="18" xfId="2" applyNumberFormat="1" applyFont="1" applyFill="1" applyBorder="1" applyAlignment="1" applyProtection="1">
      <alignment horizontal="left" vertical="center"/>
      <protection hidden="1"/>
    </xf>
    <xf numFmtId="0" fontId="4" fillId="0" borderId="47" xfId="0" applyFont="1" applyBorder="1" applyProtection="1">
      <protection hidden="1"/>
    </xf>
    <xf numFmtId="0" fontId="4" fillId="0" borderId="1" xfId="0" applyFont="1" applyBorder="1" applyProtection="1">
      <protection hidden="1"/>
    </xf>
    <xf numFmtId="0" fontId="4" fillId="0" borderId="30" xfId="0" applyFont="1" applyBorder="1" applyProtection="1">
      <protection hidden="1"/>
    </xf>
    <xf numFmtId="0" fontId="4" fillId="0" borderId="47" xfId="0" applyFont="1" applyBorder="1" applyAlignment="1" applyProtection="1">
      <alignment horizontal="left" vertical="center"/>
      <protection hidden="1"/>
    </xf>
    <xf numFmtId="170" fontId="4" fillId="0" borderId="35" xfId="0" applyNumberFormat="1" applyFont="1" applyBorder="1" applyAlignment="1" applyProtection="1">
      <alignment horizontal="left" vertical="center"/>
      <protection hidden="1"/>
    </xf>
    <xf numFmtId="9" fontId="4" fillId="0" borderId="35" xfId="1" applyFont="1" applyFill="1" applyBorder="1" applyAlignment="1" applyProtection="1">
      <alignment horizontal="left" vertical="center"/>
      <protection hidden="1"/>
    </xf>
    <xf numFmtId="166" fontId="4" fillId="0" borderId="48" xfId="1" applyNumberFormat="1" applyFont="1" applyFill="1" applyBorder="1" applyAlignment="1" applyProtection="1">
      <alignment horizontal="left" vertical="center"/>
      <protection hidden="1"/>
    </xf>
    <xf numFmtId="165" fontId="4" fillId="0" borderId="18" xfId="0" applyNumberFormat="1" applyFont="1" applyBorder="1" applyAlignment="1" applyProtection="1">
      <alignment vertical="top"/>
      <protection hidden="1"/>
    </xf>
    <xf numFmtId="164" fontId="4" fillId="0" borderId="47" xfId="0" applyNumberFormat="1" applyFont="1" applyBorder="1" applyAlignment="1" applyProtection="1">
      <alignment horizontal="left" vertical="center"/>
      <protection hidden="1"/>
    </xf>
    <xf numFmtId="170" fontId="4" fillId="0" borderId="1" xfId="0" applyNumberFormat="1" applyFont="1" applyBorder="1" applyAlignment="1" applyProtection="1">
      <alignment horizontal="left" vertical="center"/>
      <protection hidden="1"/>
    </xf>
    <xf numFmtId="9" fontId="4" fillId="0" borderId="1" xfId="1" applyFont="1" applyFill="1" applyBorder="1" applyAlignment="1" applyProtection="1">
      <alignment horizontal="left" vertical="center"/>
      <protection hidden="1"/>
    </xf>
    <xf numFmtId="166" fontId="4" fillId="0" borderId="49" xfId="1" applyNumberFormat="1" applyFont="1" applyFill="1" applyBorder="1" applyAlignment="1" applyProtection="1">
      <alignment horizontal="left" vertical="center"/>
      <protection hidden="1"/>
    </xf>
    <xf numFmtId="0" fontId="4" fillId="0" borderId="46" xfId="0" applyFont="1" applyBorder="1" applyAlignment="1" applyProtection="1">
      <alignment horizontal="left" vertical="center"/>
      <protection hidden="1"/>
    </xf>
    <xf numFmtId="170" fontId="4" fillId="0" borderId="1" xfId="2" applyNumberFormat="1" applyFont="1" applyFill="1" applyBorder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left" vertical="center"/>
      <protection hidden="1"/>
    </xf>
    <xf numFmtId="0" fontId="4" fillId="0" borderId="8" xfId="0" applyFont="1" applyBorder="1" applyAlignment="1" applyProtection="1">
      <alignment horizontal="left" vertical="center"/>
      <protection hidden="1"/>
    </xf>
    <xf numFmtId="164" fontId="4" fillId="0" borderId="4" xfId="2" applyNumberFormat="1" applyFont="1" applyFill="1" applyBorder="1" applyAlignment="1" applyProtection="1">
      <alignment horizontal="left" vertical="center" wrapText="1"/>
      <protection hidden="1"/>
    </xf>
    <xf numFmtId="9" fontId="4" fillId="0" borderId="1" xfId="0" applyNumberFormat="1" applyFont="1" applyBorder="1" applyAlignment="1" applyProtection="1">
      <alignment horizontal="left" vertical="center"/>
      <protection hidden="1"/>
    </xf>
    <xf numFmtId="0" fontId="4" fillId="0" borderId="6" xfId="0" applyFont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164" fontId="4" fillId="0" borderId="7" xfId="2" applyNumberFormat="1" applyFont="1" applyFill="1" applyBorder="1" applyAlignment="1" applyProtection="1">
      <alignment horizontal="left" vertical="center"/>
      <protection hidden="1"/>
    </xf>
    <xf numFmtId="170" fontId="4" fillId="0" borderId="1" xfId="2" applyNumberFormat="1" applyFont="1" applyFill="1" applyBorder="1" applyAlignment="1" applyProtection="1">
      <alignment horizontal="left"/>
      <protection hidden="1"/>
    </xf>
    <xf numFmtId="9" fontId="4" fillId="0" borderId="1" xfId="1" applyFont="1" applyFill="1" applyBorder="1" applyAlignment="1" applyProtection="1">
      <alignment horizontal="left" vertical="top"/>
      <protection hidden="1"/>
    </xf>
    <xf numFmtId="166" fontId="4" fillId="0" borderId="51" xfId="1" applyNumberFormat="1" applyFont="1" applyFill="1" applyBorder="1" applyAlignment="1" applyProtection="1">
      <alignment horizontal="left" vertical="center"/>
      <protection hidden="1"/>
    </xf>
    <xf numFmtId="0" fontId="4" fillId="0" borderId="3" xfId="0" applyFont="1" applyBorder="1" applyAlignment="1" applyProtection="1">
      <alignment horizontal="left" vertical="center"/>
      <protection hidden="1"/>
    </xf>
    <xf numFmtId="0" fontId="4" fillId="0" borderId="9" xfId="0" applyFont="1" applyBorder="1" applyAlignment="1" applyProtection="1">
      <alignment horizontal="left" vertical="center"/>
      <protection hidden="1"/>
    </xf>
    <xf numFmtId="164" fontId="4" fillId="0" borderId="5" xfId="2" applyNumberFormat="1" applyFont="1" applyFill="1" applyBorder="1" applyAlignment="1" applyProtection="1">
      <alignment horizontal="left" vertical="center"/>
      <protection hidden="1"/>
    </xf>
    <xf numFmtId="0" fontId="4" fillId="0" borderId="50" xfId="0" applyFont="1" applyBorder="1" applyProtection="1">
      <protection hidden="1"/>
    </xf>
    <xf numFmtId="170" fontId="4" fillId="0" borderId="53" xfId="0" applyNumberFormat="1" applyFont="1" applyBorder="1" applyAlignment="1" applyProtection="1">
      <alignment horizontal="left"/>
      <protection hidden="1"/>
    </xf>
    <xf numFmtId="9" fontId="4" fillId="0" borderId="33" xfId="1" applyFont="1" applyFill="1" applyBorder="1" applyAlignment="1" applyProtection="1">
      <alignment horizontal="left"/>
      <protection hidden="1"/>
    </xf>
    <xf numFmtId="9" fontId="4" fillId="0" borderId="0" xfId="1" applyFont="1" applyFill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center" vertical="top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8" xfId="0" applyFont="1" applyBorder="1" applyProtection="1">
      <protection hidden="1"/>
    </xf>
    <xf numFmtId="0" fontId="4" fillId="0" borderId="4" xfId="0" applyFont="1" applyBorder="1" applyProtection="1">
      <protection hidden="1"/>
    </xf>
    <xf numFmtId="168" fontId="4" fillId="0" borderId="6" xfId="0" applyNumberFormat="1" applyFont="1" applyBorder="1" applyAlignment="1" applyProtection="1">
      <alignment horizontal="left" vertical="top"/>
      <protection hidden="1"/>
    </xf>
    <xf numFmtId="0" fontId="4" fillId="0" borderId="7" xfId="0" applyFont="1" applyBorder="1" applyProtection="1">
      <protection hidden="1"/>
    </xf>
    <xf numFmtId="0" fontId="4" fillId="0" borderId="6" xfId="0" applyFont="1" applyBorder="1" applyAlignment="1" applyProtection="1">
      <alignment horizontal="left" vertical="top"/>
      <protection hidden="1"/>
    </xf>
    <xf numFmtId="0" fontId="4" fillId="0" borderId="6" xfId="0" applyFont="1" applyBorder="1" applyProtection="1">
      <protection hidden="1"/>
    </xf>
    <xf numFmtId="0" fontId="4" fillId="0" borderId="6" xfId="0" applyFont="1" applyBorder="1" applyAlignment="1" applyProtection="1">
      <alignment horizontal="right"/>
      <protection hidden="1"/>
    </xf>
    <xf numFmtId="1" fontId="4" fillId="0" borderId="6" xfId="0" applyNumberFormat="1" applyFont="1" applyBorder="1" applyAlignment="1" applyProtection="1">
      <alignment horizontal="right"/>
      <protection hidden="1"/>
    </xf>
    <xf numFmtId="1" fontId="4" fillId="0" borderId="6" xfId="0" applyNumberFormat="1" applyFont="1" applyBorder="1" applyAlignment="1" applyProtection="1">
      <alignment horizontal="left" vertical="top"/>
      <protection hidden="1"/>
    </xf>
    <xf numFmtId="0" fontId="4" fillId="0" borderId="4" xfId="0" applyFont="1" applyBorder="1" applyAlignment="1" applyProtection="1">
      <alignment horizontal="left" vertical="center"/>
      <protection hidden="1"/>
    </xf>
    <xf numFmtId="1" fontId="4" fillId="0" borderId="0" xfId="0" applyNumberFormat="1" applyFont="1" applyAlignment="1" applyProtection="1">
      <alignment horizontal="left" vertical="center"/>
      <protection hidden="1"/>
    </xf>
    <xf numFmtId="1" fontId="4" fillId="0" borderId="7" xfId="0" applyNumberFormat="1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left" vertical="center"/>
      <protection hidden="1"/>
    </xf>
    <xf numFmtId="0" fontId="4" fillId="0" borderId="3" xfId="0" applyFont="1" applyBorder="1" applyAlignment="1" applyProtection="1">
      <alignment horizontal="left" vertical="top"/>
      <protection hidden="1"/>
    </xf>
    <xf numFmtId="0" fontId="4" fillId="0" borderId="9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4" fillId="0" borderId="2" xfId="0" applyFont="1" applyBorder="1" applyProtection="1">
      <protection hidden="1"/>
    </xf>
    <xf numFmtId="164" fontId="4" fillId="0" borderId="3" xfId="2" applyNumberFormat="1" applyFont="1" applyFill="1" applyBorder="1" applyAlignment="1" applyProtection="1">
      <alignment horizontal="left" vertical="top"/>
      <protection hidden="1"/>
    </xf>
    <xf numFmtId="164" fontId="4" fillId="0" borderId="3" xfId="0" applyNumberFormat="1" applyFont="1" applyBorder="1" applyProtection="1">
      <protection hidden="1"/>
    </xf>
    <xf numFmtId="164" fontId="4" fillId="0" borderId="3" xfId="0" applyNumberFormat="1" applyFont="1" applyBorder="1" applyAlignment="1" applyProtection="1">
      <alignment wrapText="1"/>
      <protection hidden="1"/>
    </xf>
    <xf numFmtId="0" fontId="4" fillId="0" borderId="3" xfId="0" applyFont="1" applyBorder="1" applyProtection="1">
      <protection hidden="1"/>
    </xf>
    <xf numFmtId="164" fontId="4" fillId="0" borderId="0" xfId="0" applyNumberFormat="1" applyFont="1" applyAlignment="1" applyProtection="1">
      <alignment wrapText="1"/>
      <protection hidden="1"/>
    </xf>
    <xf numFmtId="0" fontId="4" fillId="0" borderId="2" xfId="0" applyFont="1" applyBorder="1" applyAlignment="1" applyProtection="1">
      <alignment horizontal="left" vertical="top"/>
      <protection hidden="1"/>
    </xf>
    <xf numFmtId="0" fontId="4" fillId="0" borderId="4" xfId="0" applyFont="1" applyBorder="1" applyAlignment="1" applyProtection="1">
      <alignment horizontal="left" vertical="top"/>
      <protection locked="0"/>
    </xf>
    <xf numFmtId="10" fontId="4" fillId="0" borderId="7" xfId="0" applyNumberFormat="1" applyFont="1" applyBorder="1" applyAlignment="1" applyProtection="1">
      <alignment horizontal="left" vertical="top"/>
      <protection hidden="1"/>
    </xf>
    <xf numFmtId="169" fontId="4" fillId="0" borderId="7" xfId="0" applyNumberFormat="1" applyFont="1" applyBorder="1" applyAlignment="1" applyProtection="1">
      <alignment horizontal="left" vertical="top"/>
      <protection hidden="1"/>
    </xf>
    <xf numFmtId="14" fontId="4" fillId="0" borderId="3" xfId="0" applyNumberFormat="1" applyFont="1" applyBorder="1" applyProtection="1">
      <protection hidden="1"/>
    </xf>
    <xf numFmtId="44" fontId="4" fillId="0" borderId="3" xfId="2" applyFont="1" applyFill="1" applyBorder="1"/>
    <xf numFmtId="165" fontId="4" fillId="0" borderId="5" xfId="0" applyNumberFormat="1" applyFont="1" applyBorder="1" applyProtection="1">
      <protection hidden="1"/>
    </xf>
    <xf numFmtId="0" fontId="4" fillId="0" borderId="1" xfId="0" applyFont="1" applyBorder="1" applyAlignment="1" applyProtection="1">
      <alignment vertical="center"/>
      <protection hidden="1"/>
    </xf>
    <xf numFmtId="164" fontId="4" fillId="0" borderId="1" xfId="2" applyNumberFormat="1" applyFont="1" applyFill="1" applyBorder="1" applyAlignment="1" applyProtection="1">
      <alignment horizontal="left" vertical="center"/>
      <protection hidden="1"/>
    </xf>
    <xf numFmtId="10" fontId="4" fillId="0" borderId="1" xfId="0" applyNumberFormat="1" applyFont="1" applyBorder="1" applyAlignment="1" applyProtection="1">
      <alignment horizontal="left" vertical="center"/>
      <protection hidden="1"/>
    </xf>
    <xf numFmtId="169" fontId="4" fillId="0" borderId="1" xfId="0" applyNumberFormat="1" applyFont="1" applyBorder="1" applyAlignment="1" applyProtection="1">
      <alignment horizontal="left" vertical="center"/>
      <protection hidden="1"/>
    </xf>
    <xf numFmtId="0" fontId="4" fillId="0" borderId="11" xfId="0" applyFont="1" applyBorder="1" applyProtection="1">
      <protection hidden="1"/>
    </xf>
    <xf numFmtId="0" fontId="4" fillId="0" borderId="17" xfId="0" applyFont="1" applyBorder="1" applyAlignment="1" applyProtection="1">
      <alignment vertical="top"/>
      <protection hidden="1"/>
    </xf>
    <xf numFmtId="165" fontId="4" fillId="0" borderId="14" xfId="0" applyNumberFormat="1" applyFont="1" applyBorder="1" applyAlignment="1" applyProtection="1">
      <alignment horizontal="right" vertical="center"/>
      <protection hidden="1"/>
    </xf>
    <xf numFmtId="0" fontId="4" fillId="0" borderId="28" xfId="0" applyFont="1" applyBorder="1" applyProtection="1">
      <protection hidden="1"/>
    </xf>
    <xf numFmtId="1" fontId="4" fillId="0" borderId="29" xfId="0" applyNumberFormat="1" applyFont="1" applyBorder="1" applyProtection="1">
      <protection hidden="1"/>
    </xf>
    <xf numFmtId="166" fontId="4" fillId="0" borderId="34" xfId="1" applyNumberFormat="1" applyFont="1" applyFill="1" applyBorder="1" applyAlignment="1" applyProtection="1">
      <alignment horizontal="center" vertical="center"/>
      <protection hidden="1"/>
    </xf>
    <xf numFmtId="166" fontId="4" fillId="0" borderId="30" xfId="1" applyNumberFormat="1" applyFont="1" applyFill="1" applyBorder="1" applyAlignment="1">
      <alignment horizontal="center" vertical="center"/>
    </xf>
    <xf numFmtId="166" fontId="4" fillId="0" borderId="33" xfId="1" applyNumberFormat="1" applyFont="1" applyFill="1" applyBorder="1" applyAlignment="1">
      <alignment horizontal="center" vertical="center"/>
    </xf>
    <xf numFmtId="0" fontId="4" fillId="0" borderId="24" xfId="0" applyFont="1" applyBorder="1" applyAlignment="1" applyProtection="1">
      <alignment horizontal="left"/>
      <protection hidden="1"/>
    </xf>
    <xf numFmtId="170" fontId="4" fillId="0" borderId="0" xfId="2" applyNumberFormat="1" applyFont="1" applyFill="1" applyAlignment="1" applyProtection="1">
      <alignment horizontal="left" vertical="top"/>
      <protection hidden="1"/>
    </xf>
    <xf numFmtId="165" fontId="4" fillId="0" borderId="0" xfId="2" applyNumberFormat="1" applyFont="1" applyFill="1" applyBorder="1"/>
    <xf numFmtId="165" fontId="4" fillId="0" borderId="31" xfId="0" applyNumberFormat="1" applyFont="1" applyBorder="1" applyProtection="1">
      <protection hidden="1"/>
    </xf>
    <xf numFmtId="165" fontId="4" fillId="0" borderId="35" xfId="0" applyNumberFormat="1" applyFont="1" applyBorder="1" applyProtection="1">
      <protection hidden="1"/>
    </xf>
    <xf numFmtId="0" fontId="4" fillId="0" borderId="0" xfId="0" applyFont="1" applyAlignment="1" applyProtection="1">
      <alignment horizontal="center" wrapText="1"/>
      <protection hidden="1"/>
    </xf>
    <xf numFmtId="0" fontId="4" fillId="4" borderId="19" xfId="0" applyFont="1" applyFill="1" applyBorder="1" applyAlignment="1" applyProtection="1">
      <alignment horizontal="center" vertical="center"/>
      <protection hidden="1"/>
    </xf>
    <xf numFmtId="0" fontId="4" fillId="4" borderId="16" xfId="0" applyFont="1" applyFill="1" applyBorder="1" applyAlignment="1" applyProtection="1">
      <alignment horizontal="center" vertical="center"/>
      <protection hidden="1"/>
    </xf>
    <xf numFmtId="0" fontId="4" fillId="4" borderId="20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left" vertical="center"/>
      <protection hidden="1"/>
    </xf>
    <xf numFmtId="0" fontId="0" fillId="0" borderId="25" xfId="0" applyBorder="1" applyAlignment="1" applyProtection="1">
      <alignment horizontal="left" vertical="center"/>
      <protection hidden="1"/>
    </xf>
    <xf numFmtId="0" fontId="6" fillId="3" borderId="15" xfId="0" applyFont="1" applyFill="1" applyBorder="1" applyAlignment="1" applyProtection="1">
      <alignment horizontal="left" vertical="center"/>
      <protection hidden="1"/>
    </xf>
    <xf numFmtId="0" fontId="6" fillId="3" borderId="25" xfId="0" applyFont="1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left" vertical="center"/>
      <protection hidden="1"/>
    </xf>
    <xf numFmtId="0" fontId="0" fillId="0" borderId="12" xfId="0" applyBorder="1" applyAlignment="1" applyProtection="1">
      <alignment horizontal="left" vertical="center"/>
      <protection hidden="1"/>
    </xf>
    <xf numFmtId="0" fontId="0" fillId="0" borderId="26" xfId="0" applyBorder="1" applyAlignment="1" applyProtection="1">
      <alignment horizontal="left" vertical="center"/>
      <protection hidden="1"/>
    </xf>
    <xf numFmtId="0" fontId="0" fillId="2" borderId="2" xfId="0" applyFill="1" applyBorder="1" applyAlignment="1" applyProtection="1">
      <alignment horizontal="center" vertical="center" textRotation="255"/>
      <protection hidden="1"/>
    </xf>
    <xf numFmtId="0" fontId="0" fillId="2" borderId="6" xfId="0" applyFill="1" applyBorder="1" applyAlignment="1" applyProtection="1">
      <alignment horizontal="center" vertical="center" textRotation="255"/>
      <protection hidden="1"/>
    </xf>
    <xf numFmtId="0" fontId="0" fillId="2" borderId="3" xfId="0" applyFill="1" applyBorder="1" applyAlignment="1" applyProtection="1">
      <alignment horizontal="center" vertical="center" textRotation="255"/>
      <protection hidden="1"/>
    </xf>
    <xf numFmtId="0" fontId="2" fillId="2" borderId="2" xfId="0" applyFont="1" applyFill="1" applyBorder="1" applyAlignment="1" applyProtection="1">
      <alignment horizontal="center" vertical="center" textRotation="255"/>
      <protection hidden="1"/>
    </xf>
    <xf numFmtId="0" fontId="2" fillId="2" borderId="6" xfId="0" applyFont="1" applyFill="1" applyBorder="1" applyAlignment="1" applyProtection="1">
      <alignment horizontal="center" vertical="center" textRotation="255"/>
      <protection hidden="1"/>
    </xf>
    <xf numFmtId="0" fontId="2" fillId="2" borderId="3" xfId="0" applyFont="1" applyFill="1" applyBorder="1" applyAlignment="1" applyProtection="1">
      <alignment horizontal="center" vertical="center" textRotation="255"/>
      <protection hidden="1"/>
    </xf>
    <xf numFmtId="0" fontId="0" fillId="0" borderId="2" xfId="0" applyBorder="1" applyAlignment="1" applyProtection="1">
      <alignment horizontal="center" vertical="center" textRotation="255"/>
      <protection hidden="1"/>
    </xf>
    <xf numFmtId="0" fontId="0" fillId="0" borderId="6" xfId="0" applyBorder="1" applyAlignment="1" applyProtection="1">
      <alignment horizontal="center" vertical="center" textRotation="255"/>
      <protection hidden="1"/>
    </xf>
    <xf numFmtId="0" fontId="0" fillId="0" borderId="3" xfId="0" applyBorder="1" applyAlignment="1" applyProtection="1">
      <alignment horizontal="center" vertical="center" textRotation="255"/>
      <protection hidden="1"/>
    </xf>
    <xf numFmtId="0" fontId="6" fillId="3" borderId="22" xfId="0" applyFont="1" applyFill="1" applyBorder="1" applyAlignment="1" applyProtection="1">
      <alignment horizontal="left" vertical="center"/>
      <protection hidden="1"/>
    </xf>
    <xf numFmtId="0" fontId="6" fillId="3" borderId="27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top"/>
      <protection hidden="1"/>
    </xf>
    <xf numFmtId="0" fontId="4" fillId="0" borderId="0" xfId="0" applyFont="1" applyAlignment="1">
      <alignment horizontal="center" wrapText="1"/>
    </xf>
    <xf numFmtId="0" fontId="4" fillId="0" borderId="0" xfId="0" applyFont="1" applyAlignment="1" applyProtection="1">
      <alignment horizontal="center" wrapText="1"/>
      <protection hidden="1"/>
    </xf>
    <xf numFmtId="0" fontId="4" fillId="0" borderId="17" xfId="0" applyFont="1" applyBorder="1" applyAlignment="1" applyProtection="1">
      <alignment horizontal="center"/>
      <protection hidden="1"/>
    </xf>
    <xf numFmtId="0" fontId="4" fillId="0" borderId="18" xfId="0" applyFont="1" applyBorder="1" applyAlignment="1" applyProtection="1">
      <alignment horizontal="center"/>
      <protection hidden="1"/>
    </xf>
    <xf numFmtId="0" fontId="4" fillId="0" borderId="21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4" fillId="0" borderId="4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 vertical="top"/>
      <protection hidden="1"/>
    </xf>
    <xf numFmtId="0" fontId="4" fillId="0" borderId="4" xfId="0" applyFont="1" applyBorder="1" applyAlignment="1" applyProtection="1">
      <alignment horizontal="center" vertical="top"/>
      <protection hidden="1"/>
    </xf>
    <xf numFmtId="0" fontId="4" fillId="0" borderId="2" xfId="0" applyFont="1" applyBorder="1" applyAlignment="1" applyProtection="1">
      <alignment horizontal="left" vertical="center"/>
      <protection hidden="1"/>
    </xf>
    <xf numFmtId="0" fontId="4" fillId="0" borderId="8" xfId="0" applyFont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6" xfId="0" applyFont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center" wrapText="1"/>
      <protection hidden="1"/>
    </xf>
    <xf numFmtId="0" fontId="4" fillId="0" borderId="4" xfId="0" applyFont="1" applyBorder="1" applyAlignment="1" applyProtection="1">
      <alignment horizontal="center"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0" borderId="7" xfId="0" applyFont="1" applyBorder="1" applyAlignment="1" applyProtection="1">
      <alignment horizontal="center" wrapText="1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4" fillId="3" borderId="0" xfId="0" applyFont="1" applyFill="1" applyBorder="1" applyAlignment="1" applyProtection="1">
      <alignment horizontal="center" vertical="center"/>
      <protection hidden="1"/>
    </xf>
    <xf numFmtId="171" fontId="8" fillId="3" borderId="0" xfId="0" applyNumberFormat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 applyProtection="1">
      <alignment horizontal="left"/>
      <protection hidden="1"/>
    </xf>
    <xf numFmtId="0" fontId="11" fillId="3" borderId="0" xfId="0" applyFont="1" applyFill="1" applyBorder="1" applyProtection="1">
      <protection hidden="1"/>
    </xf>
    <xf numFmtId="171" fontId="11" fillId="3" borderId="0" xfId="0" applyNumberFormat="1" applyFont="1" applyFill="1" applyBorder="1" applyAlignment="1" applyProtection="1">
      <alignment horizontal="center" vertical="center"/>
      <protection hidden="1"/>
    </xf>
    <xf numFmtId="0" fontId="0" fillId="3" borderId="0" xfId="0" applyFill="1" applyBorder="1" applyProtection="1">
      <protection hidden="1"/>
    </xf>
    <xf numFmtId="0" fontId="4" fillId="4" borderId="23" xfId="0" applyFont="1" applyFill="1" applyBorder="1" applyAlignment="1" applyProtection="1">
      <alignment horizontal="center" vertical="center"/>
      <protection hidden="1"/>
    </xf>
    <xf numFmtId="0" fontId="6" fillId="3" borderId="15" xfId="0" applyFont="1" applyFill="1" applyBorder="1" applyAlignment="1" applyProtection="1">
      <alignment horizontal="left"/>
      <protection hidden="1"/>
    </xf>
    <xf numFmtId="165" fontId="7" fillId="5" borderId="24" xfId="2" applyNumberFormat="1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hidden="1"/>
    </xf>
    <xf numFmtId="165" fontId="8" fillId="5" borderId="24" xfId="2" applyNumberFormat="1" applyFont="1" applyFill="1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hidden="1"/>
    </xf>
    <xf numFmtId="165" fontId="8" fillId="5" borderId="10" xfId="2" applyNumberFormat="1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alignment horizontal="left"/>
      <protection hidden="1"/>
    </xf>
    <xf numFmtId="165" fontId="11" fillId="8" borderId="14" xfId="2" applyNumberFormat="1" applyFont="1" applyFill="1" applyBorder="1" applyAlignment="1" applyProtection="1">
      <alignment horizontal="left"/>
      <protection hidden="1"/>
    </xf>
    <xf numFmtId="0" fontId="2" fillId="8" borderId="17" xfId="0" applyFont="1" applyFill="1" applyBorder="1" applyProtection="1">
      <protection hidden="1"/>
    </xf>
    <xf numFmtId="165" fontId="11" fillId="8" borderId="14" xfId="0" applyNumberFormat="1" applyFont="1" applyFill="1" applyBorder="1" applyAlignment="1" applyProtection="1">
      <alignment horizontal="left" vertical="center"/>
      <protection hidden="1"/>
    </xf>
    <xf numFmtId="0" fontId="12" fillId="9" borderId="17" xfId="0" applyFont="1" applyFill="1" applyBorder="1" applyProtection="1">
      <protection hidden="1"/>
    </xf>
    <xf numFmtId="172" fontId="12" fillId="9" borderId="18" xfId="0" applyNumberFormat="1" applyFont="1" applyFill="1" applyBorder="1" applyProtection="1">
      <protection hidden="1"/>
    </xf>
    <xf numFmtId="164" fontId="7" fillId="5" borderId="10" xfId="1" applyNumberFormat="1" applyFont="1" applyFill="1" applyBorder="1" applyAlignment="1" applyProtection="1">
      <alignment horizontal="left" vertical="center"/>
      <protection locked="0"/>
    </xf>
    <xf numFmtId="0" fontId="0" fillId="3" borderId="57" xfId="0" applyFill="1" applyBorder="1" applyProtection="1">
      <protection hidden="1"/>
    </xf>
    <xf numFmtId="168" fontId="13" fillId="3" borderId="0" xfId="0" applyNumberFormat="1" applyFont="1" applyFill="1" applyBorder="1" applyAlignment="1" applyProtection="1">
      <alignment horizontal="left" vertical="center"/>
      <protection locked="0"/>
    </xf>
    <xf numFmtId="0" fontId="8" fillId="5" borderId="59" xfId="0" applyFont="1" applyFill="1" applyBorder="1" applyAlignment="1" applyProtection="1">
      <alignment horizontal="left" vertical="center"/>
      <protection locked="0" hidden="1"/>
    </xf>
    <xf numFmtId="166" fontId="4" fillId="0" borderId="0" xfId="0" applyNumberFormat="1" applyFont="1" applyProtection="1">
      <protection hidden="1"/>
    </xf>
  </cellXfs>
  <cellStyles count="3">
    <cellStyle name="Moneda" xfId="2" builtinId="4"/>
    <cellStyle name="Normal" xfId="0" builtinId="0"/>
    <cellStyle name="Porcentaje" xfId="1" builtinId="5"/>
  </cellStyles>
  <dxfs count="19">
    <dxf>
      <font>
        <strike val="0"/>
        <color theme="0"/>
      </font>
      <fill>
        <patternFill patternType="none"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solid">
          <fgColor indexed="64"/>
          <bgColor rgb="FFFFFFA7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rgb="FF00B050"/>
        </left>
        <right style="double">
          <color rgb="FF00B050"/>
        </right>
        <top style="double">
          <color rgb="FF00B050"/>
        </top>
        <bottom style="double">
          <color rgb="FF00B05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  <protection locked="0" hidden="0"/>
    </dxf>
    <dxf>
      <numFmt numFmtId="167" formatCode="[$-1540A]dd\-mmm\-yy;@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numFmt numFmtId="167" formatCode="[$-1540A]dd\-mmm\-yy;@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indent="0" justifyLastLine="0" shrinkToFit="0" readingOrder="0"/>
      <protection locked="1" hidden="1"/>
    </dxf>
  </dxfs>
  <tableStyles count="0" defaultTableStyle="TableStyleMedium2" defaultPivotStyle="PivotStyleLight16"/>
  <colors>
    <mruColors>
      <color rgb="FFFFFFA7"/>
      <color rgb="FF4BACC6"/>
      <color rgb="FFF17D7D"/>
      <color rgb="FF75FB8B"/>
      <color rgb="FFCC3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Tiempo</a:t>
            </a:r>
            <a:r>
              <a:rPr lang="en-US" sz="1400" b="1" baseline="0"/>
              <a:t> en Meses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9465324127839E-2"/>
          <c:y val="0"/>
          <c:w val="0.91781395032266022"/>
          <c:h val="0.788484667264693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Hoja2!$AP$29</c:f>
              <c:strCache>
                <c:ptCount val="1"/>
                <c:pt idx="0">
                  <c:v>tiempo restante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50800" dir="5400000" algn="ctr" rotWithShape="0">
                <a:srgbClr val="000000">
                  <a:alpha val="40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B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Hoja2!$AP$30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4AF-A79A-A486069C3398}"/>
            </c:ext>
          </c:extLst>
        </c:ser>
        <c:ser>
          <c:idx val="1"/>
          <c:order val="1"/>
          <c:tx>
            <c:strRef>
              <c:f>Hoja2!$AQ$29</c:f>
              <c:strCache>
                <c:ptCount val="1"/>
                <c:pt idx="0">
                  <c:v>tiempo ahorrado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6350">
              <a:solidFill>
                <a:schemeClr val="tx1"/>
              </a:solidFill>
            </a:ln>
            <a:effectLst>
              <a:outerShdw blurRad="50800" dist="50800" dir="5400000" algn="ctr" rotWithShape="0">
                <a:srgbClr val="000000">
                  <a:alpha val="40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noFill/>
              </a:ln>
              <a:effectLst>
                <a:outerShdw blurRad="50800" dist="50800" dir="5400000" algn="ctr" rotWithShape="0">
                  <a:srgbClr val="00000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730-44AF-A79A-A486069C33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Hoja2!$AQ$30</c:f>
              <c:numCache>
                <c:formatCode>0.0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0-44AF-A79A-A486069C33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6535144"/>
        <c:axId val="556543344"/>
      </c:barChart>
      <c:catAx>
        <c:axId val="556535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543344"/>
        <c:crosses val="autoZero"/>
        <c:auto val="1"/>
        <c:lblAlgn val="ctr"/>
        <c:lblOffset val="100"/>
        <c:noMultiLvlLbl val="0"/>
      </c:catAx>
      <c:valAx>
        <c:axId val="5565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5653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 cap="sq" cmpd="sng">
                  <a:solidFill>
                    <a:schemeClr val="tx2"/>
                  </a:solidFill>
                </a:ln>
                <a:solidFill>
                  <a:schemeClr val="accent1">
                    <a:lumMod val="7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 cap="sq" cmpd="sng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solidFill>
                  <a:schemeClr val="tx1"/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US"/>
          </a:p>
        </c:txPr>
      </c:legendEntry>
      <c:layout>
        <c:manualLayout>
          <c:xMode val="edge"/>
          <c:yMode val="edge"/>
          <c:x val="3.4348745304729943E-2"/>
          <c:y val="0.64930446194225733"/>
          <c:w val="0.90699132624629375"/>
          <c:h val="0.15625109361329836"/>
        </c:manualLayout>
      </c:layout>
      <c:overlay val="1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 cap="sq" cmpd="sng"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/>
        </a:gs>
        <a:gs pos="47000">
          <a:schemeClr val="bg1">
            <a:lumMod val="95000"/>
          </a:schemeClr>
        </a:gs>
        <a:gs pos="100000">
          <a:schemeClr val="accent1">
            <a:lumMod val="45000"/>
            <a:lumOff val="55000"/>
          </a:schemeClr>
        </a:gs>
      </a:gsLst>
      <a:lin ang="5400000" scaled="1"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13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671658579990938"/>
          <c:y val="1.0824279876407853E-2"/>
          <c:w val="0.77669737591525889"/>
          <c:h val="0.956989247311828"/>
        </c:manualLayout>
      </c:layout>
      <c:pie3DChart>
        <c:varyColors val="1"/>
        <c:ser>
          <c:idx val="0"/>
          <c:order val="0"/>
          <c:spPr>
            <a:ln w="63500"/>
          </c:spPr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0">
                <a:noFill/>
              </a:ln>
              <a:effectLst>
                <a:outerShdw blurRad="50800" dist="50800" dir="2520000" algn="ctr" rotWithShape="0">
                  <a:schemeClr val="bg2"/>
                </a:outerShdw>
              </a:effectLst>
              <a:scene3d>
                <a:camera prst="orthographicFront"/>
                <a:lightRig rig="threePt" dir="t"/>
              </a:scene3d>
              <a:sp3d>
                <a:bevelT prst="relaxedInset"/>
                <a:bevelB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A9-4925-94B4-E33ACABAFFDD}"/>
              </c:ext>
            </c:extLst>
          </c:dPt>
          <c:dPt>
            <c:idx val="1"/>
            <c:bubble3D val="0"/>
            <c:explosion val="12"/>
            <c:spPr>
              <a:solidFill>
                <a:schemeClr val="accent3">
                  <a:lumMod val="40000"/>
                  <a:lumOff val="60000"/>
                </a:schemeClr>
              </a:solidFill>
              <a:ln w="50800">
                <a:noFill/>
              </a:ln>
              <a:effectLst>
                <a:outerShdw blurRad="215900" dist="38100" dir="2700000" sx="128000" sy="128000" algn="tl" rotWithShape="0">
                  <a:prstClr val="black">
                    <a:alpha val="28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relaxedInset"/>
                <a:bevelB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5A9-4925-94B4-E33ACABAFFDD}"/>
              </c:ext>
            </c:extLst>
          </c:dPt>
          <c:dLbls>
            <c:dLbl>
              <c:idx val="0"/>
              <c:tx>
                <c:rich>
                  <a:bodyPr rot="0" spcFirstLastPara="1" vertOverflow="overflow" horzOverflow="overflow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FEF21D-9288-440B-AE9F-DB43B0EA502E}" type="VALUE">
                      <a:rPr lang="en-US" sz="1100" b="1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rgbClr val="C00000"/>
                          </a:solidFill>
                        </a:defRPr>
                      </a:pPr>
                      <a:t>[VALOR]</a:t>
                    </a:fld>
                    <a:endParaRPr lang="en-US" sz="1100" b="1" baseline="0">
                      <a:solidFill>
                        <a:schemeClr val="accent2"/>
                      </a:solidFill>
                    </a:endParaRPr>
                  </a:p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fld id="{53365E7C-F932-4498-85DE-5CA9E874181E}" type="PERCENTAGE">
                      <a:rPr lang="en-US" sz="1100" b="1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rgbClr val="C00000"/>
                          </a:solidFill>
                        </a:defRPr>
                      </a:pPr>
                      <a:t>[PORCENTAJE]</a:t>
                    </a:fld>
                    <a:endParaRPr lang="en-US"/>
                  </a:p>
                </c:rich>
              </c:tx>
              <c:spPr>
                <a:noFill/>
                <a:ln w="9525"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5A9-4925-94B4-E33ACABAFFDD}"/>
                </c:ext>
              </c:extLst>
            </c:dLbl>
            <c:dLbl>
              <c:idx val="1"/>
              <c:tx>
                <c:rich>
                  <a:bodyPr rot="0" spcFirstLastPara="1" vertOverflow="overflow" horzOverflow="overflow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 w="3175">
                          <a:noFill/>
                        </a:ln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DFB57D8-A722-47DC-8702-B22E9E8A0165}" type="VALUE">
                      <a:rPr lang="en-US" sz="1100" b="1">
                        <a:ln w="3175">
                          <a:noFill/>
                        </a:ln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pPr>
                        <a:defRPr>
                          <a:ln w="3175">
                            <a:noFill/>
                          </a:ln>
                          <a:solidFill>
                            <a:schemeClr val="accent3">
                              <a:lumMod val="50000"/>
                            </a:schemeClr>
                          </a:solidFill>
                        </a:defRPr>
                      </a:pPr>
                      <a:t>[VALOR]</a:t>
                    </a:fld>
                    <a:endParaRPr lang="en-US" sz="1100" b="1" baseline="0">
                      <a:ln w="3175">
                        <a:noFill/>
                      </a:ln>
                      <a:solidFill>
                        <a:schemeClr val="accent3">
                          <a:lumMod val="50000"/>
                        </a:schemeClr>
                      </a:solidFill>
                    </a:endParaRPr>
                  </a:p>
                  <a:p>
                    <a:pPr>
                      <a:defRPr>
                        <a:ln w="3175">
                          <a:noFill/>
                        </a:ln>
                        <a:solidFill>
                          <a:schemeClr val="accent3">
                            <a:lumMod val="50000"/>
                          </a:schemeClr>
                        </a:solidFill>
                      </a:defRPr>
                    </a:pPr>
                    <a:fld id="{4BCD1894-646E-43F2-8218-1E9E9C8D8C28}" type="PERCENTAGE">
                      <a:rPr lang="en-US" sz="1100" b="1">
                        <a:ln w="3175">
                          <a:noFill/>
                        </a:ln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pPr>
                        <a:defRPr>
                          <a:ln w="3175">
                            <a:noFill/>
                          </a:ln>
                          <a:solidFill>
                            <a:schemeClr val="accent3">
                              <a:lumMod val="50000"/>
                            </a:schemeClr>
                          </a:solidFill>
                        </a:defRPr>
                      </a:pPr>
                      <a:t>[PORCENTAJE]</a:t>
                    </a:fld>
                    <a:endParaRPr lang="en-US"/>
                  </a:p>
                </c:rich>
              </c:tx>
              <c:spPr>
                <a:noFill/>
                <a:ln w="9525"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 w="3175">
                        <a:noFill/>
                      </a:ln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5A9-4925-94B4-E33ACABAF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Hoja2!$AP$22:$AP$23</c:f>
              <c:strCache>
                <c:ptCount val="2"/>
                <c:pt idx="0">
                  <c:v>INTERESES PAGADOS</c:v>
                </c:pt>
                <c:pt idx="1">
                  <c:v>AHORRO TOTAL</c:v>
                </c:pt>
              </c:strCache>
            </c:strRef>
          </c:cat>
          <c:val>
            <c:numRef>
              <c:f>Hoja2!$AS$22:$AS$23</c:f>
              <c:numCache>
                <c:formatCode>"$"#,##0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9-4925-94B4-E33ACABAF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 w="0">
                  <a:noFill/>
                </a:ln>
                <a:solidFill>
                  <a:schemeClr val="accent2"/>
                </a:solidFill>
                <a:effectLst>
                  <a:outerShdw blurRad="50800" dist="50800" dir="5400000" algn="ctr" rotWithShape="0">
                    <a:srgbClr val="000000">
                      <a:alpha val="1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 w="0">
                  <a:noFill/>
                </a:ln>
                <a:solidFill>
                  <a:schemeClr val="accent3">
                    <a:lumMod val="50000"/>
                  </a:schemeClr>
                </a:solidFill>
                <a:effectLst>
                  <a:glow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es-US"/>
          </a:p>
        </c:txPr>
      </c:legendEntry>
      <c:layout>
        <c:manualLayout>
          <c:xMode val="edge"/>
          <c:yMode val="edge"/>
          <c:x val="1.1185682326621925E-2"/>
          <c:y val="9.5861094286291124E-2"/>
          <c:w val="0.2750268632528316"/>
          <c:h val="0.8139174910828453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/>
        </a:gs>
        <a:gs pos="47000">
          <a:schemeClr val="bg1">
            <a:lumMod val="95000"/>
          </a:schemeClr>
        </a:gs>
        <a:gs pos="100000">
          <a:schemeClr val="accent1">
            <a:lumMod val="45000"/>
            <a:lumOff val="55000"/>
          </a:schemeClr>
        </a:gs>
      </a:gsLst>
      <a:lin ang="5400000" scaled="1"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33378280146276"/>
          <c:y val="0.32546684053028402"/>
          <c:w val="0.6300583404797172"/>
          <c:h val="0.6267357105839477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40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68-4090-9FBC-2FB2E7E0038E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68-4090-9FBC-2FB2E7E0038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6F1B7D4-8197-4C21-A022-CEF7D2C413B0}" type="VALUE">
                      <a:rPr lang="en-US" sz="1100" b="1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68-4090-9FBC-2FB2E7E003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893AAB-E2FE-4DDD-8640-11443C7254CF}" type="VALUE">
                      <a:rPr lang="en-US" sz="1100" b="1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68-4090-9FBC-2FB2E7E00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Hoja2!$AP$23:$AP$24</c:f>
              <c:strCache>
                <c:ptCount val="2"/>
                <c:pt idx="0">
                  <c:v>AHORRO TOTAL</c:v>
                </c:pt>
                <c:pt idx="1">
                  <c:v>ABONO TOTAL</c:v>
                </c:pt>
              </c:strCache>
            </c:strRef>
          </c:cat>
          <c:val>
            <c:numRef>
              <c:f>Hoja2!$AS$23:$AS$24</c:f>
              <c:numCache>
                <c:formatCode>"$"#,##0</c:formatCode>
                <c:ptCount val="2"/>
                <c:pt idx="0">
                  <c:v>0</c:v>
                </c:pt>
                <c:pt idx="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8-4090-9FBC-2FB2E7E00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56185816"/>
        <c:axId val="556186144"/>
      </c:barChart>
      <c:catAx>
        <c:axId val="55618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56186144"/>
        <c:crosses val="autoZero"/>
        <c:auto val="1"/>
        <c:lblAlgn val="ctr"/>
        <c:lblOffset val="100"/>
        <c:noMultiLvlLbl val="0"/>
      </c:catAx>
      <c:valAx>
        <c:axId val="556186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55618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/>
        </a:gs>
        <a:gs pos="47000">
          <a:schemeClr val="bg1">
            <a:lumMod val="95000"/>
          </a:schemeClr>
        </a:gs>
        <a:gs pos="100000">
          <a:schemeClr val="accent1">
            <a:lumMod val="45000"/>
            <a:lumOff val="55000"/>
          </a:schemeClr>
        </a:gs>
      </a:gsLst>
      <a:lin ang="5400000" scaled="1"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914400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27C074D0-BE08-46B6-B64D-940090CBF7C2}"/>
            </a:ext>
          </a:extLst>
        </xdr:cNvPr>
        <xdr:cNvSpPr/>
      </xdr:nvSpPr>
      <xdr:spPr>
        <a:xfrm>
          <a:off x="0" y="0"/>
          <a:ext cx="12668250" cy="9144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 editAs="absolute">
    <xdr:from>
      <xdr:col>8</xdr:col>
      <xdr:colOff>146050</xdr:colOff>
      <xdr:row>11</xdr:row>
      <xdr:rowOff>82550</xdr:rowOff>
    </xdr:from>
    <xdr:to>
      <xdr:col>10</xdr:col>
      <xdr:colOff>1346200</xdr:colOff>
      <xdr:row>13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6519AF-84FA-424B-91E3-0873D8045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1136650</xdr:colOff>
      <xdr:row>11</xdr:row>
      <xdr:rowOff>76200</xdr:rowOff>
    </xdr:from>
    <xdr:to>
      <xdr:col>8</xdr:col>
      <xdr:colOff>127000</xdr:colOff>
      <xdr:row>13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946C8B-8398-4C04-9483-E193DCFA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291237</xdr:colOff>
      <xdr:row>0</xdr:row>
      <xdr:rowOff>1</xdr:rowOff>
    </xdr:from>
    <xdr:ext cx="6869894" cy="914400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5912F83-0376-434D-A590-2033841EFFCF}"/>
            </a:ext>
          </a:extLst>
        </xdr:cNvPr>
        <xdr:cNvSpPr/>
      </xdr:nvSpPr>
      <xdr:spPr>
        <a:xfrm>
          <a:off x="1960017" y="1"/>
          <a:ext cx="6869894" cy="9144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LA</a:t>
          </a:r>
          <a:r>
            <a:rPr lang="es-ES" sz="48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TABLA DEL AUTO</a:t>
          </a:r>
          <a:endParaRPr lang="es-ES" sz="48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0</xdr:col>
      <xdr:colOff>869950</xdr:colOff>
      <xdr:row>9</xdr:row>
      <xdr:rowOff>123190</xdr:rowOff>
    </xdr:from>
    <xdr:to>
      <xdr:col>3</xdr:col>
      <xdr:colOff>1183640</xdr:colOff>
      <xdr:row>10</xdr:row>
      <xdr:rowOff>190500</xdr:rowOff>
    </xdr:to>
    <xdr:sp macro="" textlink="Hoja2!AR79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96B4BEAE-978A-437F-B8DD-B46EC6FF2A4E}"/>
            </a:ext>
          </a:extLst>
        </xdr:cNvPr>
        <xdr:cNvSpPr/>
      </xdr:nvSpPr>
      <xdr:spPr>
        <a:xfrm>
          <a:off x="869950" y="2815590"/>
          <a:ext cx="2631440" cy="264160"/>
        </a:xfrm>
        <a:prstGeom prst="roundRect">
          <a:avLst>
            <a:gd name="adj" fmla="val 36983"/>
          </a:avLst>
        </a:prstGeom>
        <a:gradFill flip="none" rotWithShape="1">
          <a:gsLst>
            <a:gs pos="0">
              <a:schemeClr val="bg1"/>
            </a:gs>
            <a:gs pos="74000">
              <a:schemeClr val="bg1">
                <a:lumMod val="9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tx1"/>
            </a:gs>
          </a:gsLst>
          <a:lin ang="5400000" scaled="1"/>
          <a:tileRect/>
        </a:gra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91440" bIns="91440" rtlCol="0" anchor="t">
          <a:noAutofit/>
        </a:bodyPr>
        <a:lstStyle/>
        <a:p>
          <a:pPr algn="r"/>
          <a:fld id="{4920633E-E1E8-4B1E-8F9B-0EAD62A8EAB3}" type="TxLink">
            <a:rPr lang="en-US" sz="1100" b="1" i="0" u="none" strike="noStrike">
              <a:ln>
                <a:noFill/>
              </a:ln>
              <a:solidFill>
                <a:srgbClr val="000000"/>
              </a:solidFill>
              <a:latin typeface="Calibri"/>
              <a:cs typeface="Calibri"/>
            </a:rPr>
            <a:pPr algn="r"/>
            <a:t>$0</a:t>
          </a:fld>
          <a:endParaRPr lang="es-US" sz="1100" b="1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121920</xdr:rowOff>
    </xdr:from>
    <xdr:to>
      <xdr:col>3</xdr:col>
      <xdr:colOff>571500</xdr:colOff>
      <xdr:row>10</xdr:row>
      <xdr:rowOff>144780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6DA008-58D0-4146-B579-FAD1554F5F14}"/>
            </a:ext>
          </a:extLst>
        </xdr:cNvPr>
        <xdr:cNvSpPr txBox="1"/>
      </xdr:nvSpPr>
      <xdr:spPr>
        <a:xfrm>
          <a:off x="259080" y="2682240"/>
          <a:ext cx="198120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US" sz="1200" b="1"/>
            <a:t>Monto Financiado:</a:t>
          </a:r>
        </a:p>
      </xdr:txBody>
    </xdr:sp>
    <xdr:clientData/>
  </xdr:twoCellAnchor>
  <xdr:twoCellAnchor>
    <xdr:from>
      <xdr:col>1</xdr:col>
      <xdr:colOff>0</xdr:colOff>
      <xdr:row>11</xdr:row>
      <xdr:rowOff>76200</xdr:rowOff>
    </xdr:from>
    <xdr:to>
      <xdr:col>5</xdr:col>
      <xdr:colOff>1130300</xdr:colOff>
      <xdr:row>13</xdr:row>
      <xdr:rowOff>6350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3F703829-B015-4025-B893-FC2F69FE05F4}"/>
            </a:ext>
          </a:extLst>
        </xdr:cNvPr>
        <xdr:cNvGrpSpPr/>
      </xdr:nvGrpSpPr>
      <xdr:grpSpPr>
        <a:xfrm>
          <a:off x="882650" y="3162300"/>
          <a:ext cx="3790950" cy="1416050"/>
          <a:chOff x="1699260" y="3093720"/>
          <a:chExt cx="3383280" cy="1196340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4741C8A8-7FE9-4235-B343-47B7EE4B6E35}"/>
              </a:ext>
            </a:extLst>
          </xdr:cNvPr>
          <xdr:cNvGraphicFramePr/>
        </xdr:nvGraphicFramePr>
        <xdr:xfrm>
          <a:off x="1699260" y="3093720"/>
          <a:ext cx="3383280" cy="11963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846717DC-CCEE-493C-91AC-1065A91BAEF8}"/>
              </a:ext>
            </a:extLst>
          </xdr:cNvPr>
          <xdr:cNvGrpSpPr/>
        </xdr:nvGrpSpPr>
        <xdr:grpSpPr>
          <a:xfrm>
            <a:off x="1790700" y="3208020"/>
            <a:ext cx="3223260" cy="289560"/>
            <a:chOff x="1790700" y="3208020"/>
            <a:chExt cx="3223260" cy="289560"/>
          </a:xfrm>
        </xdr:grpSpPr>
        <xdr:sp macro="" textlink="Hoja2!AS27">
          <xdr:nvSpPr>
            <xdr:cNvPr id="8" name="Rectángulo 7">
              <a:extLst>
                <a:ext uri="{FF2B5EF4-FFF2-40B4-BE49-F238E27FC236}">
                  <a16:creationId xmlns:a16="http://schemas.microsoft.com/office/drawing/2014/main" id="{099631C5-C577-47ED-911E-D773B4D00CCB}"/>
                </a:ext>
              </a:extLst>
            </xdr:cNvPr>
            <xdr:cNvSpPr/>
          </xdr:nvSpPr>
          <xdr:spPr>
            <a:xfrm>
              <a:off x="1790700" y="3208020"/>
              <a:ext cx="3223260" cy="28956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/>
              <a:fld id="{1C15C6DB-8421-45C2-BE87-3550459F41EF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0.0%</a:t>
              </a:fld>
              <a:endParaRPr lang="es-US" sz="12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292D72F7-B9C8-449C-A4AA-AF0B27801EAF}"/>
                </a:ext>
              </a:extLst>
            </xdr:cNvPr>
            <xdr:cNvSpPr txBox="1"/>
          </xdr:nvSpPr>
          <xdr:spPr>
            <a:xfrm>
              <a:off x="1836420" y="3208020"/>
              <a:ext cx="236220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US" sz="1200" b="1"/>
                <a:t>% retorno</a:t>
              </a:r>
              <a:r>
                <a:rPr lang="es-US" sz="1200" b="1" baseline="0"/>
                <a:t> de la inversión </a:t>
              </a:r>
              <a:r>
                <a:rPr lang="es-US" sz="1200" b="1"/>
                <a:t>:</a:t>
              </a:r>
            </a:p>
          </xdr:txBody>
        </xdr:sp>
      </xdr:grpSp>
    </xdr:grpSp>
    <xdr:clientData/>
  </xdr:twoCellAnchor>
  <xdr:twoCellAnchor editAs="oneCell">
    <xdr:from>
      <xdr:col>1</xdr:col>
      <xdr:colOff>25400</xdr:colOff>
      <xdr:row>0</xdr:row>
      <xdr:rowOff>0</xdr:rowOff>
    </xdr:from>
    <xdr:to>
      <xdr:col>2</xdr:col>
      <xdr:colOff>505669</xdr:colOff>
      <xdr:row>0</xdr:row>
      <xdr:rowOff>906780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DBE0172-2257-4540-A2C8-F17A150EE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0"/>
          <a:ext cx="791419" cy="906780"/>
        </a:xfrm>
        <a:prstGeom prst="rect">
          <a:avLst/>
        </a:prstGeom>
      </xdr:spPr>
    </xdr:pic>
    <xdr:clientData/>
  </xdr:twoCellAnchor>
  <xdr:twoCellAnchor editAs="oneCell">
    <xdr:from>
      <xdr:col>1</xdr:col>
      <xdr:colOff>1271</xdr:colOff>
      <xdr:row>0</xdr:row>
      <xdr:rowOff>716281</xdr:rowOff>
    </xdr:from>
    <xdr:to>
      <xdr:col>3</xdr:col>
      <xdr:colOff>8891</xdr:colOff>
      <xdr:row>0</xdr:row>
      <xdr:rowOff>895482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0E266A4-62D8-4437-9360-B923E3D33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1" y="716281"/>
          <a:ext cx="1442720" cy="179201"/>
        </a:xfrm>
        <a:prstGeom prst="rect">
          <a:avLst/>
        </a:prstGeom>
      </xdr:spPr>
    </xdr:pic>
    <xdr:clientData/>
  </xdr:twoCellAnchor>
  <xdr:twoCellAnchor editAs="oneCell">
    <xdr:from>
      <xdr:col>9</xdr:col>
      <xdr:colOff>751369</xdr:colOff>
      <xdr:row>0</xdr:row>
      <xdr:rowOff>88900</xdr:rowOff>
    </xdr:from>
    <xdr:to>
      <xdr:col>10</xdr:col>
      <xdr:colOff>1244600</xdr:colOff>
      <xdr:row>0</xdr:row>
      <xdr:rowOff>653775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1C392EC-F710-AFB9-604F-C30B93FE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9369" y="88900"/>
          <a:ext cx="1814031" cy="564875"/>
        </a:xfrm>
        <a:prstGeom prst="rect">
          <a:avLst/>
        </a:prstGeom>
      </xdr:spPr>
    </xdr:pic>
    <xdr:clientData/>
  </xdr:twoCellAnchor>
  <xdr:twoCellAnchor editAs="oneCell">
    <xdr:from>
      <xdr:col>5</xdr:col>
      <xdr:colOff>717549</xdr:colOff>
      <xdr:row>2</xdr:row>
      <xdr:rowOff>38099</xdr:rowOff>
    </xdr:from>
    <xdr:to>
      <xdr:col>8</xdr:col>
      <xdr:colOff>615950</xdr:colOff>
      <xdr:row>10</xdr:row>
      <xdr:rowOff>38634</xdr:rowOff>
    </xdr:to>
    <xdr:pic>
      <xdr:nvPicPr>
        <xdr:cNvPr id="7" name="Imagen 6" descr="Resultado de imagen para auto animado">
          <a:extLst>
            <a:ext uri="{FF2B5EF4-FFF2-40B4-BE49-F238E27FC236}">
              <a16:creationId xmlns:a16="http://schemas.microsoft.com/office/drawing/2014/main" id="{1F600A3A-1005-4A82-AB78-4C68A1B57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0849" y="1187449"/>
          <a:ext cx="4508501" cy="1740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2993A4-6832-48AA-BF78-03F744DA0640}" name="Tabla5" displayName="Tabla5" ref="C14:K375" totalsRowShown="0" headerRowDxfId="18" dataDxfId="17" dataCellStyle="Moneda">
  <autoFilter ref="C14:K375" xr:uid="{136AAB92-EE59-450B-AFB6-FEAD2405CD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A1FE693-92F3-41F9-ACA8-58501764FF89}" name="FECHA" dataDxfId="16" totalsRowDxfId="15">
      <calculatedColumnFormula>EDATE(C14,1)</calculatedColumnFormula>
    </tableColumn>
    <tableColumn id="2" xr3:uid="{AD7E45E7-DB6E-4344-A72D-32838A3F1BF3}" name="CUOTA" dataDxfId="14" totalsRowDxfId="13" dataCellStyle="Moneda" totalsRowCellStyle="Moneda">
      <calculatedColumnFormula>PMT(Hoja2!$AR$81,Hoja2!$AR$68,-Hoja2!$AR$79,,)</calculatedColumnFormula>
    </tableColumn>
    <tableColumn id="3" xr3:uid="{793233D8-C5C8-49F7-8143-4ED82DC7D440}" name="CAPITAL+abono" dataDxfId="12" totalsRowDxfId="11" dataCellStyle="Moneda" totalsRowCellStyle="Moneda">
      <calculatedColumnFormula>D15+#REF!+#REF!-G15+J15</calculatedColumnFormula>
    </tableColumn>
    <tableColumn id="9" xr3:uid="{C2B4EE9E-6325-4CE1-8643-C412695A96BB}" name="CAPITAL" dataDxfId="10" totalsRowDxfId="9" dataCellStyle="Moneda" totalsRowCellStyle="Moneda">
      <calculatedColumnFormula>Tabla5[[#This Row],[CUOTA]]-Tabla5[[#This Row],[INTERES]]</calculatedColumnFormula>
    </tableColumn>
    <tableColumn id="4" xr3:uid="{E1C53C35-AE4A-44CD-9BE3-88FCBF77C5AF}" name="INTERES" dataDxfId="8" totalsRowDxfId="7" dataCellStyle="Moneda" totalsRowCellStyle="Moneda">
      <calculatedColumnFormula>K14*Hoja2!$AR$81</calculatedColumnFormula>
    </tableColumn>
    <tableColumn id="5" xr3:uid="{F3754FDA-0118-4E04-845C-76ADE23981AC}" name="ABONO MENSUAL" dataDxfId="6" totalsRowDxfId="5" dataCellStyle="Moneda" totalsRowCellStyle="Moneda">
      <calculatedColumnFormula>IF(K14&gt;Hoja2!AI15+D15,Hoja2!AI15,0)</calculatedColumnFormula>
    </tableColumn>
    <tableColumn id="6" xr3:uid="{96F33B1E-2F4C-4926-B253-82DA262EDA88}" name="ABONO ANUAL" dataDxfId="4" totalsRowDxfId="3" dataCellStyle="Moneda" totalsRowCellStyle="Moneda">
      <calculatedColumnFormula>IF(K14&gt;Hoja2!AK15+D15,Hoja2!AK15,0)</calculatedColumnFormula>
    </tableColumn>
    <tableColumn id="7" xr3:uid="{493BBF9E-E23D-4C51-A2B7-D5EFEBC1372E}" name="ABONO MANUAL" dataDxfId="2" dataCellStyle="Moneda" totalsRowCellStyle="Moneda">
      <calculatedColumnFormula>#REF!</calculatedColumnFormula>
    </tableColumn>
    <tableColumn id="8" xr3:uid="{7F2F2018-CAE4-489A-8899-0A1EF8F36EAC}" name="CAPITAL PENDIENTE" dataDxfId="1" dataCellStyle="Moneda" totalsRowCellStyle="Moneda">
      <calculatedColumnFormula>+K14-E15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BM393"/>
  <sheetViews>
    <sheetView tabSelected="1" zoomScaleNormal="100" zoomScaleSheetLayoutView="100" workbookViewId="0">
      <selection activeCell="D6" sqref="D6"/>
    </sheetView>
  </sheetViews>
  <sheetFormatPr baseColWidth="10" defaultColWidth="0" defaultRowHeight="14.5" zeroHeight="1" x14ac:dyDescent="0.35"/>
  <cols>
    <col min="1" max="1" width="12.6328125" style="27" customWidth="1"/>
    <col min="2" max="2" width="4.453125" style="1" customWidth="1"/>
    <col min="3" max="3" width="16.08984375" style="1" customWidth="1"/>
    <col min="4" max="4" width="17.54296875" style="1" customWidth="1"/>
    <col min="5" max="5" width="16.36328125" style="1" hidden="1" customWidth="1"/>
    <col min="6" max="6" width="16.36328125" style="1" customWidth="1"/>
    <col min="7" max="7" width="32.08984375" style="1" customWidth="1"/>
    <col min="8" max="8" width="17.54296875" style="1" customWidth="1"/>
    <col min="9" max="9" width="17.81640625" style="1" customWidth="1"/>
    <col min="10" max="10" width="18.90625" style="1" customWidth="1"/>
    <col min="11" max="11" width="19.36328125" style="1" customWidth="1"/>
    <col min="12" max="14" width="3.6328125" style="56" customWidth="1"/>
    <col min="15" max="65" width="15.36328125" style="27" hidden="1" customWidth="1"/>
    <col min="66" max="16384" width="0" style="27" hidden="1"/>
  </cols>
  <sheetData>
    <row r="1" spans="2:14" ht="72.650000000000006" customHeight="1" x14ac:dyDescent="0.35">
      <c r="B1" s="27"/>
      <c r="C1" s="29"/>
      <c r="D1" s="29"/>
      <c r="E1" s="27"/>
      <c r="F1" s="27"/>
      <c r="G1" s="27"/>
      <c r="H1" s="27"/>
      <c r="I1" s="27"/>
      <c r="J1" s="32"/>
      <c r="K1" s="29"/>
    </row>
    <row r="2" spans="2:14" ht="18" customHeight="1" x14ac:dyDescent="0.35">
      <c r="B2" s="27"/>
      <c r="C2" s="27"/>
      <c r="D2" s="27"/>
      <c r="E2" s="27"/>
      <c r="F2" s="27"/>
      <c r="G2" s="27"/>
      <c r="H2" s="27"/>
      <c r="I2" s="27"/>
      <c r="J2" s="27"/>
      <c r="K2" s="27"/>
      <c r="M2" s="57"/>
      <c r="N2" s="57"/>
    </row>
    <row r="3" spans="2:14" ht="19.75" customHeight="1" thickBot="1" x14ac:dyDescent="0.4">
      <c r="B3" s="183" t="s">
        <v>61</v>
      </c>
      <c r="C3" s="184"/>
      <c r="D3" s="185"/>
      <c r="E3" s="30"/>
      <c r="F3" s="30"/>
      <c r="G3" s="225"/>
      <c r="H3" s="225"/>
      <c r="I3" s="28"/>
      <c r="J3" s="231" t="s">
        <v>112</v>
      </c>
      <c r="K3" s="185"/>
      <c r="L3" s="58"/>
      <c r="N3" s="59"/>
    </row>
    <row r="4" spans="2:14" ht="17" customHeight="1" thickTop="1" thickBot="1" x14ac:dyDescent="0.4">
      <c r="B4" s="188" t="s">
        <v>64</v>
      </c>
      <c r="C4" s="189"/>
      <c r="D4" s="25"/>
      <c r="E4" s="27"/>
      <c r="F4" s="27"/>
      <c r="G4" s="224"/>
      <c r="H4" s="226"/>
      <c r="I4" s="27"/>
      <c r="J4" s="232" t="s">
        <v>113</v>
      </c>
      <c r="K4" s="233">
        <v>250</v>
      </c>
      <c r="N4" s="57"/>
    </row>
    <row r="5" spans="2:14" ht="17" customHeight="1" thickTop="1" thickBot="1" x14ac:dyDescent="0.4">
      <c r="B5" s="186" t="s">
        <v>104</v>
      </c>
      <c r="C5" s="187"/>
      <c r="D5" s="23"/>
      <c r="E5" s="38">
        <f>IF(D6&gt;0,D6,D4*D5)</f>
        <v>0</v>
      </c>
      <c r="F5" s="65">
        <f>D4*D5</f>
        <v>0</v>
      </c>
      <c r="G5" s="227"/>
      <c r="H5" s="226"/>
      <c r="I5" s="27"/>
      <c r="J5" s="234" t="s">
        <v>114</v>
      </c>
      <c r="K5" s="235">
        <v>50</v>
      </c>
    </row>
    <row r="6" spans="2:14" ht="17" customHeight="1" thickTop="1" thickBot="1" x14ac:dyDescent="0.4">
      <c r="B6" s="190" t="s">
        <v>105</v>
      </c>
      <c r="C6" s="186"/>
      <c r="D6" s="244"/>
      <c r="G6" s="227"/>
      <c r="H6" s="226"/>
      <c r="I6" s="27"/>
      <c r="J6" s="234" t="s">
        <v>115</v>
      </c>
      <c r="K6" s="235">
        <v>400</v>
      </c>
    </row>
    <row r="7" spans="2:14" ht="17" customHeight="1" thickTop="1" thickBot="1" x14ac:dyDescent="0.4">
      <c r="B7" s="186" t="s">
        <v>119</v>
      </c>
      <c r="C7" s="187"/>
      <c r="D7" s="247"/>
      <c r="E7" s="230"/>
      <c r="F7" s="245"/>
      <c r="G7" s="227"/>
      <c r="H7" s="226"/>
      <c r="I7" s="27"/>
      <c r="J7" s="236" t="s">
        <v>116</v>
      </c>
      <c r="K7" s="237">
        <v>10</v>
      </c>
    </row>
    <row r="8" spans="2:14" ht="17" customHeight="1" thickTop="1" thickBot="1" x14ac:dyDescent="0.4">
      <c r="B8" s="191" t="s">
        <v>107</v>
      </c>
      <c r="C8" s="192"/>
      <c r="D8" s="23"/>
      <c r="E8" s="9"/>
      <c r="F8" s="9"/>
      <c r="G8" s="227"/>
      <c r="H8" s="226"/>
      <c r="I8" s="230"/>
      <c r="J8" s="238" t="s">
        <v>117</v>
      </c>
      <c r="K8" s="239">
        <f>K4+K5+(K6/12)+K7</f>
        <v>343.33333333333331</v>
      </c>
      <c r="L8" s="60"/>
      <c r="M8" s="1"/>
    </row>
    <row r="9" spans="2:14" ht="17" customHeight="1" thickTop="1" thickBot="1" x14ac:dyDescent="0.4">
      <c r="B9" s="202" t="s">
        <v>108</v>
      </c>
      <c r="C9" s="203"/>
      <c r="D9" s="26"/>
      <c r="E9" s="31"/>
      <c r="F9" s="27"/>
      <c r="G9" s="228"/>
      <c r="H9" s="229"/>
      <c r="I9" s="55"/>
      <c r="J9" s="240" t="s">
        <v>118</v>
      </c>
      <c r="K9" s="241">
        <f>D16</f>
        <v>0</v>
      </c>
      <c r="L9" s="60"/>
      <c r="N9" s="57"/>
    </row>
    <row r="10" spans="2:14" ht="15.65" customHeight="1" thickTop="1" thickBot="1" x14ac:dyDescent="0.4">
      <c r="B10" s="27"/>
      <c r="C10" s="37"/>
      <c r="D10" s="37"/>
      <c r="E10" s="27"/>
      <c r="F10" s="27"/>
      <c r="G10" s="37"/>
      <c r="H10" s="37"/>
      <c r="I10" s="33"/>
    </row>
    <row r="11" spans="2:14" ht="15.65" customHeight="1" thickBot="1" x14ac:dyDescent="0.4">
      <c r="B11" s="27"/>
      <c r="C11" s="37"/>
      <c r="D11" s="37"/>
      <c r="E11" s="27"/>
      <c r="F11" s="27"/>
      <c r="G11" s="37"/>
      <c r="H11" s="37"/>
      <c r="I11" s="33"/>
      <c r="J11" s="242" t="s">
        <v>109</v>
      </c>
      <c r="K11" s="243">
        <f>K9+K8</f>
        <v>343.33333333333331</v>
      </c>
    </row>
    <row r="12" spans="2:14" ht="18" customHeight="1" x14ac:dyDescent="0.3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61"/>
      <c r="N12" s="246">
        <f>D7/12</f>
        <v>0</v>
      </c>
    </row>
    <row r="13" spans="2:14" ht="99" customHeight="1" x14ac:dyDescent="0.35">
      <c r="C13" s="2"/>
      <c r="D13" s="2"/>
      <c r="E13" s="2"/>
      <c r="F13" s="2"/>
      <c r="G13" s="2"/>
      <c r="J13" s="2"/>
      <c r="K13" s="2"/>
    </row>
    <row r="14" spans="2:14" ht="19.75" customHeight="1" thickBot="1" x14ac:dyDescent="0.4">
      <c r="B14" s="10"/>
      <c r="C14" s="14" t="s">
        <v>49</v>
      </c>
      <c r="D14" s="19" t="s">
        <v>1</v>
      </c>
      <c r="E14" s="11" t="s">
        <v>111</v>
      </c>
      <c r="F14" s="63" t="s">
        <v>2</v>
      </c>
      <c r="G14" s="17" t="s">
        <v>3</v>
      </c>
      <c r="H14" s="13" t="s">
        <v>70</v>
      </c>
      <c r="I14" s="13" t="s">
        <v>110</v>
      </c>
      <c r="J14" s="17" t="s">
        <v>71</v>
      </c>
      <c r="K14" s="20" t="s">
        <v>7</v>
      </c>
    </row>
    <row r="15" spans="2:14" ht="18.649999999999999" customHeight="1" thickTop="1" thickBot="1" x14ac:dyDescent="0.4">
      <c r="B15" s="10"/>
      <c r="C15" s="15"/>
      <c r="D15" s="18"/>
      <c r="E15" s="16"/>
      <c r="F15" s="64"/>
      <c r="G15" s="12"/>
      <c r="H15" s="24"/>
      <c r="I15" s="22"/>
      <c r="J15" s="39"/>
      <c r="K15" s="21">
        <f>IF(N12&gt;0,+Hoja2!AR79,0.01)</f>
        <v>0.01</v>
      </c>
      <c r="L15" s="61"/>
    </row>
    <row r="16" spans="2:14" ht="16.5" thickTop="1" thickBot="1" x14ac:dyDescent="0.4">
      <c r="B16" s="196" t="s">
        <v>10</v>
      </c>
      <c r="C16" s="3">
        <f ca="1">IF(D9=0,Hoja2!AQ71,D9)</f>
        <v>45677</v>
      </c>
      <c r="D16" s="6">
        <f>PMT(Hoja2!$AR$81,Hoja2!$AR$68,-Hoja2!$AR$79,,)</f>
        <v>0</v>
      </c>
      <c r="E16" s="6">
        <f t="shared" ref="E16:E79" si="0">D16+H16+I16-G16+J16</f>
        <v>0</v>
      </c>
      <c r="F16" s="6">
        <f>Tabla5[[#This Row],[CUOTA]]-Tabla5[[#This Row],[INTERES]]</f>
        <v>0</v>
      </c>
      <c r="G16" s="6">
        <f>K15*Hoja2!$AR$81</f>
        <v>0</v>
      </c>
      <c r="H16" s="44">
        <f>IF(K15&gt;Hoja2!AI16+D16,Hoja2!AI16,0)</f>
        <v>0</v>
      </c>
      <c r="I16" s="45">
        <f>IF(K15&gt;Hoja2!AK16+D16,Hoja2!AK16,0)</f>
        <v>0</v>
      </c>
      <c r="J16" s="40"/>
      <c r="K16" s="43">
        <f t="shared" ref="K16:K79" si="1">IF(+K15-E16&gt;0,+K15-E16,0.001)</f>
        <v>0.01</v>
      </c>
    </row>
    <row r="17" spans="2:14" ht="16.5" thickTop="1" thickBot="1" x14ac:dyDescent="0.4">
      <c r="B17" s="197"/>
      <c r="C17" s="4">
        <f t="shared" ref="C17:C80" ca="1" si="2">EDATE(C16,1)</f>
        <v>45708</v>
      </c>
      <c r="D17" s="7">
        <f>PMT(Hoja2!$AR$81,Hoja2!$AR$68,-Hoja2!$AR$79,,)</f>
        <v>0</v>
      </c>
      <c r="E17" s="7">
        <f t="shared" si="0"/>
        <v>0</v>
      </c>
      <c r="F17" s="7">
        <f>Tabla5[[#This Row],[CUOTA]]-Tabla5[[#This Row],[INTERES]]</f>
        <v>0</v>
      </c>
      <c r="G17" s="7">
        <f>K16*Hoja2!$AR$81</f>
        <v>0</v>
      </c>
      <c r="H17" s="46">
        <f>IF(K16&gt;Hoja2!AI17+D17,Hoja2!AI17,0)</f>
        <v>0</v>
      </c>
      <c r="I17" s="46">
        <f>IF(K16&gt;Hoja2!AK17+D17,Hoja2!AK17,0)</f>
        <v>0</v>
      </c>
      <c r="J17" s="40"/>
      <c r="K17" s="43">
        <f t="shared" si="1"/>
        <v>0.01</v>
      </c>
    </row>
    <row r="18" spans="2:14" ht="16.5" thickTop="1" thickBot="1" x14ac:dyDescent="0.4">
      <c r="B18" s="197"/>
      <c r="C18" s="4">
        <f t="shared" ca="1" si="2"/>
        <v>45736</v>
      </c>
      <c r="D18" s="7">
        <f>PMT(Hoja2!$AR$81,Hoja2!$AR$68,-Hoja2!$AR$79,,)</f>
        <v>0</v>
      </c>
      <c r="E18" s="7">
        <f t="shared" si="0"/>
        <v>0</v>
      </c>
      <c r="F18" s="7">
        <f>Tabla5[[#This Row],[CUOTA]]-Tabla5[[#This Row],[INTERES]]</f>
        <v>0</v>
      </c>
      <c r="G18" s="7">
        <f>K17*Hoja2!$AR$81</f>
        <v>0</v>
      </c>
      <c r="H18" s="46">
        <f>IF(K17&gt;Hoja2!AI18+D18,Hoja2!AI18,0)</f>
        <v>0</v>
      </c>
      <c r="I18" s="46">
        <f>IF(K17&gt;Hoja2!AK18+D18,Hoja2!AK18,0)</f>
        <v>0</v>
      </c>
      <c r="J18" s="40"/>
      <c r="K18" s="43">
        <f t="shared" si="1"/>
        <v>0.01</v>
      </c>
      <c r="N18" s="49"/>
    </row>
    <row r="19" spans="2:14" ht="16.5" thickTop="1" thickBot="1" x14ac:dyDescent="0.4">
      <c r="B19" s="197"/>
      <c r="C19" s="4">
        <f t="shared" ca="1" si="2"/>
        <v>45767</v>
      </c>
      <c r="D19" s="7">
        <f>PMT(Hoja2!$AR$81,Hoja2!$AR$68,-Hoja2!$AR$79,,)</f>
        <v>0</v>
      </c>
      <c r="E19" s="7">
        <f t="shared" si="0"/>
        <v>0</v>
      </c>
      <c r="F19" s="7">
        <f>Tabla5[[#This Row],[CUOTA]]-Tabla5[[#This Row],[INTERES]]</f>
        <v>0</v>
      </c>
      <c r="G19" s="7">
        <f>K18*Hoja2!$AR$81</f>
        <v>0</v>
      </c>
      <c r="H19" s="46">
        <f>IF(K18&gt;Hoja2!AI19+D19,Hoja2!AI19,0)</f>
        <v>0</v>
      </c>
      <c r="I19" s="46">
        <f>IF(K18&gt;Hoja2!AK19+D19,Hoja2!AK19,0)</f>
        <v>0</v>
      </c>
      <c r="J19" s="40"/>
      <c r="K19" s="43">
        <f t="shared" si="1"/>
        <v>0.01</v>
      </c>
      <c r="L19" s="61"/>
      <c r="N19" s="50"/>
    </row>
    <row r="20" spans="2:14" ht="16.5" thickTop="1" thickBot="1" x14ac:dyDescent="0.4">
      <c r="B20" s="197"/>
      <c r="C20" s="4">
        <f t="shared" ca="1" si="2"/>
        <v>45797</v>
      </c>
      <c r="D20" s="7">
        <f>PMT(Hoja2!$AR$81,Hoja2!$AR$68,-Hoja2!$AR$79,,)</f>
        <v>0</v>
      </c>
      <c r="E20" s="7">
        <f t="shared" si="0"/>
        <v>0</v>
      </c>
      <c r="F20" s="7">
        <f>Tabla5[[#This Row],[CUOTA]]-Tabla5[[#This Row],[INTERES]]</f>
        <v>0</v>
      </c>
      <c r="G20" s="7">
        <f>K19*Hoja2!$AR$81</f>
        <v>0</v>
      </c>
      <c r="H20" s="46">
        <f>IF(K19&gt;Hoja2!AI20+D20,Hoja2!AI20,0)</f>
        <v>0</v>
      </c>
      <c r="I20" s="46">
        <f>IF(K19&gt;Hoja2!AK20+D20,Hoja2!AK20,0)</f>
        <v>0</v>
      </c>
      <c r="J20" s="40"/>
      <c r="K20" s="43">
        <f t="shared" si="1"/>
        <v>0.01</v>
      </c>
      <c r="N20" s="51"/>
    </row>
    <row r="21" spans="2:14" ht="16.5" thickTop="1" thickBot="1" x14ac:dyDescent="0.4">
      <c r="B21" s="197"/>
      <c r="C21" s="4">
        <f t="shared" ca="1" si="2"/>
        <v>45828</v>
      </c>
      <c r="D21" s="7">
        <f>PMT(Hoja2!$AR$81,Hoja2!$AR$68,-Hoja2!$AR$79,,)</f>
        <v>0</v>
      </c>
      <c r="E21" s="7">
        <f t="shared" si="0"/>
        <v>0</v>
      </c>
      <c r="F21" s="7">
        <f>Tabla5[[#This Row],[CUOTA]]-Tabla5[[#This Row],[INTERES]]</f>
        <v>0</v>
      </c>
      <c r="G21" s="7">
        <f>K20*Hoja2!$AR$81</f>
        <v>0</v>
      </c>
      <c r="H21" s="46">
        <f>IF(K20&gt;Hoja2!AI21+D21,Hoja2!AI21,0)</f>
        <v>0</v>
      </c>
      <c r="I21" s="46">
        <f>IF(K20&gt;Hoja2!AK21+D21,Hoja2!AK21,0)</f>
        <v>0</v>
      </c>
      <c r="J21" s="40"/>
      <c r="K21" s="43">
        <f t="shared" si="1"/>
        <v>0.01</v>
      </c>
      <c r="N21" s="52"/>
    </row>
    <row r="22" spans="2:14" ht="16.5" thickTop="1" thickBot="1" x14ac:dyDescent="0.4">
      <c r="B22" s="197"/>
      <c r="C22" s="4">
        <f t="shared" ca="1" si="2"/>
        <v>45858</v>
      </c>
      <c r="D22" s="7">
        <f>PMT(Hoja2!$AR$81,Hoja2!$AR$68,-Hoja2!$AR$79,,)</f>
        <v>0</v>
      </c>
      <c r="E22" s="7">
        <f t="shared" si="0"/>
        <v>0</v>
      </c>
      <c r="F22" s="7">
        <f>Tabla5[[#This Row],[CUOTA]]-Tabla5[[#This Row],[INTERES]]</f>
        <v>0</v>
      </c>
      <c r="G22" s="7">
        <f>K21*Hoja2!$AR$81</f>
        <v>0</v>
      </c>
      <c r="H22" s="46">
        <f>IF(K21&gt;Hoja2!AI22+D22,Hoja2!AI22,0)</f>
        <v>0</v>
      </c>
      <c r="I22" s="46">
        <f>IF(K21&gt;Hoja2!AK22+D22,Hoja2!AK22,0)</f>
        <v>0</v>
      </c>
      <c r="J22" s="40"/>
      <c r="K22" s="43">
        <f t="shared" si="1"/>
        <v>0.01</v>
      </c>
      <c r="N22" s="53"/>
    </row>
    <row r="23" spans="2:14" ht="16.5" thickTop="1" thickBot="1" x14ac:dyDescent="0.4">
      <c r="B23" s="197"/>
      <c r="C23" s="4">
        <f t="shared" ca="1" si="2"/>
        <v>45889</v>
      </c>
      <c r="D23" s="7">
        <f>PMT(Hoja2!$AR$81,Hoja2!$AR$68,-Hoja2!$AR$79,,)</f>
        <v>0</v>
      </c>
      <c r="E23" s="7">
        <f t="shared" si="0"/>
        <v>0</v>
      </c>
      <c r="F23" s="7">
        <f>Tabla5[[#This Row],[CUOTA]]-Tabla5[[#This Row],[INTERES]]</f>
        <v>0</v>
      </c>
      <c r="G23" s="7">
        <f>K22*Hoja2!$AR$81</f>
        <v>0</v>
      </c>
      <c r="H23" s="46">
        <f>IF(K22&gt;Hoja2!AI23+D23,Hoja2!AI23,0)</f>
        <v>0</v>
      </c>
      <c r="I23" s="46">
        <f>IF(K22&gt;Hoja2!AK23+D23,Hoja2!AK23,0)</f>
        <v>0</v>
      </c>
      <c r="J23" s="40"/>
      <c r="K23" s="43">
        <f t="shared" si="1"/>
        <v>0.01</v>
      </c>
      <c r="N23" s="34"/>
    </row>
    <row r="24" spans="2:14" ht="19.5" thickTop="1" thickBot="1" x14ac:dyDescent="0.4">
      <c r="B24" s="197"/>
      <c r="C24" s="4">
        <f t="shared" ca="1" si="2"/>
        <v>45920</v>
      </c>
      <c r="D24" s="7">
        <f>PMT(Hoja2!$AR$81,Hoja2!$AR$68,-Hoja2!$AR$79,,)</f>
        <v>0</v>
      </c>
      <c r="E24" s="7">
        <f t="shared" si="0"/>
        <v>0</v>
      </c>
      <c r="F24" s="7">
        <f>Tabla5[[#This Row],[CUOTA]]-Tabla5[[#This Row],[INTERES]]</f>
        <v>0</v>
      </c>
      <c r="G24" s="7">
        <f>K23*Hoja2!$AR$81</f>
        <v>0</v>
      </c>
      <c r="H24" s="46">
        <f>IF(K23&gt;Hoja2!AI24+D24,Hoja2!AI24,0)</f>
        <v>0</v>
      </c>
      <c r="I24" s="46">
        <f>IF(K23&gt;Hoja2!AK24+D24,Hoja2!AK24,0)</f>
        <v>0</v>
      </c>
      <c r="J24" s="40"/>
      <c r="K24" s="43">
        <f t="shared" si="1"/>
        <v>0.01</v>
      </c>
      <c r="L24" s="62"/>
      <c r="N24" s="54"/>
    </row>
    <row r="25" spans="2:14" ht="16.5" thickTop="1" thickBot="1" x14ac:dyDescent="0.4">
      <c r="B25" s="197"/>
      <c r="C25" s="4">
        <f t="shared" ca="1" si="2"/>
        <v>45950</v>
      </c>
      <c r="D25" s="7">
        <f>PMT(Hoja2!$AR$81,Hoja2!$AR$68,-Hoja2!$AR$79,,)</f>
        <v>0</v>
      </c>
      <c r="E25" s="7">
        <f t="shared" si="0"/>
        <v>0</v>
      </c>
      <c r="F25" s="7">
        <f>Tabla5[[#This Row],[CUOTA]]-Tabla5[[#This Row],[INTERES]]</f>
        <v>0</v>
      </c>
      <c r="G25" s="7">
        <f>K24*Hoja2!$AR$81</f>
        <v>0</v>
      </c>
      <c r="H25" s="46">
        <f>IF(K24&gt;Hoja2!AI25+D25,Hoja2!AI25,0)</f>
        <v>0</v>
      </c>
      <c r="I25" s="46">
        <f>IF(K24&gt;Hoja2!AK25+D25,Hoja2!AK25,0)</f>
        <v>0</v>
      </c>
      <c r="J25" s="40"/>
      <c r="K25" s="43">
        <f t="shared" si="1"/>
        <v>0.01</v>
      </c>
      <c r="L25" s="62"/>
      <c r="N25" s="34"/>
    </row>
    <row r="26" spans="2:14" ht="16.5" thickTop="1" thickBot="1" x14ac:dyDescent="0.4">
      <c r="B26" s="197"/>
      <c r="C26" s="4">
        <f t="shared" ca="1" si="2"/>
        <v>45981</v>
      </c>
      <c r="D26" s="7">
        <f>PMT(Hoja2!$AR$81,Hoja2!$AR$68,-Hoja2!$AR$79,,)</f>
        <v>0</v>
      </c>
      <c r="E26" s="7">
        <f t="shared" si="0"/>
        <v>0</v>
      </c>
      <c r="F26" s="7">
        <f>Tabla5[[#This Row],[CUOTA]]-Tabla5[[#This Row],[INTERES]]</f>
        <v>0</v>
      </c>
      <c r="G26" s="7">
        <f>K25*Hoja2!$AR$81</f>
        <v>0</v>
      </c>
      <c r="H26" s="46">
        <f>IF(K25&gt;Hoja2!AI26+D26,Hoja2!AI26,0)</f>
        <v>0</v>
      </c>
      <c r="I26" s="46">
        <f>IF(K25&gt;Hoja2!AK26+D26,Hoja2!AK26,0)</f>
        <v>0</v>
      </c>
      <c r="J26" s="40"/>
      <c r="K26" s="43">
        <f t="shared" si="1"/>
        <v>0.01</v>
      </c>
      <c r="L26" s="62"/>
      <c r="N26" s="35" t="e">
        <f>#REF!*D5</f>
        <v>#REF!</v>
      </c>
    </row>
    <row r="27" spans="2:14" ht="16.5" thickTop="1" thickBot="1" x14ac:dyDescent="0.4">
      <c r="B27" s="198"/>
      <c r="C27" s="5">
        <f t="shared" ca="1" si="2"/>
        <v>46011</v>
      </c>
      <c r="D27" s="8">
        <f>PMT(Hoja2!$AR$81,Hoja2!$AR$68,-Hoja2!$AR$79,,)</f>
        <v>0</v>
      </c>
      <c r="E27" s="8">
        <f t="shared" si="0"/>
        <v>0</v>
      </c>
      <c r="F27" s="8">
        <f>Tabla5[[#This Row],[CUOTA]]-Tabla5[[#This Row],[INTERES]]</f>
        <v>0</v>
      </c>
      <c r="G27" s="8">
        <f>K26*Hoja2!$AR$81</f>
        <v>0</v>
      </c>
      <c r="H27" s="47">
        <f>IF(K26&gt;Hoja2!AI27+D27,Hoja2!AI27,0)</f>
        <v>0</v>
      </c>
      <c r="I27" s="47">
        <f>IF(K26&gt;Hoja2!AK27+D27,Hoja2!AK27,0)</f>
        <v>0</v>
      </c>
      <c r="J27" s="40"/>
      <c r="K27" s="43">
        <f t="shared" si="1"/>
        <v>0.01</v>
      </c>
      <c r="N27" s="36"/>
    </row>
    <row r="28" spans="2:14" ht="16.5" thickTop="1" thickBot="1" x14ac:dyDescent="0.4">
      <c r="B28" s="199" t="s">
        <v>11</v>
      </c>
      <c r="C28" s="3">
        <f t="shared" ca="1" si="2"/>
        <v>46042</v>
      </c>
      <c r="D28" s="6">
        <f>PMT(Hoja2!$AR$81,Hoja2!$AR$68,-Hoja2!$AR$79,,)</f>
        <v>0</v>
      </c>
      <c r="E28" s="6">
        <f t="shared" si="0"/>
        <v>0</v>
      </c>
      <c r="F28" s="6">
        <f>Tabla5[[#This Row],[CUOTA]]-Tabla5[[#This Row],[INTERES]]</f>
        <v>0</v>
      </c>
      <c r="G28" s="6">
        <f>K27*Hoja2!$AR$81</f>
        <v>0</v>
      </c>
      <c r="H28" s="48">
        <f>IF(K27&gt;Hoja2!AI28+D28,Hoja2!AI28,0)</f>
        <v>0</v>
      </c>
      <c r="I28" s="48">
        <f>IF(K27&gt;Hoja2!AK28+D28,Hoja2!AK28,0)</f>
        <v>0</v>
      </c>
      <c r="J28" s="41"/>
      <c r="K28" s="43">
        <f t="shared" si="1"/>
        <v>0.01</v>
      </c>
      <c r="N28" s="36"/>
    </row>
    <row r="29" spans="2:14" ht="16.5" thickTop="1" thickBot="1" x14ac:dyDescent="0.4">
      <c r="B29" s="200"/>
      <c r="C29" s="4">
        <f t="shared" ca="1" si="2"/>
        <v>46073</v>
      </c>
      <c r="D29" s="7">
        <f>PMT(Hoja2!$AR$81,Hoja2!$AR$68,-Hoja2!$AR$79,,)</f>
        <v>0</v>
      </c>
      <c r="E29" s="7">
        <f t="shared" si="0"/>
        <v>0</v>
      </c>
      <c r="F29" s="7">
        <f>Tabla5[[#This Row],[CUOTA]]-Tabla5[[#This Row],[INTERES]]</f>
        <v>0</v>
      </c>
      <c r="G29" s="7">
        <f>K28*Hoja2!$AR$81</f>
        <v>0</v>
      </c>
      <c r="H29" s="46">
        <f>IF(K28&gt;Hoja2!AI29+D29,Hoja2!AI29,0)</f>
        <v>0</v>
      </c>
      <c r="I29" s="46">
        <f>IF(K28&gt;Hoja2!AK29+D29,Hoja2!AK29,0)</f>
        <v>0</v>
      </c>
      <c r="J29" s="41"/>
      <c r="K29" s="43">
        <f t="shared" si="1"/>
        <v>0.01</v>
      </c>
      <c r="N29" s="36" t="e">
        <f>IF(ISBLANK(H4),#REF!,H4)</f>
        <v>#REF!</v>
      </c>
    </row>
    <row r="30" spans="2:14" ht="16.5" thickTop="1" thickBot="1" x14ac:dyDescent="0.4">
      <c r="B30" s="200"/>
      <c r="C30" s="4">
        <f t="shared" ca="1" si="2"/>
        <v>46101</v>
      </c>
      <c r="D30" s="7">
        <f>PMT(Hoja2!$AR$81,Hoja2!$AR$68,-Hoja2!$AR$79,,)</f>
        <v>0</v>
      </c>
      <c r="E30" s="7">
        <f t="shared" si="0"/>
        <v>0</v>
      </c>
      <c r="F30" s="7">
        <f>Tabla5[[#This Row],[CUOTA]]-Tabla5[[#This Row],[INTERES]]</f>
        <v>0</v>
      </c>
      <c r="G30" s="7">
        <f>K29*Hoja2!$AR$81</f>
        <v>0</v>
      </c>
      <c r="H30" s="46">
        <f>IF(K29&gt;Hoja2!AI30+D30,Hoja2!AI30,0)</f>
        <v>0</v>
      </c>
      <c r="I30" s="46">
        <f>IF(K29&gt;Hoja2!AK30+D30,Hoja2!AK30,0)</f>
        <v>0</v>
      </c>
      <c r="J30" s="41"/>
      <c r="K30" s="43">
        <f t="shared" si="1"/>
        <v>0.01</v>
      </c>
      <c r="N30" s="36" t="e">
        <f>IF(ISBLANK(H5),#REF!,H5)</f>
        <v>#REF!</v>
      </c>
    </row>
    <row r="31" spans="2:14" ht="16.5" thickTop="1" thickBot="1" x14ac:dyDescent="0.4">
      <c r="B31" s="200"/>
      <c r="C31" s="4">
        <f t="shared" ca="1" si="2"/>
        <v>46132</v>
      </c>
      <c r="D31" s="7">
        <f>PMT(Hoja2!$AR$81,Hoja2!$AR$68,-Hoja2!$AR$79,,)</f>
        <v>0</v>
      </c>
      <c r="E31" s="7">
        <f t="shared" si="0"/>
        <v>0</v>
      </c>
      <c r="F31" s="7">
        <f>Tabla5[[#This Row],[CUOTA]]-Tabla5[[#This Row],[INTERES]]</f>
        <v>0</v>
      </c>
      <c r="G31" s="7">
        <f>K30*Hoja2!$AR$81</f>
        <v>0</v>
      </c>
      <c r="H31" s="46">
        <f>IF(K30&gt;Hoja2!AI31+D31,Hoja2!AI31,0)</f>
        <v>0</v>
      </c>
      <c r="I31" s="46">
        <f>IF(K30&gt;Hoja2!AK31+D31,Hoja2!AK31,0)</f>
        <v>0</v>
      </c>
      <c r="J31" s="41"/>
      <c r="K31" s="43">
        <f t="shared" si="1"/>
        <v>0.01</v>
      </c>
      <c r="N31" s="36" t="e">
        <f>IF(ISBLANK(H6),#REF!,H6)</f>
        <v>#REF!</v>
      </c>
    </row>
    <row r="32" spans="2:14" ht="16.5" thickTop="1" thickBot="1" x14ac:dyDescent="0.4">
      <c r="B32" s="200"/>
      <c r="C32" s="4">
        <f t="shared" ca="1" si="2"/>
        <v>46162</v>
      </c>
      <c r="D32" s="7">
        <f>PMT(Hoja2!$AR$81,Hoja2!$AR$68,-Hoja2!$AR$79,,)</f>
        <v>0</v>
      </c>
      <c r="E32" s="7">
        <f t="shared" si="0"/>
        <v>0</v>
      </c>
      <c r="F32" s="7">
        <f>Tabla5[[#This Row],[CUOTA]]-Tabla5[[#This Row],[INTERES]]</f>
        <v>0</v>
      </c>
      <c r="G32" s="7">
        <f>K31*Hoja2!$AR$81</f>
        <v>0</v>
      </c>
      <c r="H32" s="46">
        <f>IF(K31&gt;Hoja2!AI32+D32,Hoja2!AI32,0)</f>
        <v>0</v>
      </c>
      <c r="I32" s="46">
        <f>IF(K31&gt;Hoja2!AK32+D32,Hoja2!AK32,0)</f>
        <v>0</v>
      </c>
      <c r="J32" s="41"/>
      <c r="K32" s="43">
        <f t="shared" si="1"/>
        <v>0.01</v>
      </c>
      <c r="N32" s="36" t="e">
        <f>IF(ISBLANK(H7),#REF!,H7)</f>
        <v>#REF!</v>
      </c>
    </row>
    <row r="33" spans="2:14" ht="16.5" thickTop="1" thickBot="1" x14ac:dyDescent="0.4">
      <c r="B33" s="200"/>
      <c r="C33" s="4">
        <f t="shared" ca="1" si="2"/>
        <v>46193</v>
      </c>
      <c r="D33" s="7">
        <f>PMT(Hoja2!$AR$81,Hoja2!$AR$68,-Hoja2!$AR$79,,)</f>
        <v>0</v>
      </c>
      <c r="E33" s="7">
        <f t="shared" si="0"/>
        <v>0</v>
      </c>
      <c r="F33" s="7">
        <f>Tabla5[[#This Row],[CUOTA]]-Tabla5[[#This Row],[INTERES]]</f>
        <v>0</v>
      </c>
      <c r="G33" s="7">
        <f>K32*Hoja2!$AR$81</f>
        <v>0</v>
      </c>
      <c r="H33" s="46">
        <f>IF(K32&gt;Hoja2!AI33+D33,Hoja2!AI33,0)</f>
        <v>0</v>
      </c>
      <c r="I33" s="46">
        <f>IF(K32&gt;Hoja2!AK33+D33,Hoja2!AK33,0)</f>
        <v>0</v>
      </c>
      <c r="J33" s="41"/>
      <c r="K33" s="43">
        <f t="shared" si="1"/>
        <v>0.01</v>
      </c>
      <c r="N33" s="34"/>
    </row>
    <row r="34" spans="2:14" ht="16.5" thickTop="1" thickBot="1" x14ac:dyDescent="0.4">
      <c r="B34" s="200"/>
      <c r="C34" s="4">
        <f t="shared" ca="1" si="2"/>
        <v>46223</v>
      </c>
      <c r="D34" s="7">
        <f>PMT(Hoja2!$AR$81,Hoja2!$AR$68,-Hoja2!$AR$79,,)</f>
        <v>0</v>
      </c>
      <c r="E34" s="7">
        <f t="shared" si="0"/>
        <v>0</v>
      </c>
      <c r="F34" s="7">
        <f>Tabla5[[#This Row],[CUOTA]]-Tabla5[[#This Row],[INTERES]]</f>
        <v>0</v>
      </c>
      <c r="G34" s="7">
        <f>K33*Hoja2!$AR$81</f>
        <v>0</v>
      </c>
      <c r="H34" s="46">
        <f>IF(K33&gt;Hoja2!AI34+D34,Hoja2!AI34,0)</f>
        <v>0</v>
      </c>
      <c r="I34" s="46">
        <f>IF(K33&gt;Hoja2!AK34+D34,Hoja2!AK34,0)</f>
        <v>0</v>
      </c>
      <c r="J34" s="41"/>
      <c r="K34" s="43">
        <f t="shared" si="1"/>
        <v>0.01</v>
      </c>
      <c r="N34" s="34"/>
    </row>
    <row r="35" spans="2:14" ht="16.5" thickTop="1" thickBot="1" x14ac:dyDescent="0.4">
      <c r="B35" s="200"/>
      <c r="C35" s="4">
        <f t="shared" ca="1" si="2"/>
        <v>46254</v>
      </c>
      <c r="D35" s="7">
        <f>PMT(Hoja2!$AR$81,Hoja2!$AR$68,-Hoja2!$AR$79,,)</f>
        <v>0</v>
      </c>
      <c r="E35" s="7">
        <f t="shared" si="0"/>
        <v>0</v>
      </c>
      <c r="F35" s="7">
        <f>Tabla5[[#This Row],[CUOTA]]-Tabla5[[#This Row],[INTERES]]</f>
        <v>0</v>
      </c>
      <c r="G35" s="7">
        <f>K34*Hoja2!$AR$81</f>
        <v>0</v>
      </c>
      <c r="H35" s="46">
        <f>IF(K34&gt;Hoja2!AI35+D35,Hoja2!AI35,0)</f>
        <v>0</v>
      </c>
      <c r="I35" s="46">
        <f>IF(K34&gt;Hoja2!AK35+D35,Hoja2!AK35,0)</f>
        <v>0</v>
      </c>
      <c r="J35" s="41"/>
      <c r="K35" s="43">
        <f t="shared" si="1"/>
        <v>0.01</v>
      </c>
      <c r="N35" s="34"/>
    </row>
    <row r="36" spans="2:14" ht="16.5" thickTop="1" thickBot="1" x14ac:dyDescent="0.4">
      <c r="B36" s="200"/>
      <c r="C36" s="4">
        <f t="shared" ca="1" si="2"/>
        <v>46285</v>
      </c>
      <c r="D36" s="7">
        <f>PMT(Hoja2!$AR$81,Hoja2!$AR$68,-Hoja2!$AR$79,,)</f>
        <v>0</v>
      </c>
      <c r="E36" s="7">
        <f t="shared" si="0"/>
        <v>0</v>
      </c>
      <c r="F36" s="7">
        <f>Tabla5[[#This Row],[CUOTA]]-Tabla5[[#This Row],[INTERES]]</f>
        <v>0</v>
      </c>
      <c r="G36" s="7">
        <f>K35*Hoja2!$AR$81</f>
        <v>0</v>
      </c>
      <c r="H36" s="46">
        <f>IF(K35&gt;Hoja2!AI36+D36,Hoja2!AI36,0)</f>
        <v>0</v>
      </c>
      <c r="I36" s="46">
        <f>IF(K35&gt;Hoja2!AK36+D36,Hoja2!AK36,0)</f>
        <v>0</v>
      </c>
      <c r="J36" s="41"/>
      <c r="K36" s="43">
        <f t="shared" si="1"/>
        <v>0.01</v>
      </c>
      <c r="N36" s="34"/>
    </row>
    <row r="37" spans="2:14" ht="16.5" thickTop="1" thickBot="1" x14ac:dyDescent="0.4">
      <c r="B37" s="200"/>
      <c r="C37" s="4">
        <f t="shared" ca="1" si="2"/>
        <v>46315</v>
      </c>
      <c r="D37" s="7">
        <f>PMT(Hoja2!$AR$81,Hoja2!$AR$68,-Hoja2!$AR$79,,)</f>
        <v>0</v>
      </c>
      <c r="E37" s="7">
        <f t="shared" si="0"/>
        <v>0</v>
      </c>
      <c r="F37" s="7">
        <f>Tabla5[[#This Row],[CUOTA]]-Tabla5[[#This Row],[INTERES]]</f>
        <v>0</v>
      </c>
      <c r="G37" s="7">
        <f>K36*Hoja2!$AR$81</f>
        <v>0</v>
      </c>
      <c r="H37" s="46">
        <f>IF(K36&gt;Hoja2!AI37+D37,Hoja2!AI37,0)</f>
        <v>0</v>
      </c>
      <c r="I37" s="46">
        <f>IF(K36&gt;Hoja2!AK37+D37,Hoja2!AK37,0)</f>
        <v>0</v>
      </c>
      <c r="J37" s="41"/>
      <c r="K37" s="43">
        <f t="shared" si="1"/>
        <v>0.01</v>
      </c>
      <c r="N37" s="34"/>
    </row>
    <row r="38" spans="2:14" ht="16.5" thickTop="1" thickBot="1" x14ac:dyDescent="0.4">
      <c r="B38" s="200"/>
      <c r="C38" s="4">
        <f t="shared" ca="1" si="2"/>
        <v>46346</v>
      </c>
      <c r="D38" s="7">
        <f>PMT(Hoja2!$AR$81,Hoja2!$AR$68,-Hoja2!$AR$79,,)</f>
        <v>0</v>
      </c>
      <c r="E38" s="7">
        <f t="shared" si="0"/>
        <v>0</v>
      </c>
      <c r="F38" s="7">
        <f>Tabla5[[#This Row],[CUOTA]]-Tabla5[[#This Row],[INTERES]]</f>
        <v>0</v>
      </c>
      <c r="G38" s="7">
        <f>K37*Hoja2!$AR$81</f>
        <v>0</v>
      </c>
      <c r="H38" s="46">
        <f>IF(K37&gt;Hoja2!AI38+D38,Hoja2!AI38,0)</f>
        <v>0</v>
      </c>
      <c r="I38" s="46">
        <f>IF(K37&gt;Hoja2!AK38+D38,Hoja2!AK38,0)</f>
        <v>0</v>
      </c>
      <c r="J38" s="41"/>
      <c r="K38" s="43">
        <f t="shared" si="1"/>
        <v>0.01</v>
      </c>
    </row>
    <row r="39" spans="2:14" ht="16.5" thickTop="1" thickBot="1" x14ac:dyDescent="0.4">
      <c r="B39" s="201"/>
      <c r="C39" s="5">
        <f t="shared" ca="1" si="2"/>
        <v>46376</v>
      </c>
      <c r="D39" s="8">
        <f>PMT(Hoja2!$AR$81,Hoja2!$AR$68,-Hoja2!$AR$79,,)</f>
        <v>0</v>
      </c>
      <c r="E39" s="8">
        <f t="shared" si="0"/>
        <v>0</v>
      </c>
      <c r="F39" s="8">
        <f>Tabla5[[#This Row],[CUOTA]]-Tabla5[[#This Row],[INTERES]]</f>
        <v>0</v>
      </c>
      <c r="G39" s="8">
        <f>K38*Hoja2!$AR$81</f>
        <v>0</v>
      </c>
      <c r="H39" s="47">
        <f>IF(K38&gt;Hoja2!AI39+D39,Hoja2!AI39,0)</f>
        <v>0</v>
      </c>
      <c r="I39" s="47">
        <f>IF(K38&gt;Hoja2!AK39+D39,Hoja2!AK39,0)</f>
        <v>0</v>
      </c>
      <c r="J39" s="41"/>
      <c r="K39" s="43">
        <f t="shared" si="1"/>
        <v>0.01</v>
      </c>
    </row>
    <row r="40" spans="2:14" ht="16.5" thickTop="1" thickBot="1" x14ac:dyDescent="0.4">
      <c r="B40" s="193" t="s">
        <v>12</v>
      </c>
      <c r="C40" s="3">
        <f t="shared" ca="1" si="2"/>
        <v>46407</v>
      </c>
      <c r="D40" s="6">
        <f>PMT(Hoja2!$AR$81,Hoja2!$AR$68,-Hoja2!$AR$79,,)</f>
        <v>0</v>
      </c>
      <c r="E40" s="6">
        <f t="shared" si="0"/>
        <v>0</v>
      </c>
      <c r="F40" s="6">
        <f>Tabla5[[#This Row],[CUOTA]]-Tabla5[[#This Row],[INTERES]]</f>
        <v>0</v>
      </c>
      <c r="G40" s="6">
        <f>K39*Hoja2!$AR$81</f>
        <v>0</v>
      </c>
      <c r="H40" s="48">
        <f>IF(K39&gt;Hoja2!AI40+D40,Hoja2!AI40,0)</f>
        <v>0</v>
      </c>
      <c r="I40" s="48">
        <f>IF(K39&gt;Hoja2!AK40+D40,Hoja2!AK40,0)</f>
        <v>0</v>
      </c>
      <c r="J40" s="41"/>
      <c r="K40" s="43">
        <f t="shared" si="1"/>
        <v>0.01</v>
      </c>
    </row>
    <row r="41" spans="2:14" ht="16.5" thickTop="1" thickBot="1" x14ac:dyDescent="0.4">
      <c r="B41" s="194"/>
      <c r="C41" s="4">
        <f t="shared" ca="1" si="2"/>
        <v>46438</v>
      </c>
      <c r="D41" s="7">
        <f>PMT(Hoja2!$AR$81,Hoja2!$AR$68,-Hoja2!$AR$79,,)</f>
        <v>0</v>
      </c>
      <c r="E41" s="7">
        <f t="shared" si="0"/>
        <v>0</v>
      </c>
      <c r="F41" s="7">
        <f>Tabla5[[#This Row],[CUOTA]]-Tabla5[[#This Row],[INTERES]]</f>
        <v>0</v>
      </c>
      <c r="G41" s="7">
        <f>K40*Hoja2!$AR$81</f>
        <v>0</v>
      </c>
      <c r="H41" s="46">
        <f>IF(K40&gt;Hoja2!AI41+D41,Hoja2!AI41,0)</f>
        <v>0</v>
      </c>
      <c r="I41" s="46">
        <f>IF(K40&gt;Hoja2!AK41+D41,Hoja2!AK41,0)</f>
        <v>0</v>
      </c>
      <c r="J41" s="41"/>
      <c r="K41" s="43">
        <f t="shared" si="1"/>
        <v>0.01</v>
      </c>
    </row>
    <row r="42" spans="2:14" ht="16.5" thickTop="1" thickBot="1" x14ac:dyDescent="0.4">
      <c r="B42" s="194"/>
      <c r="C42" s="4">
        <f t="shared" ca="1" si="2"/>
        <v>46466</v>
      </c>
      <c r="D42" s="7">
        <f>PMT(Hoja2!$AR$81,Hoja2!$AR$68,-Hoja2!$AR$79,,)</f>
        <v>0</v>
      </c>
      <c r="E42" s="7">
        <f t="shared" si="0"/>
        <v>0</v>
      </c>
      <c r="F42" s="7">
        <f>Tabla5[[#This Row],[CUOTA]]-Tabla5[[#This Row],[INTERES]]</f>
        <v>0</v>
      </c>
      <c r="G42" s="7">
        <f>K41*Hoja2!$AR$81</f>
        <v>0</v>
      </c>
      <c r="H42" s="46">
        <f>IF(K41&gt;Hoja2!AI42+D42,Hoja2!AI42,0)</f>
        <v>0</v>
      </c>
      <c r="I42" s="46">
        <f>IF(K41&gt;Hoja2!AK42+D42,Hoja2!AK42,0)</f>
        <v>0</v>
      </c>
      <c r="J42" s="41"/>
      <c r="K42" s="43">
        <f t="shared" si="1"/>
        <v>0.01</v>
      </c>
    </row>
    <row r="43" spans="2:14" ht="16.5" thickTop="1" thickBot="1" x14ac:dyDescent="0.4">
      <c r="B43" s="194"/>
      <c r="C43" s="4">
        <f t="shared" ca="1" si="2"/>
        <v>46497</v>
      </c>
      <c r="D43" s="7">
        <f>PMT(Hoja2!$AR$81,Hoja2!$AR$68,-Hoja2!$AR$79,,)</f>
        <v>0</v>
      </c>
      <c r="E43" s="7">
        <f t="shared" si="0"/>
        <v>0</v>
      </c>
      <c r="F43" s="7">
        <f>Tabla5[[#This Row],[CUOTA]]-Tabla5[[#This Row],[INTERES]]</f>
        <v>0</v>
      </c>
      <c r="G43" s="7">
        <f>K42*Hoja2!$AR$81</f>
        <v>0</v>
      </c>
      <c r="H43" s="46">
        <f>IF(K42&gt;Hoja2!AI43+D43,Hoja2!AI43,0)</f>
        <v>0</v>
      </c>
      <c r="I43" s="46">
        <f>IF(K42&gt;Hoja2!AK43+D43,Hoja2!AK43,0)</f>
        <v>0</v>
      </c>
      <c r="J43" s="41"/>
      <c r="K43" s="43">
        <f t="shared" si="1"/>
        <v>0.01</v>
      </c>
    </row>
    <row r="44" spans="2:14" ht="16.5" thickTop="1" thickBot="1" x14ac:dyDescent="0.4">
      <c r="B44" s="194"/>
      <c r="C44" s="4">
        <f t="shared" ca="1" si="2"/>
        <v>46527</v>
      </c>
      <c r="D44" s="7">
        <f>PMT(Hoja2!$AR$81,Hoja2!$AR$68,-Hoja2!$AR$79,,)</f>
        <v>0</v>
      </c>
      <c r="E44" s="7">
        <f t="shared" si="0"/>
        <v>0</v>
      </c>
      <c r="F44" s="7">
        <f>Tabla5[[#This Row],[CUOTA]]-Tabla5[[#This Row],[INTERES]]</f>
        <v>0</v>
      </c>
      <c r="G44" s="7">
        <f>K43*Hoja2!$AR$81</f>
        <v>0</v>
      </c>
      <c r="H44" s="46">
        <f>IF(K43&gt;Hoja2!AI44+D44,Hoja2!AI44,0)</f>
        <v>0</v>
      </c>
      <c r="I44" s="46">
        <f>IF(K43&gt;Hoja2!AK44+D44,Hoja2!AK44,0)</f>
        <v>0</v>
      </c>
      <c r="J44" s="41"/>
      <c r="K44" s="43">
        <f t="shared" si="1"/>
        <v>0.01</v>
      </c>
    </row>
    <row r="45" spans="2:14" ht="16.5" thickTop="1" thickBot="1" x14ac:dyDescent="0.4">
      <c r="B45" s="194"/>
      <c r="C45" s="4">
        <f t="shared" ca="1" si="2"/>
        <v>46558</v>
      </c>
      <c r="D45" s="7">
        <f>PMT(Hoja2!$AR$81,Hoja2!$AR$68,-Hoja2!$AR$79,,)</f>
        <v>0</v>
      </c>
      <c r="E45" s="7">
        <f t="shared" si="0"/>
        <v>0</v>
      </c>
      <c r="F45" s="7">
        <f>Tabla5[[#This Row],[CUOTA]]-Tabla5[[#This Row],[INTERES]]</f>
        <v>0</v>
      </c>
      <c r="G45" s="7">
        <f>K44*Hoja2!$AR$81</f>
        <v>0</v>
      </c>
      <c r="H45" s="46">
        <f>IF(K44&gt;Hoja2!AI45+D45,Hoja2!AI45,0)</f>
        <v>0</v>
      </c>
      <c r="I45" s="46">
        <f>IF(K44&gt;Hoja2!AK45+D45,Hoja2!AK45,0)</f>
        <v>0</v>
      </c>
      <c r="J45" s="41"/>
      <c r="K45" s="43">
        <f t="shared" si="1"/>
        <v>0.01</v>
      </c>
    </row>
    <row r="46" spans="2:14" ht="16.5" thickTop="1" thickBot="1" x14ac:dyDescent="0.4">
      <c r="B46" s="194"/>
      <c r="C46" s="4">
        <f t="shared" ca="1" si="2"/>
        <v>46588</v>
      </c>
      <c r="D46" s="7">
        <f>PMT(Hoja2!$AR$81,Hoja2!$AR$68,-Hoja2!$AR$79,,)</f>
        <v>0</v>
      </c>
      <c r="E46" s="7">
        <f t="shared" si="0"/>
        <v>0</v>
      </c>
      <c r="F46" s="7">
        <f>Tabla5[[#This Row],[CUOTA]]-Tabla5[[#This Row],[INTERES]]</f>
        <v>0</v>
      </c>
      <c r="G46" s="7">
        <f>K45*Hoja2!$AR$81</f>
        <v>0</v>
      </c>
      <c r="H46" s="46">
        <f>IF(K45&gt;Hoja2!AI46+D46,Hoja2!AI46,0)</f>
        <v>0</v>
      </c>
      <c r="I46" s="46">
        <f>IF(K45&gt;Hoja2!AK46+D46,Hoja2!AK46,0)</f>
        <v>0</v>
      </c>
      <c r="J46" s="41"/>
      <c r="K46" s="43">
        <f t="shared" si="1"/>
        <v>0.01</v>
      </c>
    </row>
    <row r="47" spans="2:14" ht="16.5" thickTop="1" thickBot="1" x14ac:dyDescent="0.4">
      <c r="B47" s="194"/>
      <c r="C47" s="4">
        <f t="shared" ca="1" si="2"/>
        <v>46619</v>
      </c>
      <c r="D47" s="7">
        <f>PMT(Hoja2!$AR$81,Hoja2!$AR$68,-Hoja2!$AR$79,,)</f>
        <v>0</v>
      </c>
      <c r="E47" s="7">
        <f t="shared" si="0"/>
        <v>0</v>
      </c>
      <c r="F47" s="7">
        <f>Tabla5[[#This Row],[CUOTA]]-Tabla5[[#This Row],[INTERES]]</f>
        <v>0</v>
      </c>
      <c r="G47" s="7">
        <f>K46*Hoja2!$AR$81</f>
        <v>0</v>
      </c>
      <c r="H47" s="46">
        <f>IF(K46&gt;Hoja2!AI47+D47,Hoja2!AI47,0)</f>
        <v>0</v>
      </c>
      <c r="I47" s="46">
        <f>IF(K46&gt;Hoja2!AK47+D47,Hoja2!AK47,0)</f>
        <v>0</v>
      </c>
      <c r="J47" s="41"/>
      <c r="K47" s="43">
        <f t="shared" si="1"/>
        <v>0.01</v>
      </c>
    </row>
    <row r="48" spans="2:14" ht="16.5" thickTop="1" thickBot="1" x14ac:dyDescent="0.4">
      <c r="B48" s="194"/>
      <c r="C48" s="4">
        <f t="shared" ca="1" si="2"/>
        <v>46650</v>
      </c>
      <c r="D48" s="7">
        <f>PMT(Hoja2!$AR$81,Hoja2!$AR$68,-Hoja2!$AR$79,,)</f>
        <v>0</v>
      </c>
      <c r="E48" s="7">
        <f t="shared" si="0"/>
        <v>0</v>
      </c>
      <c r="F48" s="7">
        <f>Tabla5[[#This Row],[CUOTA]]-Tabla5[[#This Row],[INTERES]]</f>
        <v>0</v>
      </c>
      <c r="G48" s="7">
        <f>K47*Hoja2!$AR$81</f>
        <v>0</v>
      </c>
      <c r="H48" s="46">
        <f>IF(K47&gt;Hoja2!AI48+D48,Hoja2!AI48,0)</f>
        <v>0</v>
      </c>
      <c r="I48" s="46">
        <f>IF(K47&gt;Hoja2!AK48+D48,Hoja2!AK48,0)</f>
        <v>0</v>
      </c>
      <c r="J48" s="41"/>
      <c r="K48" s="43">
        <f t="shared" si="1"/>
        <v>0.01</v>
      </c>
    </row>
    <row r="49" spans="2:11" ht="16.5" thickTop="1" thickBot="1" x14ac:dyDescent="0.4">
      <c r="B49" s="194"/>
      <c r="C49" s="4">
        <f t="shared" ca="1" si="2"/>
        <v>46680</v>
      </c>
      <c r="D49" s="7">
        <f>PMT(Hoja2!$AR$81,Hoja2!$AR$68,-Hoja2!$AR$79,,)</f>
        <v>0</v>
      </c>
      <c r="E49" s="7">
        <f t="shared" si="0"/>
        <v>0</v>
      </c>
      <c r="F49" s="7">
        <f>Tabla5[[#This Row],[CUOTA]]-Tabla5[[#This Row],[INTERES]]</f>
        <v>0</v>
      </c>
      <c r="G49" s="7">
        <f>K48*Hoja2!$AR$81</f>
        <v>0</v>
      </c>
      <c r="H49" s="46">
        <f>IF(K48&gt;Hoja2!AI49+D49,Hoja2!AI49,0)</f>
        <v>0</v>
      </c>
      <c r="I49" s="46">
        <f>IF(K48&gt;Hoja2!AK49+D49,Hoja2!AK49,0)</f>
        <v>0</v>
      </c>
      <c r="J49" s="41"/>
      <c r="K49" s="43">
        <f t="shared" si="1"/>
        <v>0.01</v>
      </c>
    </row>
    <row r="50" spans="2:11" ht="16.5" thickTop="1" thickBot="1" x14ac:dyDescent="0.4">
      <c r="B50" s="194"/>
      <c r="C50" s="4">
        <f t="shared" ca="1" si="2"/>
        <v>46711</v>
      </c>
      <c r="D50" s="7">
        <f>PMT(Hoja2!$AR$81,Hoja2!$AR$68,-Hoja2!$AR$79,,)</f>
        <v>0</v>
      </c>
      <c r="E50" s="7">
        <f t="shared" si="0"/>
        <v>0</v>
      </c>
      <c r="F50" s="7">
        <f>Tabla5[[#This Row],[CUOTA]]-Tabla5[[#This Row],[INTERES]]</f>
        <v>0</v>
      </c>
      <c r="G50" s="7">
        <f>K49*Hoja2!$AR$81</f>
        <v>0</v>
      </c>
      <c r="H50" s="46">
        <f>IF(K49&gt;Hoja2!AI50+D50,Hoja2!AI50,0)</f>
        <v>0</v>
      </c>
      <c r="I50" s="46">
        <f>IF(K49&gt;Hoja2!AK50+D50,Hoja2!AK50,0)</f>
        <v>0</v>
      </c>
      <c r="J50" s="41"/>
      <c r="K50" s="43">
        <f t="shared" si="1"/>
        <v>0.01</v>
      </c>
    </row>
    <row r="51" spans="2:11" ht="16.5" thickTop="1" thickBot="1" x14ac:dyDescent="0.4">
      <c r="B51" s="195"/>
      <c r="C51" s="5">
        <f t="shared" ca="1" si="2"/>
        <v>46741</v>
      </c>
      <c r="D51" s="8">
        <f>PMT(Hoja2!$AR$81,Hoja2!$AR$68,-Hoja2!$AR$79,,)</f>
        <v>0</v>
      </c>
      <c r="E51" s="8">
        <f t="shared" si="0"/>
        <v>0</v>
      </c>
      <c r="F51" s="8">
        <f>Tabla5[[#This Row],[CUOTA]]-Tabla5[[#This Row],[INTERES]]</f>
        <v>0</v>
      </c>
      <c r="G51" s="8">
        <f>K50*Hoja2!$AR$81</f>
        <v>0</v>
      </c>
      <c r="H51" s="47">
        <f>IF(K50&gt;Hoja2!AI51+D51,Hoja2!AI51,0)</f>
        <v>0</v>
      </c>
      <c r="I51" s="47">
        <f>IF(K50&gt;Hoja2!AK51+D51,Hoja2!AK51,0)</f>
        <v>0</v>
      </c>
      <c r="J51" s="41"/>
      <c r="K51" s="43">
        <f t="shared" si="1"/>
        <v>0.01</v>
      </c>
    </row>
    <row r="52" spans="2:11" ht="16.5" thickTop="1" thickBot="1" x14ac:dyDescent="0.4">
      <c r="B52" s="199" t="s">
        <v>13</v>
      </c>
      <c r="C52" s="3">
        <f t="shared" ca="1" si="2"/>
        <v>46772</v>
      </c>
      <c r="D52" s="6">
        <f>PMT(Hoja2!$AR$81,Hoja2!$AR$68,-Hoja2!$AR$79,,)</f>
        <v>0</v>
      </c>
      <c r="E52" s="6">
        <f t="shared" si="0"/>
        <v>0</v>
      </c>
      <c r="F52" s="6">
        <f>Tabla5[[#This Row],[CUOTA]]-Tabla5[[#This Row],[INTERES]]</f>
        <v>0</v>
      </c>
      <c r="G52" s="6">
        <f>K51*Hoja2!$AR$81</f>
        <v>0</v>
      </c>
      <c r="H52" s="48">
        <f>IF(K51&gt;Hoja2!AI52+D52,Hoja2!AI52,0)</f>
        <v>0</v>
      </c>
      <c r="I52" s="48">
        <f>IF(K51&gt;Hoja2!AK52+D52,Hoja2!AK52,0)</f>
        <v>0</v>
      </c>
      <c r="J52" s="41"/>
      <c r="K52" s="43">
        <f t="shared" si="1"/>
        <v>0.01</v>
      </c>
    </row>
    <row r="53" spans="2:11" ht="16.5" thickTop="1" thickBot="1" x14ac:dyDescent="0.4">
      <c r="B53" s="200"/>
      <c r="C53" s="4">
        <f t="shared" ca="1" si="2"/>
        <v>46803</v>
      </c>
      <c r="D53" s="7">
        <f>PMT(Hoja2!$AR$81,Hoja2!$AR$68,-Hoja2!$AR$79,,)</f>
        <v>0</v>
      </c>
      <c r="E53" s="7">
        <f t="shared" si="0"/>
        <v>0</v>
      </c>
      <c r="F53" s="7">
        <f>Tabla5[[#This Row],[CUOTA]]-Tabla5[[#This Row],[INTERES]]</f>
        <v>0</v>
      </c>
      <c r="G53" s="7">
        <f>K52*Hoja2!$AR$81</f>
        <v>0</v>
      </c>
      <c r="H53" s="46">
        <f>IF(K52&gt;Hoja2!AI53+D53,Hoja2!AI53,0)</f>
        <v>0</v>
      </c>
      <c r="I53" s="46">
        <f>IF(K52&gt;Hoja2!AK53+D53,Hoja2!AK53,0)</f>
        <v>0</v>
      </c>
      <c r="J53" s="41"/>
      <c r="K53" s="43">
        <f t="shared" si="1"/>
        <v>0.01</v>
      </c>
    </row>
    <row r="54" spans="2:11" ht="16.5" thickTop="1" thickBot="1" x14ac:dyDescent="0.4">
      <c r="B54" s="200"/>
      <c r="C54" s="4">
        <f t="shared" ca="1" si="2"/>
        <v>46832</v>
      </c>
      <c r="D54" s="7">
        <f>PMT(Hoja2!$AR$81,Hoja2!$AR$68,-Hoja2!$AR$79,,)</f>
        <v>0</v>
      </c>
      <c r="E54" s="7">
        <f t="shared" si="0"/>
        <v>0</v>
      </c>
      <c r="F54" s="7">
        <f>Tabla5[[#This Row],[CUOTA]]-Tabla5[[#This Row],[INTERES]]</f>
        <v>0</v>
      </c>
      <c r="G54" s="7">
        <f>K53*Hoja2!$AR$81</f>
        <v>0</v>
      </c>
      <c r="H54" s="46">
        <f>IF(K53&gt;Hoja2!AI54+D54,Hoja2!AI54,0)</f>
        <v>0</v>
      </c>
      <c r="I54" s="46">
        <f>IF(K53&gt;Hoja2!AK54+D54,Hoja2!AK54,0)</f>
        <v>0</v>
      </c>
      <c r="J54" s="41"/>
      <c r="K54" s="43">
        <f t="shared" si="1"/>
        <v>0.01</v>
      </c>
    </row>
    <row r="55" spans="2:11" ht="16.5" thickTop="1" thickBot="1" x14ac:dyDescent="0.4">
      <c r="B55" s="200"/>
      <c r="C55" s="4">
        <f t="shared" ca="1" si="2"/>
        <v>46863</v>
      </c>
      <c r="D55" s="7">
        <f>PMT(Hoja2!$AR$81,Hoja2!$AR$68,-Hoja2!$AR$79,,)</f>
        <v>0</v>
      </c>
      <c r="E55" s="7">
        <f t="shared" si="0"/>
        <v>0</v>
      </c>
      <c r="F55" s="7">
        <f>Tabla5[[#This Row],[CUOTA]]-Tabla5[[#This Row],[INTERES]]</f>
        <v>0</v>
      </c>
      <c r="G55" s="7">
        <f>K54*Hoja2!$AR$81</f>
        <v>0</v>
      </c>
      <c r="H55" s="46">
        <f>IF(K54&gt;Hoja2!AI55+D55,Hoja2!AI55,0)</f>
        <v>0</v>
      </c>
      <c r="I55" s="46">
        <f>IF(K54&gt;Hoja2!AK55+D55,Hoja2!AK55,0)</f>
        <v>0</v>
      </c>
      <c r="J55" s="41"/>
      <c r="K55" s="43">
        <f t="shared" si="1"/>
        <v>0.01</v>
      </c>
    </row>
    <row r="56" spans="2:11" ht="16.5" thickTop="1" thickBot="1" x14ac:dyDescent="0.4">
      <c r="B56" s="200"/>
      <c r="C56" s="4">
        <f t="shared" ca="1" si="2"/>
        <v>46893</v>
      </c>
      <c r="D56" s="7">
        <f>PMT(Hoja2!$AR$81,Hoja2!$AR$68,-Hoja2!$AR$79,,)</f>
        <v>0</v>
      </c>
      <c r="E56" s="7">
        <f t="shared" si="0"/>
        <v>0</v>
      </c>
      <c r="F56" s="7">
        <f>Tabla5[[#This Row],[CUOTA]]-Tabla5[[#This Row],[INTERES]]</f>
        <v>0</v>
      </c>
      <c r="G56" s="7">
        <f>K55*Hoja2!$AR$81</f>
        <v>0</v>
      </c>
      <c r="H56" s="46">
        <f>IF(K55&gt;Hoja2!AI56+D56,Hoja2!AI56,0)</f>
        <v>0</v>
      </c>
      <c r="I56" s="46">
        <f>IF(K55&gt;Hoja2!AK56+D56,Hoja2!AK56,0)</f>
        <v>0</v>
      </c>
      <c r="J56" s="41"/>
      <c r="K56" s="43">
        <f t="shared" si="1"/>
        <v>0.01</v>
      </c>
    </row>
    <row r="57" spans="2:11" ht="16.5" thickTop="1" thickBot="1" x14ac:dyDescent="0.4">
      <c r="B57" s="200"/>
      <c r="C57" s="4">
        <f t="shared" ca="1" si="2"/>
        <v>46924</v>
      </c>
      <c r="D57" s="7">
        <f>PMT(Hoja2!$AR$81,Hoja2!$AR$68,-Hoja2!$AR$79,,)</f>
        <v>0</v>
      </c>
      <c r="E57" s="7">
        <f t="shared" si="0"/>
        <v>0</v>
      </c>
      <c r="F57" s="7">
        <f>Tabla5[[#This Row],[CUOTA]]-Tabla5[[#This Row],[INTERES]]</f>
        <v>0</v>
      </c>
      <c r="G57" s="7">
        <f>K56*Hoja2!$AR$81</f>
        <v>0</v>
      </c>
      <c r="H57" s="46">
        <f>IF(K56&gt;Hoja2!AI57+D57,Hoja2!AI57,0)</f>
        <v>0</v>
      </c>
      <c r="I57" s="46">
        <f>IF(K56&gt;Hoja2!AK57+D57,Hoja2!AK57,0)</f>
        <v>0</v>
      </c>
      <c r="J57" s="41"/>
      <c r="K57" s="43">
        <f t="shared" si="1"/>
        <v>0.01</v>
      </c>
    </row>
    <row r="58" spans="2:11" ht="16.5" thickTop="1" thickBot="1" x14ac:dyDescent="0.4">
      <c r="B58" s="200"/>
      <c r="C58" s="4">
        <f t="shared" ca="1" si="2"/>
        <v>46954</v>
      </c>
      <c r="D58" s="7">
        <f>PMT(Hoja2!$AR$81,Hoja2!$AR$68,-Hoja2!$AR$79,,)</f>
        <v>0</v>
      </c>
      <c r="E58" s="7">
        <f t="shared" si="0"/>
        <v>0</v>
      </c>
      <c r="F58" s="7">
        <f>Tabla5[[#This Row],[CUOTA]]-Tabla5[[#This Row],[INTERES]]</f>
        <v>0</v>
      </c>
      <c r="G58" s="7">
        <f>K57*Hoja2!$AR$81</f>
        <v>0</v>
      </c>
      <c r="H58" s="46">
        <f>IF(K57&gt;Hoja2!AI58+D58,Hoja2!AI58,0)</f>
        <v>0</v>
      </c>
      <c r="I58" s="46">
        <f>IF(K57&gt;Hoja2!AK58+D58,Hoja2!AK58,0)</f>
        <v>0</v>
      </c>
      <c r="J58" s="41"/>
      <c r="K58" s="43">
        <f t="shared" si="1"/>
        <v>0.01</v>
      </c>
    </row>
    <row r="59" spans="2:11" ht="16.5" thickTop="1" thickBot="1" x14ac:dyDescent="0.4">
      <c r="B59" s="200"/>
      <c r="C59" s="4">
        <f t="shared" ca="1" si="2"/>
        <v>46985</v>
      </c>
      <c r="D59" s="7">
        <f>PMT(Hoja2!$AR$81,Hoja2!$AR$68,-Hoja2!$AR$79,,)</f>
        <v>0</v>
      </c>
      <c r="E59" s="7">
        <f t="shared" si="0"/>
        <v>0</v>
      </c>
      <c r="F59" s="7">
        <f>Tabla5[[#This Row],[CUOTA]]-Tabla5[[#This Row],[INTERES]]</f>
        <v>0</v>
      </c>
      <c r="G59" s="7">
        <f>K58*Hoja2!$AR$81</f>
        <v>0</v>
      </c>
      <c r="H59" s="46">
        <f>IF(K58&gt;Hoja2!AI59+D59,Hoja2!AI59,0)</f>
        <v>0</v>
      </c>
      <c r="I59" s="46">
        <f>IF(K58&gt;Hoja2!AK59+D59,Hoja2!AK59,0)</f>
        <v>0</v>
      </c>
      <c r="J59" s="41"/>
      <c r="K59" s="43">
        <f t="shared" si="1"/>
        <v>0.01</v>
      </c>
    </row>
    <row r="60" spans="2:11" ht="16.5" thickTop="1" thickBot="1" x14ac:dyDescent="0.4">
      <c r="B60" s="200"/>
      <c r="C60" s="4">
        <f t="shared" ca="1" si="2"/>
        <v>47016</v>
      </c>
      <c r="D60" s="7">
        <f>PMT(Hoja2!$AR$81,Hoja2!$AR$68,-Hoja2!$AR$79,,)</f>
        <v>0</v>
      </c>
      <c r="E60" s="7">
        <f t="shared" si="0"/>
        <v>0</v>
      </c>
      <c r="F60" s="7">
        <f>Tabla5[[#This Row],[CUOTA]]-Tabla5[[#This Row],[INTERES]]</f>
        <v>0</v>
      </c>
      <c r="G60" s="7">
        <f>K59*Hoja2!$AR$81</f>
        <v>0</v>
      </c>
      <c r="H60" s="46">
        <f>IF(K59&gt;Hoja2!AI60+D60,Hoja2!AI60,0)</f>
        <v>0</v>
      </c>
      <c r="I60" s="46">
        <f>IF(K59&gt;Hoja2!AK60+D60,Hoja2!AK60,0)</f>
        <v>0</v>
      </c>
      <c r="J60" s="41"/>
      <c r="K60" s="43">
        <f t="shared" si="1"/>
        <v>0.01</v>
      </c>
    </row>
    <row r="61" spans="2:11" ht="16.5" thickTop="1" thickBot="1" x14ac:dyDescent="0.4">
      <c r="B61" s="200"/>
      <c r="C61" s="4">
        <f t="shared" ca="1" si="2"/>
        <v>47046</v>
      </c>
      <c r="D61" s="7">
        <f>PMT(Hoja2!$AR$81,Hoja2!$AR$68,-Hoja2!$AR$79,,)</f>
        <v>0</v>
      </c>
      <c r="E61" s="7">
        <f t="shared" si="0"/>
        <v>0</v>
      </c>
      <c r="F61" s="7">
        <f>Tabla5[[#This Row],[CUOTA]]-Tabla5[[#This Row],[INTERES]]</f>
        <v>0</v>
      </c>
      <c r="G61" s="7">
        <f>K60*Hoja2!$AR$81</f>
        <v>0</v>
      </c>
      <c r="H61" s="46">
        <f>IF(K60&gt;Hoja2!AI61+D61,Hoja2!AI61,0)</f>
        <v>0</v>
      </c>
      <c r="I61" s="46">
        <f>IF(K60&gt;Hoja2!AK61+D61,Hoja2!AK61,0)</f>
        <v>0</v>
      </c>
      <c r="J61" s="41"/>
      <c r="K61" s="43">
        <f t="shared" si="1"/>
        <v>0.01</v>
      </c>
    </row>
    <row r="62" spans="2:11" ht="16.5" thickTop="1" thickBot="1" x14ac:dyDescent="0.4">
      <c r="B62" s="200"/>
      <c r="C62" s="4">
        <f t="shared" ca="1" si="2"/>
        <v>47077</v>
      </c>
      <c r="D62" s="7">
        <f>PMT(Hoja2!$AR$81,Hoja2!$AR$68,-Hoja2!$AR$79,,)</f>
        <v>0</v>
      </c>
      <c r="E62" s="7">
        <f t="shared" si="0"/>
        <v>0</v>
      </c>
      <c r="F62" s="7">
        <f>Tabla5[[#This Row],[CUOTA]]-Tabla5[[#This Row],[INTERES]]</f>
        <v>0</v>
      </c>
      <c r="G62" s="7">
        <f>K61*Hoja2!$AR$81</f>
        <v>0</v>
      </c>
      <c r="H62" s="46">
        <f>IF(K61&gt;Hoja2!AI62+D62,Hoja2!AI62,0)</f>
        <v>0</v>
      </c>
      <c r="I62" s="46">
        <f>IF(K61&gt;Hoja2!AK62+D62,Hoja2!AK62,0)</f>
        <v>0</v>
      </c>
      <c r="J62" s="41"/>
      <c r="K62" s="43">
        <f t="shared" si="1"/>
        <v>0.01</v>
      </c>
    </row>
    <row r="63" spans="2:11" ht="16.5" thickTop="1" thickBot="1" x14ac:dyDescent="0.4">
      <c r="B63" s="201"/>
      <c r="C63" s="5">
        <f t="shared" ca="1" si="2"/>
        <v>47107</v>
      </c>
      <c r="D63" s="8">
        <f>PMT(Hoja2!$AR$81,Hoja2!$AR$68,-Hoja2!$AR$79,,)</f>
        <v>0</v>
      </c>
      <c r="E63" s="8">
        <f t="shared" si="0"/>
        <v>0</v>
      </c>
      <c r="F63" s="8">
        <f>Tabla5[[#This Row],[CUOTA]]-Tabla5[[#This Row],[INTERES]]</f>
        <v>0</v>
      </c>
      <c r="G63" s="8">
        <f>K62*Hoja2!$AR$81</f>
        <v>0</v>
      </c>
      <c r="H63" s="47">
        <f>IF(K62&gt;Hoja2!AI63+D63,Hoja2!AI63,0)</f>
        <v>0</v>
      </c>
      <c r="I63" s="47">
        <f>IF(K62&gt;Hoja2!AK63+D63,Hoja2!AK63,0)</f>
        <v>0</v>
      </c>
      <c r="J63" s="41"/>
      <c r="K63" s="43">
        <f t="shared" si="1"/>
        <v>0.01</v>
      </c>
    </row>
    <row r="64" spans="2:11" ht="16.5" thickTop="1" thickBot="1" x14ac:dyDescent="0.4">
      <c r="B64" s="193" t="s">
        <v>14</v>
      </c>
      <c r="C64" s="3">
        <f t="shared" ca="1" si="2"/>
        <v>47138</v>
      </c>
      <c r="D64" s="6">
        <f>PMT(Hoja2!$AR$81,Hoja2!$AR$68,-Hoja2!$AR$79,,)</f>
        <v>0</v>
      </c>
      <c r="E64" s="6">
        <f t="shared" si="0"/>
        <v>0</v>
      </c>
      <c r="F64" s="6">
        <f>Tabla5[[#This Row],[CUOTA]]-Tabla5[[#This Row],[INTERES]]</f>
        <v>0</v>
      </c>
      <c r="G64" s="6">
        <f>K63*Hoja2!$AR$81</f>
        <v>0</v>
      </c>
      <c r="H64" s="48">
        <f>IF(K63&gt;Hoja2!AI64+D64,Hoja2!AI64,0)</f>
        <v>0</v>
      </c>
      <c r="I64" s="48">
        <f>IF(K63&gt;Hoja2!AK64+D64,Hoja2!AK64,0)</f>
        <v>0</v>
      </c>
      <c r="J64" s="41"/>
      <c r="K64" s="43">
        <f t="shared" si="1"/>
        <v>0.01</v>
      </c>
    </row>
    <row r="65" spans="2:11" ht="16.5" thickTop="1" thickBot="1" x14ac:dyDescent="0.4">
      <c r="B65" s="194"/>
      <c r="C65" s="4">
        <f t="shared" ca="1" si="2"/>
        <v>47169</v>
      </c>
      <c r="D65" s="7">
        <f>PMT(Hoja2!$AR$81,Hoja2!$AR$68,-Hoja2!$AR$79,,)</f>
        <v>0</v>
      </c>
      <c r="E65" s="7">
        <f t="shared" si="0"/>
        <v>0</v>
      </c>
      <c r="F65" s="7">
        <f>Tabla5[[#This Row],[CUOTA]]-Tabla5[[#This Row],[INTERES]]</f>
        <v>0</v>
      </c>
      <c r="G65" s="7">
        <f>K64*Hoja2!$AR$81</f>
        <v>0</v>
      </c>
      <c r="H65" s="46">
        <f>IF(K64&gt;Hoja2!AI65+D65,Hoja2!AI65,0)</f>
        <v>0</v>
      </c>
      <c r="I65" s="46">
        <f>IF(K64&gt;Hoja2!AK65+D65,Hoja2!AK65,0)</f>
        <v>0</v>
      </c>
      <c r="J65" s="41"/>
      <c r="K65" s="43">
        <f t="shared" si="1"/>
        <v>0.01</v>
      </c>
    </row>
    <row r="66" spans="2:11" ht="16.5" thickTop="1" thickBot="1" x14ac:dyDescent="0.4">
      <c r="B66" s="194"/>
      <c r="C66" s="4">
        <f t="shared" ca="1" si="2"/>
        <v>47197</v>
      </c>
      <c r="D66" s="7">
        <f>PMT(Hoja2!$AR$81,Hoja2!$AR$68,-Hoja2!$AR$79,,)</f>
        <v>0</v>
      </c>
      <c r="E66" s="7">
        <f t="shared" si="0"/>
        <v>0</v>
      </c>
      <c r="F66" s="7">
        <f>Tabla5[[#This Row],[CUOTA]]-Tabla5[[#This Row],[INTERES]]</f>
        <v>0</v>
      </c>
      <c r="G66" s="7">
        <f>K65*Hoja2!$AR$81</f>
        <v>0</v>
      </c>
      <c r="H66" s="46">
        <f>IF(K65&gt;Hoja2!AI66+D66,Hoja2!AI66,0)</f>
        <v>0</v>
      </c>
      <c r="I66" s="46">
        <f>IF(K65&gt;Hoja2!AK66+D66,Hoja2!AK66,0)</f>
        <v>0</v>
      </c>
      <c r="J66" s="41"/>
      <c r="K66" s="43">
        <f t="shared" si="1"/>
        <v>0.01</v>
      </c>
    </row>
    <row r="67" spans="2:11" ht="16.5" thickTop="1" thickBot="1" x14ac:dyDescent="0.4">
      <c r="B67" s="194"/>
      <c r="C67" s="4">
        <f t="shared" ca="1" si="2"/>
        <v>47228</v>
      </c>
      <c r="D67" s="7">
        <f>PMT(Hoja2!$AR$81,Hoja2!$AR$68,-Hoja2!$AR$79,,)</f>
        <v>0</v>
      </c>
      <c r="E67" s="7">
        <f t="shared" si="0"/>
        <v>0</v>
      </c>
      <c r="F67" s="7">
        <f>Tabla5[[#This Row],[CUOTA]]-Tabla5[[#This Row],[INTERES]]</f>
        <v>0</v>
      </c>
      <c r="G67" s="7">
        <f>K66*Hoja2!$AR$81</f>
        <v>0</v>
      </c>
      <c r="H67" s="46">
        <f>IF(K66&gt;Hoja2!AI67+D67,Hoja2!AI67,0)</f>
        <v>0</v>
      </c>
      <c r="I67" s="46">
        <f>IF(K66&gt;Hoja2!AK67+D67,Hoja2!AK67,0)</f>
        <v>0</v>
      </c>
      <c r="J67" s="41"/>
      <c r="K67" s="43">
        <f t="shared" si="1"/>
        <v>0.01</v>
      </c>
    </row>
    <row r="68" spans="2:11" ht="16.5" thickTop="1" thickBot="1" x14ac:dyDescent="0.4">
      <c r="B68" s="194"/>
      <c r="C68" s="4">
        <f t="shared" ca="1" si="2"/>
        <v>47258</v>
      </c>
      <c r="D68" s="7">
        <f>PMT(Hoja2!$AR$81,Hoja2!$AR$68,-Hoja2!$AR$79,,)</f>
        <v>0</v>
      </c>
      <c r="E68" s="7">
        <f t="shared" si="0"/>
        <v>0</v>
      </c>
      <c r="F68" s="7">
        <f>Tabla5[[#This Row],[CUOTA]]-Tabla5[[#This Row],[INTERES]]</f>
        <v>0</v>
      </c>
      <c r="G68" s="7">
        <f>K67*Hoja2!$AR$81</f>
        <v>0</v>
      </c>
      <c r="H68" s="46">
        <f>IF(K67&gt;Hoja2!AI68+D68,Hoja2!AI68,0)</f>
        <v>0</v>
      </c>
      <c r="I68" s="46">
        <f>IF(K67&gt;Hoja2!AK68+D68,Hoja2!AK68,0)</f>
        <v>0</v>
      </c>
      <c r="J68" s="41"/>
      <c r="K68" s="43">
        <f t="shared" si="1"/>
        <v>0.01</v>
      </c>
    </row>
    <row r="69" spans="2:11" ht="16.5" thickTop="1" thickBot="1" x14ac:dyDescent="0.4">
      <c r="B69" s="194"/>
      <c r="C69" s="4">
        <f t="shared" ca="1" si="2"/>
        <v>47289</v>
      </c>
      <c r="D69" s="7">
        <f>PMT(Hoja2!$AR$81,Hoja2!$AR$68,-Hoja2!$AR$79,,)</f>
        <v>0</v>
      </c>
      <c r="E69" s="7">
        <f t="shared" si="0"/>
        <v>0</v>
      </c>
      <c r="F69" s="7">
        <f>Tabla5[[#This Row],[CUOTA]]-Tabla5[[#This Row],[INTERES]]</f>
        <v>0</v>
      </c>
      <c r="G69" s="7">
        <f>K68*Hoja2!$AR$81</f>
        <v>0</v>
      </c>
      <c r="H69" s="46">
        <f>IF(K68&gt;Hoja2!AI69+D69,Hoja2!AI69,0)</f>
        <v>0</v>
      </c>
      <c r="I69" s="46">
        <f>IF(K68&gt;Hoja2!AK69+D69,Hoja2!AK69,0)</f>
        <v>0</v>
      </c>
      <c r="J69" s="41"/>
      <c r="K69" s="43">
        <f t="shared" si="1"/>
        <v>0.01</v>
      </c>
    </row>
    <row r="70" spans="2:11" ht="16.5" thickTop="1" thickBot="1" x14ac:dyDescent="0.4">
      <c r="B70" s="194"/>
      <c r="C70" s="4">
        <f t="shared" ca="1" si="2"/>
        <v>47319</v>
      </c>
      <c r="D70" s="7">
        <f>PMT(Hoja2!$AR$81,Hoja2!$AR$68,-Hoja2!$AR$79,,)</f>
        <v>0</v>
      </c>
      <c r="E70" s="7">
        <f t="shared" si="0"/>
        <v>0</v>
      </c>
      <c r="F70" s="7">
        <f>Tabla5[[#This Row],[CUOTA]]-Tabla5[[#This Row],[INTERES]]</f>
        <v>0</v>
      </c>
      <c r="G70" s="7">
        <f>K69*Hoja2!$AR$81</f>
        <v>0</v>
      </c>
      <c r="H70" s="46">
        <f>IF(K69&gt;Hoja2!AI70+D70,Hoja2!AI70,0)</f>
        <v>0</v>
      </c>
      <c r="I70" s="46">
        <f>IF(K69&gt;Hoja2!AK70+D70,Hoja2!AK70,0)</f>
        <v>0</v>
      </c>
      <c r="J70" s="41"/>
      <c r="K70" s="43">
        <f t="shared" si="1"/>
        <v>0.01</v>
      </c>
    </row>
    <row r="71" spans="2:11" ht="16.5" thickTop="1" thickBot="1" x14ac:dyDescent="0.4">
      <c r="B71" s="194"/>
      <c r="C71" s="4">
        <f t="shared" ca="1" si="2"/>
        <v>47350</v>
      </c>
      <c r="D71" s="7">
        <f>PMT(Hoja2!$AR$81,Hoja2!$AR$68,-Hoja2!$AR$79,,)</f>
        <v>0</v>
      </c>
      <c r="E71" s="7">
        <f t="shared" si="0"/>
        <v>0</v>
      </c>
      <c r="F71" s="7">
        <f>Tabla5[[#This Row],[CUOTA]]-Tabla5[[#This Row],[INTERES]]</f>
        <v>0</v>
      </c>
      <c r="G71" s="7">
        <f>K70*Hoja2!$AR$81</f>
        <v>0</v>
      </c>
      <c r="H71" s="46">
        <f>IF(K70&gt;Hoja2!AI71+D71,Hoja2!AI71,0)</f>
        <v>0</v>
      </c>
      <c r="I71" s="46">
        <f>IF(K70&gt;Hoja2!AK71+D71,Hoja2!AK71,0)</f>
        <v>0</v>
      </c>
      <c r="J71" s="41"/>
      <c r="K71" s="43">
        <f t="shared" si="1"/>
        <v>0.01</v>
      </c>
    </row>
    <row r="72" spans="2:11" ht="16.5" thickTop="1" thickBot="1" x14ac:dyDescent="0.4">
      <c r="B72" s="194"/>
      <c r="C72" s="4">
        <f t="shared" ca="1" si="2"/>
        <v>47381</v>
      </c>
      <c r="D72" s="7">
        <f>PMT(Hoja2!$AR$81,Hoja2!$AR$68,-Hoja2!$AR$79,,)</f>
        <v>0</v>
      </c>
      <c r="E72" s="7">
        <f t="shared" si="0"/>
        <v>0</v>
      </c>
      <c r="F72" s="7">
        <f>Tabla5[[#This Row],[CUOTA]]-Tabla5[[#This Row],[INTERES]]</f>
        <v>0</v>
      </c>
      <c r="G72" s="7">
        <f>K71*Hoja2!$AR$81</f>
        <v>0</v>
      </c>
      <c r="H72" s="46">
        <f>IF(K71&gt;Hoja2!AI72+D72,Hoja2!AI72,0)</f>
        <v>0</v>
      </c>
      <c r="I72" s="46">
        <f>IF(K71&gt;Hoja2!AK72+D72,Hoja2!AK72,0)</f>
        <v>0</v>
      </c>
      <c r="J72" s="41"/>
      <c r="K72" s="43">
        <f t="shared" si="1"/>
        <v>0.01</v>
      </c>
    </row>
    <row r="73" spans="2:11" ht="16.5" thickTop="1" thickBot="1" x14ac:dyDescent="0.4">
      <c r="B73" s="194"/>
      <c r="C73" s="4">
        <f t="shared" ca="1" si="2"/>
        <v>47411</v>
      </c>
      <c r="D73" s="7">
        <f>PMT(Hoja2!$AR$81,Hoja2!$AR$68,-Hoja2!$AR$79,,)</f>
        <v>0</v>
      </c>
      <c r="E73" s="7">
        <f t="shared" si="0"/>
        <v>0</v>
      </c>
      <c r="F73" s="7">
        <f>Tabla5[[#This Row],[CUOTA]]-Tabla5[[#This Row],[INTERES]]</f>
        <v>0</v>
      </c>
      <c r="G73" s="7">
        <f>K72*Hoja2!$AR$81</f>
        <v>0</v>
      </c>
      <c r="H73" s="46">
        <f>IF(K72&gt;Hoja2!AI73+D73,Hoja2!AI73,0)</f>
        <v>0</v>
      </c>
      <c r="I73" s="46">
        <f>IF(K72&gt;Hoja2!AK73+D73,Hoja2!AK73,0)</f>
        <v>0</v>
      </c>
      <c r="J73" s="41"/>
      <c r="K73" s="43">
        <f t="shared" si="1"/>
        <v>0.01</v>
      </c>
    </row>
    <row r="74" spans="2:11" ht="16.5" thickTop="1" thickBot="1" x14ac:dyDescent="0.4">
      <c r="B74" s="194"/>
      <c r="C74" s="4">
        <f t="shared" ca="1" si="2"/>
        <v>47442</v>
      </c>
      <c r="D74" s="7">
        <f>PMT(Hoja2!$AR$81,Hoja2!$AR$68,-Hoja2!$AR$79,,)</f>
        <v>0</v>
      </c>
      <c r="E74" s="7">
        <f t="shared" si="0"/>
        <v>0</v>
      </c>
      <c r="F74" s="7">
        <f>Tabla5[[#This Row],[CUOTA]]-Tabla5[[#This Row],[INTERES]]</f>
        <v>0</v>
      </c>
      <c r="G74" s="7">
        <f>K73*Hoja2!$AR$81</f>
        <v>0</v>
      </c>
      <c r="H74" s="46">
        <f>IF(K73&gt;Hoja2!AI74+D74,Hoja2!AI74,0)</f>
        <v>0</v>
      </c>
      <c r="I74" s="46">
        <f>IF(K73&gt;Hoja2!AK74+D74,Hoja2!AK74,0)</f>
        <v>0</v>
      </c>
      <c r="J74" s="41"/>
      <c r="K74" s="43">
        <f t="shared" si="1"/>
        <v>0.01</v>
      </c>
    </row>
    <row r="75" spans="2:11" ht="16.5" thickTop="1" thickBot="1" x14ac:dyDescent="0.4">
      <c r="B75" s="195"/>
      <c r="C75" s="5">
        <f t="shared" ca="1" si="2"/>
        <v>47472</v>
      </c>
      <c r="D75" s="8">
        <f>PMT(Hoja2!$AR$81,Hoja2!$AR$68,-Hoja2!$AR$79,,)</f>
        <v>0</v>
      </c>
      <c r="E75" s="8">
        <f t="shared" si="0"/>
        <v>0</v>
      </c>
      <c r="F75" s="8">
        <f>Tabla5[[#This Row],[CUOTA]]-Tabla5[[#This Row],[INTERES]]</f>
        <v>0</v>
      </c>
      <c r="G75" s="8">
        <f>K74*Hoja2!$AR$81</f>
        <v>0</v>
      </c>
      <c r="H75" s="47">
        <f>IF(K74&gt;Hoja2!AI75+D75,Hoja2!AI75,0)</f>
        <v>0</v>
      </c>
      <c r="I75" s="47">
        <f>IF(K74&gt;Hoja2!AK75+D75,Hoja2!AK75,0)</f>
        <v>0</v>
      </c>
      <c r="J75" s="41"/>
      <c r="K75" s="43">
        <f t="shared" si="1"/>
        <v>0.01</v>
      </c>
    </row>
    <row r="76" spans="2:11" ht="16.5" thickTop="1" thickBot="1" x14ac:dyDescent="0.4">
      <c r="B76" s="199" t="s">
        <v>15</v>
      </c>
      <c r="C76" s="3">
        <f t="shared" ca="1" si="2"/>
        <v>47503</v>
      </c>
      <c r="D76" s="6">
        <f>PMT(Hoja2!$AR$81,Hoja2!$AR$68,-Hoja2!$AR$79,,)</f>
        <v>0</v>
      </c>
      <c r="E76" s="6">
        <f t="shared" si="0"/>
        <v>0</v>
      </c>
      <c r="F76" s="6">
        <f>Tabla5[[#This Row],[CUOTA]]-Tabla5[[#This Row],[INTERES]]</f>
        <v>0</v>
      </c>
      <c r="G76" s="6">
        <f>K75*Hoja2!$AR$81</f>
        <v>0</v>
      </c>
      <c r="H76" s="48">
        <f>IF(K75&gt;Hoja2!AI76+D76,Hoja2!AI76,0)</f>
        <v>0</v>
      </c>
      <c r="I76" s="48">
        <f>IF(K75&gt;Hoja2!AK76+D76,Hoja2!AK76,0)</f>
        <v>0</v>
      </c>
      <c r="J76" s="42"/>
      <c r="K76" s="43">
        <f t="shared" si="1"/>
        <v>0.01</v>
      </c>
    </row>
    <row r="77" spans="2:11" ht="16.5" thickTop="1" thickBot="1" x14ac:dyDescent="0.4">
      <c r="B77" s="200"/>
      <c r="C77" s="4">
        <f t="shared" ca="1" si="2"/>
        <v>47534</v>
      </c>
      <c r="D77" s="7">
        <f>PMT(Hoja2!$AR$81,Hoja2!$AR$68,-Hoja2!$AR$79,,)</f>
        <v>0</v>
      </c>
      <c r="E77" s="7">
        <f t="shared" si="0"/>
        <v>0</v>
      </c>
      <c r="F77" s="7">
        <f>Tabla5[[#This Row],[CUOTA]]-Tabla5[[#This Row],[INTERES]]</f>
        <v>0</v>
      </c>
      <c r="G77" s="7">
        <f>K76*Hoja2!$AR$81</f>
        <v>0</v>
      </c>
      <c r="H77" s="46">
        <f>IF(K76&gt;Hoja2!AI77+D77,Hoja2!AI77,0)</f>
        <v>0</v>
      </c>
      <c r="I77" s="46">
        <f>IF(K76&gt;Hoja2!AK77+D77,Hoja2!AK77,0)</f>
        <v>0</v>
      </c>
      <c r="J77" s="42"/>
      <c r="K77" s="43">
        <f t="shared" si="1"/>
        <v>0.01</v>
      </c>
    </row>
    <row r="78" spans="2:11" ht="16.5" thickTop="1" thickBot="1" x14ac:dyDescent="0.4">
      <c r="B78" s="200"/>
      <c r="C78" s="4">
        <f t="shared" ca="1" si="2"/>
        <v>47562</v>
      </c>
      <c r="D78" s="7">
        <f>PMT(Hoja2!$AR$81,Hoja2!$AR$68,-Hoja2!$AR$79,,)</f>
        <v>0</v>
      </c>
      <c r="E78" s="7">
        <f t="shared" si="0"/>
        <v>0</v>
      </c>
      <c r="F78" s="7">
        <f>Tabla5[[#This Row],[CUOTA]]-Tabla5[[#This Row],[INTERES]]</f>
        <v>0</v>
      </c>
      <c r="G78" s="7">
        <f>K77*Hoja2!$AR$81</f>
        <v>0</v>
      </c>
      <c r="H78" s="46">
        <f>IF(K77&gt;Hoja2!AI78+D78,Hoja2!AI78,0)</f>
        <v>0</v>
      </c>
      <c r="I78" s="46">
        <f>IF(K77&gt;Hoja2!AK78+D78,Hoja2!AK78,0)</f>
        <v>0</v>
      </c>
      <c r="J78" s="42"/>
      <c r="K78" s="43">
        <f t="shared" si="1"/>
        <v>0.01</v>
      </c>
    </row>
    <row r="79" spans="2:11" ht="16.5" thickTop="1" thickBot="1" x14ac:dyDescent="0.4">
      <c r="B79" s="200"/>
      <c r="C79" s="4">
        <f t="shared" ca="1" si="2"/>
        <v>47593</v>
      </c>
      <c r="D79" s="7">
        <f>PMT(Hoja2!$AR$81,Hoja2!$AR$68,-Hoja2!$AR$79,,)</f>
        <v>0</v>
      </c>
      <c r="E79" s="7">
        <f t="shared" si="0"/>
        <v>0</v>
      </c>
      <c r="F79" s="7">
        <f>Tabla5[[#This Row],[CUOTA]]-Tabla5[[#This Row],[INTERES]]</f>
        <v>0</v>
      </c>
      <c r="G79" s="7">
        <f>K78*Hoja2!$AR$81</f>
        <v>0</v>
      </c>
      <c r="H79" s="46">
        <f>IF(K78&gt;Hoja2!AI79+D79,Hoja2!AI79,0)</f>
        <v>0</v>
      </c>
      <c r="I79" s="46">
        <f>IF(K78&gt;Hoja2!AK79+D79,Hoja2!AK79,0)</f>
        <v>0</v>
      </c>
      <c r="J79" s="42"/>
      <c r="K79" s="43">
        <f t="shared" si="1"/>
        <v>0.01</v>
      </c>
    </row>
    <row r="80" spans="2:11" ht="16.5" thickTop="1" thickBot="1" x14ac:dyDescent="0.4">
      <c r="B80" s="200"/>
      <c r="C80" s="4">
        <f t="shared" ca="1" si="2"/>
        <v>47623</v>
      </c>
      <c r="D80" s="7">
        <f>PMT(Hoja2!$AR$81,Hoja2!$AR$68,-Hoja2!$AR$79,,)</f>
        <v>0</v>
      </c>
      <c r="E80" s="7">
        <f t="shared" ref="E80:E143" si="3">D80+H80+I80-G80+J80</f>
        <v>0</v>
      </c>
      <c r="F80" s="7">
        <f>Tabla5[[#This Row],[CUOTA]]-Tabla5[[#This Row],[INTERES]]</f>
        <v>0</v>
      </c>
      <c r="G80" s="7">
        <f>K79*Hoja2!$AR$81</f>
        <v>0</v>
      </c>
      <c r="H80" s="46">
        <f>IF(K79&gt;Hoja2!AI80+D80,Hoja2!AI80,0)</f>
        <v>0</v>
      </c>
      <c r="I80" s="46">
        <f>IF(K79&gt;Hoja2!AK80+D80,Hoja2!AK80,0)</f>
        <v>0</v>
      </c>
      <c r="J80" s="42"/>
      <c r="K80" s="43">
        <f t="shared" ref="K80:K143" si="4">IF(+K79-E80&gt;0,+K79-E80,0.001)</f>
        <v>0.01</v>
      </c>
    </row>
    <row r="81" spans="2:11" ht="16.5" thickTop="1" thickBot="1" x14ac:dyDescent="0.4">
      <c r="B81" s="200"/>
      <c r="C81" s="4">
        <f t="shared" ref="C81:C144" ca="1" si="5">EDATE(C80,1)</f>
        <v>47654</v>
      </c>
      <c r="D81" s="7">
        <f>PMT(Hoja2!$AR$81,Hoja2!$AR$68,-Hoja2!$AR$79,,)</f>
        <v>0</v>
      </c>
      <c r="E81" s="7">
        <f t="shared" si="3"/>
        <v>0</v>
      </c>
      <c r="F81" s="7">
        <f>Tabla5[[#This Row],[CUOTA]]-Tabla5[[#This Row],[INTERES]]</f>
        <v>0</v>
      </c>
      <c r="G81" s="7">
        <f>K80*Hoja2!$AR$81</f>
        <v>0</v>
      </c>
      <c r="H81" s="46">
        <f>IF(K80&gt;Hoja2!AI81+D81,Hoja2!AI81,0)</f>
        <v>0</v>
      </c>
      <c r="I81" s="46">
        <f>IF(K80&gt;Hoja2!AK81+D81,Hoja2!AK81,0)</f>
        <v>0</v>
      </c>
      <c r="J81" s="42"/>
      <c r="K81" s="43">
        <f t="shared" si="4"/>
        <v>0.01</v>
      </c>
    </row>
    <row r="82" spans="2:11" ht="16.5" thickTop="1" thickBot="1" x14ac:dyDescent="0.4">
      <c r="B82" s="200"/>
      <c r="C82" s="4">
        <f t="shared" ca="1" si="5"/>
        <v>47684</v>
      </c>
      <c r="D82" s="7">
        <f>PMT(Hoja2!$AR$81,Hoja2!$AR$68,-Hoja2!$AR$79,,)</f>
        <v>0</v>
      </c>
      <c r="E82" s="7">
        <f t="shared" si="3"/>
        <v>0</v>
      </c>
      <c r="F82" s="7">
        <f>Tabla5[[#This Row],[CUOTA]]-Tabla5[[#This Row],[INTERES]]</f>
        <v>0</v>
      </c>
      <c r="G82" s="7">
        <f>K81*Hoja2!$AR$81</f>
        <v>0</v>
      </c>
      <c r="H82" s="46">
        <f>IF(K81&gt;Hoja2!AI82+D82,Hoja2!AI82,0)</f>
        <v>0</v>
      </c>
      <c r="I82" s="46">
        <f>IF(K81&gt;Hoja2!AK82+D82,Hoja2!AK82,0)</f>
        <v>0</v>
      </c>
      <c r="J82" s="42"/>
      <c r="K82" s="43">
        <f t="shared" si="4"/>
        <v>0.01</v>
      </c>
    </row>
    <row r="83" spans="2:11" ht="16.5" thickTop="1" thickBot="1" x14ac:dyDescent="0.4">
      <c r="B83" s="200"/>
      <c r="C83" s="4">
        <f t="shared" ca="1" si="5"/>
        <v>47715</v>
      </c>
      <c r="D83" s="7">
        <f>PMT(Hoja2!$AR$81,Hoja2!$AR$68,-Hoja2!$AR$79,,)</f>
        <v>0</v>
      </c>
      <c r="E83" s="7">
        <f t="shared" si="3"/>
        <v>0</v>
      </c>
      <c r="F83" s="7">
        <f>Tabla5[[#This Row],[CUOTA]]-Tabla5[[#This Row],[INTERES]]</f>
        <v>0</v>
      </c>
      <c r="G83" s="7">
        <f>K82*Hoja2!$AR$81</f>
        <v>0</v>
      </c>
      <c r="H83" s="46">
        <f>IF(K82&gt;Hoja2!AI83+D83,Hoja2!AI83,0)</f>
        <v>0</v>
      </c>
      <c r="I83" s="46">
        <f>IF(K82&gt;Hoja2!AK83+D83,Hoja2!AK83,0)</f>
        <v>0</v>
      </c>
      <c r="J83" s="42"/>
      <c r="K83" s="43">
        <f t="shared" si="4"/>
        <v>0.01</v>
      </c>
    </row>
    <row r="84" spans="2:11" ht="16.5" thickTop="1" thickBot="1" x14ac:dyDescent="0.4">
      <c r="B84" s="200"/>
      <c r="C84" s="4">
        <f t="shared" ca="1" si="5"/>
        <v>47746</v>
      </c>
      <c r="D84" s="7">
        <f>PMT(Hoja2!$AR$81,Hoja2!$AR$68,-Hoja2!$AR$79,,)</f>
        <v>0</v>
      </c>
      <c r="E84" s="7">
        <f t="shared" si="3"/>
        <v>0</v>
      </c>
      <c r="F84" s="7">
        <f>Tabla5[[#This Row],[CUOTA]]-Tabla5[[#This Row],[INTERES]]</f>
        <v>0</v>
      </c>
      <c r="G84" s="7">
        <f>K83*Hoja2!$AR$81</f>
        <v>0</v>
      </c>
      <c r="H84" s="46">
        <f>IF(K83&gt;Hoja2!AI84+D84,Hoja2!AI84,0)</f>
        <v>0</v>
      </c>
      <c r="I84" s="46">
        <f>IF(K83&gt;Hoja2!AK84+D84,Hoja2!AK84,0)</f>
        <v>0</v>
      </c>
      <c r="J84" s="42"/>
      <c r="K84" s="43">
        <f t="shared" si="4"/>
        <v>0.01</v>
      </c>
    </row>
    <row r="85" spans="2:11" ht="16.5" thickTop="1" thickBot="1" x14ac:dyDescent="0.4">
      <c r="B85" s="200"/>
      <c r="C85" s="4">
        <f t="shared" ca="1" si="5"/>
        <v>47776</v>
      </c>
      <c r="D85" s="7">
        <f>PMT(Hoja2!$AR$81,Hoja2!$AR$68,-Hoja2!$AR$79,,)</f>
        <v>0</v>
      </c>
      <c r="E85" s="7">
        <f t="shared" si="3"/>
        <v>0</v>
      </c>
      <c r="F85" s="7">
        <f>Tabla5[[#This Row],[CUOTA]]-Tabla5[[#This Row],[INTERES]]</f>
        <v>0</v>
      </c>
      <c r="G85" s="7">
        <f>K84*Hoja2!$AR$81</f>
        <v>0</v>
      </c>
      <c r="H85" s="46">
        <f>IF(K84&gt;Hoja2!AI85+D85,Hoja2!AI85,0)</f>
        <v>0</v>
      </c>
      <c r="I85" s="46">
        <f>IF(K84&gt;Hoja2!AK85+D85,Hoja2!AK85,0)</f>
        <v>0</v>
      </c>
      <c r="J85" s="42"/>
      <c r="K85" s="43">
        <f t="shared" si="4"/>
        <v>0.01</v>
      </c>
    </row>
    <row r="86" spans="2:11" ht="16.5" thickTop="1" thickBot="1" x14ac:dyDescent="0.4">
      <c r="B86" s="200"/>
      <c r="C86" s="4">
        <f t="shared" ca="1" si="5"/>
        <v>47807</v>
      </c>
      <c r="D86" s="7">
        <f>PMT(Hoja2!$AR$81,Hoja2!$AR$68,-Hoja2!$AR$79,,)</f>
        <v>0</v>
      </c>
      <c r="E86" s="7">
        <f t="shared" si="3"/>
        <v>0</v>
      </c>
      <c r="F86" s="7">
        <f>Tabla5[[#This Row],[CUOTA]]-Tabla5[[#This Row],[INTERES]]</f>
        <v>0</v>
      </c>
      <c r="G86" s="7">
        <f>K85*Hoja2!$AR$81</f>
        <v>0</v>
      </c>
      <c r="H86" s="46">
        <f>IF(K85&gt;Hoja2!AI86+D86,Hoja2!AI86,0)</f>
        <v>0</v>
      </c>
      <c r="I86" s="46">
        <f>IF(K85&gt;Hoja2!AK86+D86,Hoja2!AK86,0)</f>
        <v>0</v>
      </c>
      <c r="J86" s="42"/>
      <c r="K86" s="43">
        <f t="shared" si="4"/>
        <v>0.01</v>
      </c>
    </row>
    <row r="87" spans="2:11" ht="16.5" thickTop="1" thickBot="1" x14ac:dyDescent="0.4">
      <c r="B87" s="201"/>
      <c r="C87" s="5">
        <f t="shared" ca="1" si="5"/>
        <v>47837</v>
      </c>
      <c r="D87" s="8">
        <f>PMT(Hoja2!$AR$81,Hoja2!$AR$68,-Hoja2!$AR$79,,)</f>
        <v>0</v>
      </c>
      <c r="E87" s="8">
        <f t="shared" si="3"/>
        <v>0</v>
      </c>
      <c r="F87" s="8">
        <f>Tabla5[[#This Row],[CUOTA]]-Tabla5[[#This Row],[INTERES]]</f>
        <v>0</v>
      </c>
      <c r="G87" s="8">
        <f>K86*Hoja2!$AR$81</f>
        <v>0</v>
      </c>
      <c r="H87" s="47">
        <f>IF(K86&gt;Hoja2!AI87+D87,Hoja2!AI87,0)</f>
        <v>0</v>
      </c>
      <c r="I87" s="47">
        <f>IF(K86&gt;Hoja2!AK87+D87,Hoja2!AK87,0)</f>
        <v>0</v>
      </c>
      <c r="J87" s="42"/>
      <c r="K87" s="43">
        <f t="shared" si="4"/>
        <v>0.01</v>
      </c>
    </row>
    <row r="88" spans="2:11" ht="16.5" thickTop="1" thickBot="1" x14ac:dyDescent="0.4">
      <c r="B88" s="193" t="s">
        <v>16</v>
      </c>
      <c r="C88" s="3">
        <f t="shared" ca="1" si="5"/>
        <v>47868</v>
      </c>
      <c r="D88" s="6">
        <f>PMT(Hoja2!$AR$81,Hoja2!$AR$68,-Hoja2!$AR$79,,)</f>
        <v>0</v>
      </c>
      <c r="E88" s="6">
        <f t="shared" si="3"/>
        <v>0</v>
      </c>
      <c r="F88" s="6">
        <f>Tabla5[[#This Row],[CUOTA]]-Tabla5[[#This Row],[INTERES]]</f>
        <v>0</v>
      </c>
      <c r="G88" s="6">
        <f>K87*Hoja2!$AR$81</f>
        <v>0</v>
      </c>
      <c r="H88" s="48">
        <f>IF(K87&gt;Hoja2!AI88+D88,Hoja2!AI88,0)</f>
        <v>0</v>
      </c>
      <c r="I88" s="48">
        <f>IF(K87&gt;Hoja2!AK88+D88,Hoja2!AK88,0)</f>
        <v>0</v>
      </c>
      <c r="J88" s="42"/>
      <c r="K88" s="43">
        <f t="shared" si="4"/>
        <v>0.01</v>
      </c>
    </row>
    <row r="89" spans="2:11" ht="16.5" thickTop="1" thickBot="1" x14ac:dyDescent="0.4">
      <c r="B89" s="194"/>
      <c r="C89" s="4">
        <f t="shared" ca="1" si="5"/>
        <v>47899</v>
      </c>
      <c r="D89" s="7">
        <f>PMT(Hoja2!$AR$81,Hoja2!$AR$68,-Hoja2!$AR$79,,)</f>
        <v>0</v>
      </c>
      <c r="E89" s="7">
        <f t="shared" si="3"/>
        <v>0</v>
      </c>
      <c r="F89" s="7">
        <f>Tabla5[[#This Row],[CUOTA]]-Tabla5[[#This Row],[INTERES]]</f>
        <v>0</v>
      </c>
      <c r="G89" s="7">
        <f>K88*Hoja2!$AR$81</f>
        <v>0</v>
      </c>
      <c r="H89" s="46">
        <f>IF(K88&gt;Hoja2!AI89+D89,Hoja2!AI89,0)</f>
        <v>0</v>
      </c>
      <c r="I89" s="46">
        <f>IF(K88&gt;Hoja2!AK89+D89,Hoja2!AK89,0)</f>
        <v>0</v>
      </c>
      <c r="J89" s="42"/>
      <c r="K89" s="43">
        <f t="shared" si="4"/>
        <v>0.01</v>
      </c>
    </row>
    <row r="90" spans="2:11" ht="16.5" thickTop="1" thickBot="1" x14ac:dyDescent="0.4">
      <c r="B90" s="194"/>
      <c r="C90" s="4">
        <f t="shared" ca="1" si="5"/>
        <v>47927</v>
      </c>
      <c r="D90" s="7">
        <f>PMT(Hoja2!$AR$81,Hoja2!$AR$68,-Hoja2!$AR$79,,)</f>
        <v>0</v>
      </c>
      <c r="E90" s="7">
        <f t="shared" si="3"/>
        <v>0</v>
      </c>
      <c r="F90" s="7">
        <f>Tabla5[[#This Row],[CUOTA]]-Tabla5[[#This Row],[INTERES]]</f>
        <v>0</v>
      </c>
      <c r="G90" s="7">
        <f>K89*Hoja2!$AR$81</f>
        <v>0</v>
      </c>
      <c r="H90" s="46">
        <f>IF(K89&gt;Hoja2!AI90+D90,Hoja2!AI90,0)</f>
        <v>0</v>
      </c>
      <c r="I90" s="46">
        <f>IF(K89&gt;Hoja2!AK90+D90,Hoja2!AK90,0)</f>
        <v>0</v>
      </c>
      <c r="J90" s="42"/>
      <c r="K90" s="43">
        <f t="shared" si="4"/>
        <v>0.01</v>
      </c>
    </row>
    <row r="91" spans="2:11" ht="16.5" thickTop="1" thickBot="1" x14ac:dyDescent="0.4">
      <c r="B91" s="194"/>
      <c r="C91" s="4">
        <f t="shared" ca="1" si="5"/>
        <v>47958</v>
      </c>
      <c r="D91" s="7">
        <f>PMT(Hoja2!$AR$81,Hoja2!$AR$68,-Hoja2!$AR$79,,)</f>
        <v>0</v>
      </c>
      <c r="E91" s="7">
        <f t="shared" si="3"/>
        <v>0</v>
      </c>
      <c r="F91" s="7">
        <f>Tabla5[[#This Row],[CUOTA]]-Tabla5[[#This Row],[INTERES]]</f>
        <v>0</v>
      </c>
      <c r="G91" s="7">
        <f>K90*Hoja2!$AR$81</f>
        <v>0</v>
      </c>
      <c r="H91" s="46">
        <f>IF(K90&gt;Hoja2!AI91+D91,Hoja2!AI91,0)</f>
        <v>0</v>
      </c>
      <c r="I91" s="46">
        <f>IF(K90&gt;Hoja2!AK91+D91,Hoja2!AK91,0)</f>
        <v>0</v>
      </c>
      <c r="J91" s="42"/>
      <c r="K91" s="43">
        <f t="shared" si="4"/>
        <v>0.01</v>
      </c>
    </row>
    <row r="92" spans="2:11" ht="16.5" thickTop="1" thickBot="1" x14ac:dyDescent="0.4">
      <c r="B92" s="194"/>
      <c r="C92" s="4">
        <f t="shared" ca="1" si="5"/>
        <v>47988</v>
      </c>
      <c r="D92" s="7">
        <f>PMT(Hoja2!$AR$81,Hoja2!$AR$68,-Hoja2!$AR$79,,)</f>
        <v>0</v>
      </c>
      <c r="E92" s="7">
        <f t="shared" si="3"/>
        <v>0</v>
      </c>
      <c r="F92" s="7">
        <f>Tabla5[[#This Row],[CUOTA]]-Tabla5[[#This Row],[INTERES]]</f>
        <v>0</v>
      </c>
      <c r="G92" s="7">
        <f>K91*Hoja2!$AR$81</f>
        <v>0</v>
      </c>
      <c r="H92" s="46">
        <f>IF(K91&gt;Hoja2!AI92+D92,Hoja2!AI92,0)</f>
        <v>0</v>
      </c>
      <c r="I92" s="46">
        <f>IF(K91&gt;Hoja2!AK92+D92,Hoja2!AK92,0)</f>
        <v>0</v>
      </c>
      <c r="J92" s="42"/>
      <c r="K92" s="43">
        <f t="shared" si="4"/>
        <v>0.01</v>
      </c>
    </row>
    <row r="93" spans="2:11" ht="16.5" thickTop="1" thickBot="1" x14ac:dyDescent="0.4">
      <c r="B93" s="194"/>
      <c r="C93" s="4">
        <f t="shared" ca="1" si="5"/>
        <v>48019</v>
      </c>
      <c r="D93" s="7">
        <f>PMT(Hoja2!$AR$81,Hoja2!$AR$68,-Hoja2!$AR$79,,)</f>
        <v>0</v>
      </c>
      <c r="E93" s="7">
        <f t="shared" si="3"/>
        <v>0</v>
      </c>
      <c r="F93" s="7">
        <f>Tabla5[[#This Row],[CUOTA]]-Tabla5[[#This Row],[INTERES]]</f>
        <v>0</v>
      </c>
      <c r="G93" s="7">
        <f>K92*Hoja2!$AR$81</f>
        <v>0</v>
      </c>
      <c r="H93" s="46">
        <f>IF(K92&gt;Hoja2!AI93+D93,Hoja2!AI93,0)</f>
        <v>0</v>
      </c>
      <c r="I93" s="46">
        <f>IF(K92&gt;Hoja2!AK93+D93,Hoja2!AK93,0)</f>
        <v>0</v>
      </c>
      <c r="J93" s="42"/>
      <c r="K93" s="43">
        <f t="shared" si="4"/>
        <v>0.01</v>
      </c>
    </row>
    <row r="94" spans="2:11" ht="16.5" thickTop="1" thickBot="1" x14ac:dyDescent="0.4">
      <c r="B94" s="194"/>
      <c r="C94" s="4">
        <f t="shared" ca="1" si="5"/>
        <v>48049</v>
      </c>
      <c r="D94" s="7">
        <f>PMT(Hoja2!$AR$81,Hoja2!$AR$68,-Hoja2!$AR$79,,)</f>
        <v>0</v>
      </c>
      <c r="E94" s="7">
        <f t="shared" si="3"/>
        <v>0</v>
      </c>
      <c r="F94" s="7">
        <f>Tabla5[[#This Row],[CUOTA]]-Tabla5[[#This Row],[INTERES]]</f>
        <v>0</v>
      </c>
      <c r="G94" s="7">
        <f>K93*Hoja2!$AR$81</f>
        <v>0</v>
      </c>
      <c r="H94" s="46">
        <f>IF(K93&gt;Hoja2!AI94+D94,Hoja2!AI94,0)</f>
        <v>0</v>
      </c>
      <c r="I94" s="46">
        <f>IF(K93&gt;Hoja2!AK94+D94,Hoja2!AK94,0)</f>
        <v>0</v>
      </c>
      <c r="J94" s="42"/>
      <c r="K94" s="43">
        <f t="shared" si="4"/>
        <v>0.01</v>
      </c>
    </row>
    <row r="95" spans="2:11" ht="16.5" thickTop="1" thickBot="1" x14ac:dyDescent="0.4">
      <c r="B95" s="194"/>
      <c r="C95" s="4">
        <f t="shared" ca="1" si="5"/>
        <v>48080</v>
      </c>
      <c r="D95" s="7">
        <f>PMT(Hoja2!$AR$81,Hoja2!$AR$68,-Hoja2!$AR$79,,)</f>
        <v>0</v>
      </c>
      <c r="E95" s="7">
        <f t="shared" si="3"/>
        <v>0</v>
      </c>
      <c r="F95" s="7">
        <f>Tabla5[[#This Row],[CUOTA]]-Tabla5[[#This Row],[INTERES]]</f>
        <v>0</v>
      </c>
      <c r="G95" s="7">
        <f>K94*Hoja2!$AR$81</f>
        <v>0</v>
      </c>
      <c r="H95" s="46">
        <f>IF(K94&gt;Hoja2!AI95+D95,Hoja2!AI95,0)</f>
        <v>0</v>
      </c>
      <c r="I95" s="46">
        <f>IF(K94&gt;Hoja2!AK95+D95,Hoja2!AK95,0)</f>
        <v>0</v>
      </c>
      <c r="J95" s="42"/>
      <c r="K95" s="43">
        <f t="shared" si="4"/>
        <v>0.01</v>
      </c>
    </row>
    <row r="96" spans="2:11" ht="16.5" thickTop="1" thickBot="1" x14ac:dyDescent="0.4">
      <c r="B96" s="194"/>
      <c r="C96" s="4">
        <f t="shared" ca="1" si="5"/>
        <v>48111</v>
      </c>
      <c r="D96" s="7">
        <f>PMT(Hoja2!$AR$81,Hoja2!$AR$68,-Hoja2!$AR$79,,)</f>
        <v>0</v>
      </c>
      <c r="E96" s="7">
        <f t="shared" si="3"/>
        <v>0</v>
      </c>
      <c r="F96" s="7">
        <f>Tabla5[[#This Row],[CUOTA]]-Tabla5[[#This Row],[INTERES]]</f>
        <v>0</v>
      </c>
      <c r="G96" s="7">
        <f>K95*Hoja2!$AR$81</f>
        <v>0</v>
      </c>
      <c r="H96" s="46">
        <f>IF(K95&gt;Hoja2!AI96+D96,Hoja2!AI96,0)</f>
        <v>0</v>
      </c>
      <c r="I96" s="46">
        <f>IF(K95&gt;Hoja2!AK96+D96,Hoja2!AK96,0)</f>
        <v>0</v>
      </c>
      <c r="J96" s="42"/>
      <c r="K96" s="43">
        <f t="shared" si="4"/>
        <v>0.01</v>
      </c>
    </row>
    <row r="97" spans="2:11" ht="16.5" thickTop="1" thickBot="1" x14ac:dyDescent="0.4">
      <c r="B97" s="194"/>
      <c r="C97" s="4">
        <f t="shared" ca="1" si="5"/>
        <v>48141</v>
      </c>
      <c r="D97" s="7">
        <f>PMT(Hoja2!$AR$81,Hoja2!$AR$68,-Hoja2!$AR$79,,)</f>
        <v>0</v>
      </c>
      <c r="E97" s="7">
        <f t="shared" si="3"/>
        <v>0</v>
      </c>
      <c r="F97" s="7">
        <f>Tabla5[[#This Row],[CUOTA]]-Tabla5[[#This Row],[INTERES]]</f>
        <v>0</v>
      </c>
      <c r="G97" s="7">
        <f>K96*Hoja2!$AR$81</f>
        <v>0</v>
      </c>
      <c r="H97" s="46">
        <f>IF(K96&gt;Hoja2!AI97+D97,Hoja2!AI97,0)</f>
        <v>0</v>
      </c>
      <c r="I97" s="46">
        <f>IF(K96&gt;Hoja2!AK97+D97,Hoja2!AK97,0)</f>
        <v>0</v>
      </c>
      <c r="J97" s="42"/>
      <c r="K97" s="43">
        <f t="shared" si="4"/>
        <v>0.01</v>
      </c>
    </row>
    <row r="98" spans="2:11" ht="16.5" thickTop="1" thickBot="1" x14ac:dyDescent="0.4">
      <c r="B98" s="194"/>
      <c r="C98" s="4">
        <f t="shared" ca="1" si="5"/>
        <v>48172</v>
      </c>
      <c r="D98" s="7">
        <f>PMT(Hoja2!$AR$81,Hoja2!$AR$68,-Hoja2!$AR$79,,)</f>
        <v>0</v>
      </c>
      <c r="E98" s="7">
        <f t="shared" si="3"/>
        <v>0</v>
      </c>
      <c r="F98" s="7">
        <f>Tabla5[[#This Row],[CUOTA]]-Tabla5[[#This Row],[INTERES]]</f>
        <v>0</v>
      </c>
      <c r="G98" s="7">
        <f>K97*Hoja2!$AR$81</f>
        <v>0</v>
      </c>
      <c r="H98" s="46">
        <f>IF(K97&gt;Hoja2!AI98+D98,Hoja2!AI98,0)</f>
        <v>0</v>
      </c>
      <c r="I98" s="46">
        <f>IF(K97&gt;Hoja2!AK98+D98,Hoja2!AK98,0)</f>
        <v>0</v>
      </c>
      <c r="J98" s="42"/>
      <c r="K98" s="43">
        <f t="shared" si="4"/>
        <v>0.01</v>
      </c>
    </row>
    <row r="99" spans="2:11" ht="16.5" thickTop="1" thickBot="1" x14ac:dyDescent="0.4">
      <c r="B99" s="195"/>
      <c r="C99" s="5">
        <f t="shared" ca="1" si="5"/>
        <v>48202</v>
      </c>
      <c r="D99" s="8">
        <f>PMT(Hoja2!$AR$81,Hoja2!$AR$68,-Hoja2!$AR$79,,)</f>
        <v>0</v>
      </c>
      <c r="E99" s="8">
        <f t="shared" si="3"/>
        <v>0</v>
      </c>
      <c r="F99" s="8">
        <f>Tabla5[[#This Row],[CUOTA]]-Tabla5[[#This Row],[INTERES]]</f>
        <v>0</v>
      </c>
      <c r="G99" s="8">
        <f>K98*Hoja2!$AR$81</f>
        <v>0</v>
      </c>
      <c r="H99" s="47">
        <f>IF(K98&gt;Hoja2!AI99+D99,Hoja2!AI99,0)</f>
        <v>0</v>
      </c>
      <c r="I99" s="47">
        <f>IF(K98&gt;Hoja2!AK99+D99,Hoja2!AK99,0)</f>
        <v>0</v>
      </c>
      <c r="J99" s="42"/>
      <c r="K99" s="43">
        <f t="shared" si="4"/>
        <v>0.01</v>
      </c>
    </row>
    <row r="100" spans="2:11" ht="16.5" thickTop="1" thickBot="1" x14ac:dyDescent="0.4">
      <c r="B100" s="199" t="s">
        <v>17</v>
      </c>
      <c r="C100" s="3">
        <f t="shared" ca="1" si="5"/>
        <v>48233</v>
      </c>
      <c r="D100" s="6">
        <f>PMT(Hoja2!$AR$81,Hoja2!$AR$68,-Hoja2!$AR$79,,)</f>
        <v>0</v>
      </c>
      <c r="E100" s="6">
        <f t="shared" si="3"/>
        <v>0</v>
      </c>
      <c r="F100" s="6">
        <f>Tabla5[[#This Row],[CUOTA]]-Tabla5[[#This Row],[INTERES]]</f>
        <v>0</v>
      </c>
      <c r="G100" s="6">
        <f>K99*Hoja2!$AR$81</f>
        <v>0</v>
      </c>
      <c r="H100" s="48">
        <f>IF(K99&gt;Hoja2!AI100+D100,Hoja2!AI100,0)</f>
        <v>0</v>
      </c>
      <c r="I100" s="48">
        <f>IF(K99&gt;Hoja2!AK100+D100,Hoja2!AK100,0)</f>
        <v>0</v>
      </c>
      <c r="J100" s="42"/>
      <c r="K100" s="43">
        <f t="shared" si="4"/>
        <v>0.01</v>
      </c>
    </row>
    <row r="101" spans="2:11" ht="16.5" thickTop="1" thickBot="1" x14ac:dyDescent="0.4">
      <c r="B101" s="200"/>
      <c r="C101" s="4">
        <f t="shared" ca="1" si="5"/>
        <v>48264</v>
      </c>
      <c r="D101" s="7">
        <f>PMT(Hoja2!$AR$81,Hoja2!$AR$68,-Hoja2!$AR$79,,)</f>
        <v>0</v>
      </c>
      <c r="E101" s="7">
        <f t="shared" si="3"/>
        <v>0</v>
      </c>
      <c r="F101" s="7">
        <f>Tabla5[[#This Row],[CUOTA]]-Tabla5[[#This Row],[INTERES]]</f>
        <v>0</v>
      </c>
      <c r="G101" s="7">
        <f>K100*Hoja2!$AR$81</f>
        <v>0</v>
      </c>
      <c r="H101" s="46">
        <f>IF(K100&gt;Hoja2!AI101+D101,Hoja2!AI101,0)</f>
        <v>0</v>
      </c>
      <c r="I101" s="46">
        <f>IF(K100&gt;Hoja2!AK101+D101,Hoja2!AK101,0)</f>
        <v>0</v>
      </c>
      <c r="J101" s="42"/>
      <c r="K101" s="43">
        <f t="shared" si="4"/>
        <v>0.01</v>
      </c>
    </row>
    <row r="102" spans="2:11" ht="16.5" thickTop="1" thickBot="1" x14ac:dyDescent="0.4">
      <c r="B102" s="200"/>
      <c r="C102" s="4">
        <f t="shared" ca="1" si="5"/>
        <v>48293</v>
      </c>
      <c r="D102" s="7">
        <f>PMT(Hoja2!$AR$81,Hoja2!$AR$68,-Hoja2!$AR$79,,)</f>
        <v>0</v>
      </c>
      <c r="E102" s="7">
        <f t="shared" si="3"/>
        <v>0</v>
      </c>
      <c r="F102" s="7">
        <f>Tabla5[[#This Row],[CUOTA]]-Tabla5[[#This Row],[INTERES]]</f>
        <v>0</v>
      </c>
      <c r="G102" s="7">
        <f>K101*Hoja2!$AR$81</f>
        <v>0</v>
      </c>
      <c r="H102" s="46">
        <f>IF(K101&gt;Hoja2!AI102+D102,Hoja2!AI102,0)</f>
        <v>0</v>
      </c>
      <c r="I102" s="46">
        <f>IF(K101&gt;Hoja2!AK102+D102,Hoja2!AK102,0)</f>
        <v>0</v>
      </c>
      <c r="J102" s="42"/>
      <c r="K102" s="43">
        <f t="shared" si="4"/>
        <v>0.01</v>
      </c>
    </row>
    <row r="103" spans="2:11" ht="16.5" thickTop="1" thickBot="1" x14ac:dyDescent="0.4">
      <c r="B103" s="200"/>
      <c r="C103" s="4">
        <f t="shared" ca="1" si="5"/>
        <v>48324</v>
      </c>
      <c r="D103" s="7">
        <f>PMT(Hoja2!$AR$81,Hoja2!$AR$68,-Hoja2!$AR$79,,)</f>
        <v>0</v>
      </c>
      <c r="E103" s="7">
        <f t="shared" si="3"/>
        <v>0</v>
      </c>
      <c r="F103" s="7">
        <f>Tabla5[[#This Row],[CUOTA]]-Tabla5[[#This Row],[INTERES]]</f>
        <v>0</v>
      </c>
      <c r="G103" s="7">
        <f>K102*Hoja2!$AR$81</f>
        <v>0</v>
      </c>
      <c r="H103" s="46">
        <f>IF(K102&gt;Hoja2!AI103+D103,Hoja2!AI103,0)</f>
        <v>0</v>
      </c>
      <c r="I103" s="46">
        <f>IF(K102&gt;Hoja2!AK103+D103,Hoja2!AK103,0)</f>
        <v>0</v>
      </c>
      <c r="J103" s="42"/>
      <c r="K103" s="43">
        <f t="shared" si="4"/>
        <v>0.01</v>
      </c>
    </row>
    <row r="104" spans="2:11" ht="16.5" thickTop="1" thickBot="1" x14ac:dyDescent="0.4">
      <c r="B104" s="200"/>
      <c r="C104" s="4">
        <f t="shared" ca="1" si="5"/>
        <v>48354</v>
      </c>
      <c r="D104" s="7">
        <f>PMT(Hoja2!$AR$81,Hoja2!$AR$68,-Hoja2!$AR$79,,)</f>
        <v>0</v>
      </c>
      <c r="E104" s="7">
        <f t="shared" si="3"/>
        <v>0</v>
      </c>
      <c r="F104" s="7">
        <f>Tabla5[[#This Row],[CUOTA]]-Tabla5[[#This Row],[INTERES]]</f>
        <v>0</v>
      </c>
      <c r="G104" s="7">
        <f>K103*Hoja2!$AR$81</f>
        <v>0</v>
      </c>
      <c r="H104" s="46">
        <f>IF(K103&gt;Hoja2!AI104+D104,Hoja2!AI104,0)</f>
        <v>0</v>
      </c>
      <c r="I104" s="46">
        <f>IF(K103&gt;Hoja2!AK104+D104,Hoja2!AK104,0)</f>
        <v>0</v>
      </c>
      <c r="J104" s="42"/>
      <c r="K104" s="43">
        <f t="shared" si="4"/>
        <v>0.01</v>
      </c>
    </row>
    <row r="105" spans="2:11" ht="16.5" thickTop="1" thickBot="1" x14ac:dyDescent="0.4">
      <c r="B105" s="200"/>
      <c r="C105" s="4">
        <f t="shared" ca="1" si="5"/>
        <v>48385</v>
      </c>
      <c r="D105" s="7">
        <f>PMT(Hoja2!$AR$81,Hoja2!$AR$68,-Hoja2!$AR$79,,)</f>
        <v>0</v>
      </c>
      <c r="E105" s="7">
        <f t="shared" si="3"/>
        <v>0</v>
      </c>
      <c r="F105" s="7">
        <f>Tabla5[[#This Row],[CUOTA]]-Tabla5[[#This Row],[INTERES]]</f>
        <v>0</v>
      </c>
      <c r="G105" s="7">
        <f>K104*Hoja2!$AR$81</f>
        <v>0</v>
      </c>
      <c r="H105" s="46">
        <f>IF(K104&gt;Hoja2!AI105+D105,Hoja2!AI105,0)</f>
        <v>0</v>
      </c>
      <c r="I105" s="46">
        <f>IF(K104&gt;Hoja2!AK105+D105,Hoja2!AK105,0)</f>
        <v>0</v>
      </c>
      <c r="J105" s="42"/>
      <c r="K105" s="43">
        <f t="shared" si="4"/>
        <v>0.01</v>
      </c>
    </row>
    <row r="106" spans="2:11" ht="16.5" thickTop="1" thickBot="1" x14ac:dyDescent="0.4">
      <c r="B106" s="200"/>
      <c r="C106" s="4">
        <f t="shared" ca="1" si="5"/>
        <v>48415</v>
      </c>
      <c r="D106" s="7">
        <f>PMT(Hoja2!$AR$81,Hoja2!$AR$68,-Hoja2!$AR$79,,)</f>
        <v>0</v>
      </c>
      <c r="E106" s="7">
        <f t="shared" si="3"/>
        <v>0</v>
      </c>
      <c r="F106" s="7">
        <f>Tabla5[[#This Row],[CUOTA]]-Tabla5[[#This Row],[INTERES]]</f>
        <v>0</v>
      </c>
      <c r="G106" s="7">
        <f>K105*Hoja2!$AR$81</f>
        <v>0</v>
      </c>
      <c r="H106" s="46">
        <f>IF(K105&gt;Hoja2!AI106+D106,Hoja2!AI106,0)</f>
        <v>0</v>
      </c>
      <c r="I106" s="46">
        <f>IF(K105&gt;Hoja2!AK106+D106,Hoja2!AK106,0)</f>
        <v>0</v>
      </c>
      <c r="J106" s="42"/>
      <c r="K106" s="43">
        <f t="shared" si="4"/>
        <v>0.01</v>
      </c>
    </row>
    <row r="107" spans="2:11" ht="16.5" thickTop="1" thickBot="1" x14ac:dyDescent="0.4">
      <c r="B107" s="200"/>
      <c r="C107" s="4">
        <f t="shared" ca="1" si="5"/>
        <v>48446</v>
      </c>
      <c r="D107" s="7">
        <f>PMT(Hoja2!$AR$81,Hoja2!$AR$68,-Hoja2!$AR$79,,)</f>
        <v>0</v>
      </c>
      <c r="E107" s="7">
        <f t="shared" si="3"/>
        <v>0</v>
      </c>
      <c r="F107" s="7">
        <f>Tabla5[[#This Row],[CUOTA]]-Tabla5[[#This Row],[INTERES]]</f>
        <v>0</v>
      </c>
      <c r="G107" s="7">
        <f>K106*Hoja2!$AR$81</f>
        <v>0</v>
      </c>
      <c r="H107" s="46">
        <f>IF(K106&gt;Hoja2!AI107+D107,Hoja2!AI107,0)</f>
        <v>0</v>
      </c>
      <c r="I107" s="46">
        <f>IF(K106&gt;Hoja2!AK107+D107,Hoja2!AK107,0)</f>
        <v>0</v>
      </c>
      <c r="J107" s="42"/>
      <c r="K107" s="43">
        <f t="shared" si="4"/>
        <v>0.01</v>
      </c>
    </row>
    <row r="108" spans="2:11" ht="16.5" thickTop="1" thickBot="1" x14ac:dyDescent="0.4">
      <c r="B108" s="200"/>
      <c r="C108" s="4">
        <f t="shared" ca="1" si="5"/>
        <v>48477</v>
      </c>
      <c r="D108" s="7">
        <f>PMT(Hoja2!$AR$81,Hoja2!$AR$68,-Hoja2!$AR$79,,)</f>
        <v>0</v>
      </c>
      <c r="E108" s="7">
        <f t="shared" si="3"/>
        <v>0</v>
      </c>
      <c r="F108" s="7">
        <f>Tabla5[[#This Row],[CUOTA]]-Tabla5[[#This Row],[INTERES]]</f>
        <v>0</v>
      </c>
      <c r="G108" s="7">
        <f>K107*Hoja2!$AR$81</f>
        <v>0</v>
      </c>
      <c r="H108" s="46">
        <f>IF(K107&gt;Hoja2!AI108+D108,Hoja2!AI108,0)</f>
        <v>0</v>
      </c>
      <c r="I108" s="46">
        <f>IF(K107&gt;Hoja2!AK108+D108,Hoja2!AK108,0)</f>
        <v>0</v>
      </c>
      <c r="J108" s="42"/>
      <c r="K108" s="43">
        <f t="shared" si="4"/>
        <v>0.01</v>
      </c>
    </row>
    <row r="109" spans="2:11" ht="16.5" thickTop="1" thickBot="1" x14ac:dyDescent="0.4">
      <c r="B109" s="200"/>
      <c r="C109" s="4">
        <f t="shared" ca="1" si="5"/>
        <v>48507</v>
      </c>
      <c r="D109" s="7">
        <f>PMT(Hoja2!$AR$81,Hoja2!$AR$68,-Hoja2!$AR$79,,)</f>
        <v>0</v>
      </c>
      <c r="E109" s="7">
        <f t="shared" si="3"/>
        <v>0</v>
      </c>
      <c r="F109" s="7">
        <f>Tabla5[[#This Row],[CUOTA]]-Tabla5[[#This Row],[INTERES]]</f>
        <v>0</v>
      </c>
      <c r="G109" s="7">
        <f>K108*Hoja2!$AR$81</f>
        <v>0</v>
      </c>
      <c r="H109" s="46">
        <f>IF(K108&gt;Hoja2!AI109+D109,Hoja2!AI109,0)</f>
        <v>0</v>
      </c>
      <c r="I109" s="46">
        <f>IF(K108&gt;Hoja2!AK109+D109,Hoja2!AK109,0)</f>
        <v>0</v>
      </c>
      <c r="J109" s="42"/>
      <c r="K109" s="43">
        <f t="shared" si="4"/>
        <v>0.01</v>
      </c>
    </row>
    <row r="110" spans="2:11" ht="16.5" thickTop="1" thickBot="1" x14ac:dyDescent="0.4">
      <c r="B110" s="200"/>
      <c r="C110" s="4">
        <f t="shared" ca="1" si="5"/>
        <v>48538</v>
      </c>
      <c r="D110" s="7">
        <f>PMT(Hoja2!$AR$81,Hoja2!$AR$68,-Hoja2!$AR$79,,)</f>
        <v>0</v>
      </c>
      <c r="E110" s="7">
        <f t="shared" si="3"/>
        <v>0</v>
      </c>
      <c r="F110" s="7">
        <f>Tabla5[[#This Row],[CUOTA]]-Tabla5[[#This Row],[INTERES]]</f>
        <v>0</v>
      </c>
      <c r="G110" s="7">
        <f>K109*Hoja2!$AR$81</f>
        <v>0</v>
      </c>
      <c r="H110" s="46">
        <f>IF(K109&gt;Hoja2!AI110+D110,Hoja2!AI110,0)</f>
        <v>0</v>
      </c>
      <c r="I110" s="46">
        <f>IF(K109&gt;Hoja2!AK110+D110,Hoja2!AK110,0)</f>
        <v>0</v>
      </c>
      <c r="J110" s="42"/>
      <c r="K110" s="43">
        <f t="shared" si="4"/>
        <v>0.01</v>
      </c>
    </row>
    <row r="111" spans="2:11" ht="16.5" thickTop="1" thickBot="1" x14ac:dyDescent="0.4">
      <c r="B111" s="201"/>
      <c r="C111" s="5">
        <f t="shared" ca="1" si="5"/>
        <v>48568</v>
      </c>
      <c r="D111" s="8">
        <f>PMT(Hoja2!$AR$81,Hoja2!$AR$68,-Hoja2!$AR$79,,)</f>
        <v>0</v>
      </c>
      <c r="E111" s="8">
        <f t="shared" si="3"/>
        <v>0</v>
      </c>
      <c r="F111" s="8">
        <f>Tabla5[[#This Row],[CUOTA]]-Tabla5[[#This Row],[INTERES]]</f>
        <v>0</v>
      </c>
      <c r="G111" s="8">
        <f>K110*Hoja2!$AR$81</f>
        <v>0</v>
      </c>
      <c r="H111" s="47">
        <f>IF(K110&gt;Hoja2!AI111+D111,Hoja2!AI111,0)</f>
        <v>0</v>
      </c>
      <c r="I111" s="47">
        <f>IF(K110&gt;Hoja2!AK111+D111,Hoja2!AK111,0)</f>
        <v>0</v>
      </c>
      <c r="J111" s="42"/>
      <c r="K111" s="43">
        <f t="shared" si="4"/>
        <v>0.01</v>
      </c>
    </row>
    <row r="112" spans="2:11" ht="16.5" thickTop="1" thickBot="1" x14ac:dyDescent="0.4">
      <c r="B112" s="193" t="s">
        <v>18</v>
      </c>
      <c r="C112" s="3">
        <f t="shared" ca="1" si="5"/>
        <v>48599</v>
      </c>
      <c r="D112" s="6">
        <f>PMT(Hoja2!$AR$81,Hoja2!$AR$68,-Hoja2!$AR$79,,)</f>
        <v>0</v>
      </c>
      <c r="E112" s="6">
        <f t="shared" si="3"/>
        <v>0</v>
      </c>
      <c r="F112" s="6">
        <f>Tabla5[[#This Row],[CUOTA]]-Tabla5[[#This Row],[INTERES]]</f>
        <v>0</v>
      </c>
      <c r="G112" s="6">
        <f>K111*Hoja2!$AR$81</f>
        <v>0</v>
      </c>
      <c r="H112" s="48">
        <f>IF(K111&gt;Hoja2!AI112+D112,Hoja2!AI112,0)</f>
        <v>0</v>
      </c>
      <c r="I112" s="48">
        <f>IF(K111&gt;Hoja2!AK112+D112,Hoja2!AK112,0)</f>
        <v>0</v>
      </c>
      <c r="J112" s="42"/>
      <c r="K112" s="43">
        <f t="shared" si="4"/>
        <v>0.01</v>
      </c>
    </row>
    <row r="113" spans="2:11" ht="16.5" thickTop="1" thickBot="1" x14ac:dyDescent="0.4">
      <c r="B113" s="194"/>
      <c r="C113" s="4">
        <f t="shared" ca="1" si="5"/>
        <v>48630</v>
      </c>
      <c r="D113" s="7">
        <f>PMT(Hoja2!$AR$81,Hoja2!$AR$68,-Hoja2!$AR$79,,)</f>
        <v>0</v>
      </c>
      <c r="E113" s="7">
        <f t="shared" si="3"/>
        <v>0</v>
      </c>
      <c r="F113" s="7">
        <f>Tabla5[[#This Row],[CUOTA]]-Tabla5[[#This Row],[INTERES]]</f>
        <v>0</v>
      </c>
      <c r="G113" s="7">
        <f>K112*Hoja2!$AR$81</f>
        <v>0</v>
      </c>
      <c r="H113" s="46">
        <f>IF(K112&gt;Hoja2!AI113+D113,Hoja2!AI113,0)</f>
        <v>0</v>
      </c>
      <c r="I113" s="46">
        <f>IF(K112&gt;Hoja2!AK113+D113,Hoja2!AK113,0)</f>
        <v>0</v>
      </c>
      <c r="J113" s="42"/>
      <c r="K113" s="43">
        <f t="shared" si="4"/>
        <v>0.01</v>
      </c>
    </row>
    <row r="114" spans="2:11" ht="16.5" thickTop="1" thickBot="1" x14ac:dyDescent="0.4">
      <c r="B114" s="194"/>
      <c r="C114" s="4">
        <f t="shared" ca="1" si="5"/>
        <v>48658</v>
      </c>
      <c r="D114" s="7">
        <f>PMT(Hoja2!$AR$81,Hoja2!$AR$68,-Hoja2!$AR$79,,)</f>
        <v>0</v>
      </c>
      <c r="E114" s="7">
        <f t="shared" si="3"/>
        <v>0</v>
      </c>
      <c r="F114" s="7">
        <f>Tabla5[[#This Row],[CUOTA]]-Tabla5[[#This Row],[INTERES]]</f>
        <v>0</v>
      </c>
      <c r="G114" s="7">
        <f>K113*Hoja2!$AR$81</f>
        <v>0</v>
      </c>
      <c r="H114" s="46">
        <f>IF(K113&gt;Hoja2!AI114+D114,Hoja2!AI114,0)</f>
        <v>0</v>
      </c>
      <c r="I114" s="46">
        <f>IF(K113&gt;Hoja2!AK114+D114,Hoja2!AK114,0)</f>
        <v>0</v>
      </c>
      <c r="J114" s="42"/>
      <c r="K114" s="43">
        <f t="shared" si="4"/>
        <v>0.01</v>
      </c>
    </row>
    <row r="115" spans="2:11" ht="16.5" thickTop="1" thickBot="1" x14ac:dyDescent="0.4">
      <c r="B115" s="194"/>
      <c r="C115" s="4">
        <f t="shared" ca="1" si="5"/>
        <v>48689</v>
      </c>
      <c r="D115" s="7">
        <f>PMT(Hoja2!$AR$81,Hoja2!$AR$68,-Hoja2!$AR$79,,)</f>
        <v>0</v>
      </c>
      <c r="E115" s="7">
        <f t="shared" si="3"/>
        <v>0</v>
      </c>
      <c r="F115" s="7">
        <f>Tabla5[[#This Row],[CUOTA]]-Tabla5[[#This Row],[INTERES]]</f>
        <v>0</v>
      </c>
      <c r="G115" s="7">
        <f>K114*Hoja2!$AR$81</f>
        <v>0</v>
      </c>
      <c r="H115" s="46">
        <f>IF(K114&gt;Hoja2!AI115+D115,Hoja2!AI115,0)</f>
        <v>0</v>
      </c>
      <c r="I115" s="46">
        <f>IF(K114&gt;Hoja2!AK115+D115,Hoja2!AK115,0)</f>
        <v>0</v>
      </c>
      <c r="J115" s="42"/>
      <c r="K115" s="43">
        <f t="shared" si="4"/>
        <v>0.01</v>
      </c>
    </row>
    <row r="116" spans="2:11" ht="16.5" thickTop="1" thickBot="1" x14ac:dyDescent="0.4">
      <c r="B116" s="194"/>
      <c r="C116" s="4">
        <f t="shared" ca="1" si="5"/>
        <v>48719</v>
      </c>
      <c r="D116" s="7">
        <f>PMT(Hoja2!$AR$81,Hoja2!$AR$68,-Hoja2!$AR$79,,)</f>
        <v>0</v>
      </c>
      <c r="E116" s="7">
        <f t="shared" si="3"/>
        <v>0</v>
      </c>
      <c r="F116" s="7">
        <f>Tabla5[[#This Row],[CUOTA]]-Tabla5[[#This Row],[INTERES]]</f>
        <v>0</v>
      </c>
      <c r="G116" s="7">
        <f>K115*Hoja2!$AR$81</f>
        <v>0</v>
      </c>
      <c r="H116" s="46">
        <f>IF(K115&gt;Hoja2!AI116+D116,Hoja2!AI116,0)</f>
        <v>0</v>
      </c>
      <c r="I116" s="46">
        <f>IF(K115&gt;Hoja2!AK116+D116,Hoja2!AK116,0)</f>
        <v>0</v>
      </c>
      <c r="J116" s="42"/>
      <c r="K116" s="43">
        <f t="shared" si="4"/>
        <v>0.01</v>
      </c>
    </row>
    <row r="117" spans="2:11" ht="16.5" thickTop="1" thickBot="1" x14ac:dyDescent="0.4">
      <c r="B117" s="194"/>
      <c r="C117" s="4">
        <f t="shared" ca="1" si="5"/>
        <v>48750</v>
      </c>
      <c r="D117" s="7">
        <f>PMT(Hoja2!$AR$81,Hoja2!$AR$68,-Hoja2!$AR$79,,)</f>
        <v>0</v>
      </c>
      <c r="E117" s="7">
        <f t="shared" si="3"/>
        <v>0</v>
      </c>
      <c r="F117" s="7">
        <f>Tabla5[[#This Row],[CUOTA]]-Tabla5[[#This Row],[INTERES]]</f>
        <v>0</v>
      </c>
      <c r="G117" s="7">
        <f>K116*Hoja2!$AR$81</f>
        <v>0</v>
      </c>
      <c r="H117" s="46">
        <f>IF(K116&gt;Hoja2!AI117+D117,Hoja2!AI117,0)</f>
        <v>0</v>
      </c>
      <c r="I117" s="46">
        <f>IF(K116&gt;Hoja2!AK117+D117,Hoja2!AK117,0)</f>
        <v>0</v>
      </c>
      <c r="J117" s="42"/>
      <c r="K117" s="43">
        <f t="shared" si="4"/>
        <v>0.01</v>
      </c>
    </row>
    <row r="118" spans="2:11" ht="16.5" thickTop="1" thickBot="1" x14ac:dyDescent="0.4">
      <c r="B118" s="194"/>
      <c r="C118" s="4">
        <f t="shared" ca="1" si="5"/>
        <v>48780</v>
      </c>
      <c r="D118" s="7">
        <f>PMT(Hoja2!$AR$81,Hoja2!$AR$68,-Hoja2!$AR$79,,)</f>
        <v>0</v>
      </c>
      <c r="E118" s="7">
        <f t="shared" si="3"/>
        <v>0</v>
      </c>
      <c r="F118" s="7">
        <f>Tabla5[[#This Row],[CUOTA]]-Tabla5[[#This Row],[INTERES]]</f>
        <v>0</v>
      </c>
      <c r="G118" s="7">
        <f>K117*Hoja2!$AR$81</f>
        <v>0</v>
      </c>
      <c r="H118" s="46">
        <f>IF(K117&gt;Hoja2!AI118+D118,Hoja2!AI118,0)</f>
        <v>0</v>
      </c>
      <c r="I118" s="46">
        <f>IF(K117&gt;Hoja2!AK118+D118,Hoja2!AK118,0)</f>
        <v>0</v>
      </c>
      <c r="J118" s="42"/>
      <c r="K118" s="43">
        <f t="shared" si="4"/>
        <v>0.01</v>
      </c>
    </row>
    <row r="119" spans="2:11" ht="16.5" thickTop="1" thickBot="1" x14ac:dyDescent="0.4">
      <c r="B119" s="194"/>
      <c r="C119" s="4">
        <f t="shared" ca="1" si="5"/>
        <v>48811</v>
      </c>
      <c r="D119" s="7">
        <f>PMT(Hoja2!$AR$81,Hoja2!$AR$68,-Hoja2!$AR$79,,)</f>
        <v>0</v>
      </c>
      <c r="E119" s="7">
        <f t="shared" si="3"/>
        <v>0</v>
      </c>
      <c r="F119" s="7">
        <f>Tabla5[[#This Row],[CUOTA]]-Tabla5[[#This Row],[INTERES]]</f>
        <v>0</v>
      </c>
      <c r="G119" s="7">
        <f>K118*Hoja2!$AR$81</f>
        <v>0</v>
      </c>
      <c r="H119" s="46">
        <f>IF(K118&gt;Hoja2!AI119+D119,Hoja2!AI119,0)</f>
        <v>0</v>
      </c>
      <c r="I119" s="46">
        <f>IF(K118&gt;Hoja2!AK119+D119,Hoja2!AK119,0)</f>
        <v>0</v>
      </c>
      <c r="J119" s="42"/>
      <c r="K119" s="43">
        <f t="shared" si="4"/>
        <v>0.01</v>
      </c>
    </row>
    <row r="120" spans="2:11" ht="16.5" thickTop="1" thickBot="1" x14ac:dyDescent="0.4">
      <c r="B120" s="194"/>
      <c r="C120" s="4">
        <f t="shared" ca="1" si="5"/>
        <v>48842</v>
      </c>
      <c r="D120" s="7">
        <f>PMT(Hoja2!$AR$81,Hoja2!$AR$68,-Hoja2!$AR$79,,)</f>
        <v>0</v>
      </c>
      <c r="E120" s="7">
        <f t="shared" si="3"/>
        <v>0</v>
      </c>
      <c r="F120" s="7">
        <f>Tabla5[[#This Row],[CUOTA]]-Tabla5[[#This Row],[INTERES]]</f>
        <v>0</v>
      </c>
      <c r="G120" s="7">
        <f>K119*Hoja2!$AR$81</f>
        <v>0</v>
      </c>
      <c r="H120" s="46">
        <f>IF(K119&gt;Hoja2!AI120+D120,Hoja2!AI120,0)</f>
        <v>0</v>
      </c>
      <c r="I120" s="46">
        <f>IF(K119&gt;Hoja2!AK120+D120,Hoja2!AK120,0)</f>
        <v>0</v>
      </c>
      <c r="J120" s="42"/>
      <c r="K120" s="43">
        <f t="shared" si="4"/>
        <v>0.01</v>
      </c>
    </row>
    <row r="121" spans="2:11" ht="16.5" thickTop="1" thickBot="1" x14ac:dyDescent="0.4">
      <c r="B121" s="194"/>
      <c r="C121" s="4">
        <f t="shared" ca="1" si="5"/>
        <v>48872</v>
      </c>
      <c r="D121" s="7">
        <f>PMT(Hoja2!$AR$81,Hoja2!$AR$68,-Hoja2!$AR$79,,)</f>
        <v>0</v>
      </c>
      <c r="E121" s="7">
        <f t="shared" si="3"/>
        <v>0</v>
      </c>
      <c r="F121" s="7">
        <f>Tabla5[[#This Row],[CUOTA]]-Tabla5[[#This Row],[INTERES]]</f>
        <v>0</v>
      </c>
      <c r="G121" s="7">
        <f>K120*Hoja2!$AR$81</f>
        <v>0</v>
      </c>
      <c r="H121" s="46">
        <f>IF(K120&gt;Hoja2!AI121+D121,Hoja2!AI121,0)</f>
        <v>0</v>
      </c>
      <c r="I121" s="46">
        <f>IF(K120&gt;Hoja2!AK121+D121,Hoja2!AK121,0)</f>
        <v>0</v>
      </c>
      <c r="J121" s="42"/>
      <c r="K121" s="43">
        <f t="shared" si="4"/>
        <v>0.01</v>
      </c>
    </row>
    <row r="122" spans="2:11" ht="16.5" thickTop="1" thickBot="1" x14ac:dyDescent="0.4">
      <c r="B122" s="194"/>
      <c r="C122" s="4">
        <f t="shared" ca="1" si="5"/>
        <v>48903</v>
      </c>
      <c r="D122" s="7">
        <f>PMT(Hoja2!$AR$81,Hoja2!$AR$68,-Hoja2!$AR$79,,)</f>
        <v>0</v>
      </c>
      <c r="E122" s="7">
        <f t="shared" si="3"/>
        <v>0</v>
      </c>
      <c r="F122" s="7">
        <f>Tabla5[[#This Row],[CUOTA]]-Tabla5[[#This Row],[INTERES]]</f>
        <v>0</v>
      </c>
      <c r="G122" s="7">
        <f>K121*Hoja2!$AR$81</f>
        <v>0</v>
      </c>
      <c r="H122" s="46">
        <f>IF(K121&gt;Hoja2!AI122+D122,Hoja2!AI122,0)</f>
        <v>0</v>
      </c>
      <c r="I122" s="46">
        <f>IF(K121&gt;Hoja2!AK122+D122,Hoja2!AK122,0)</f>
        <v>0</v>
      </c>
      <c r="J122" s="42"/>
      <c r="K122" s="43">
        <f t="shared" si="4"/>
        <v>0.01</v>
      </c>
    </row>
    <row r="123" spans="2:11" ht="16.5" thickTop="1" thickBot="1" x14ac:dyDescent="0.4">
      <c r="B123" s="195"/>
      <c r="C123" s="5">
        <f t="shared" ca="1" si="5"/>
        <v>48933</v>
      </c>
      <c r="D123" s="8">
        <f>PMT(Hoja2!$AR$81,Hoja2!$AR$68,-Hoja2!$AR$79,,)</f>
        <v>0</v>
      </c>
      <c r="E123" s="8">
        <f t="shared" si="3"/>
        <v>0</v>
      </c>
      <c r="F123" s="8">
        <f>Tabla5[[#This Row],[CUOTA]]-Tabla5[[#This Row],[INTERES]]</f>
        <v>0</v>
      </c>
      <c r="G123" s="8">
        <f>K122*Hoja2!$AR$81</f>
        <v>0</v>
      </c>
      <c r="H123" s="47">
        <f>IF(K122&gt;Hoja2!AI123+D123,Hoja2!AI123,0)</f>
        <v>0</v>
      </c>
      <c r="I123" s="47">
        <f>IF(K122&gt;Hoja2!AK123+D123,Hoja2!AK123,0)</f>
        <v>0</v>
      </c>
      <c r="J123" s="42"/>
      <c r="K123" s="43">
        <f t="shared" si="4"/>
        <v>0.01</v>
      </c>
    </row>
    <row r="124" spans="2:11" ht="16.5" thickTop="1" thickBot="1" x14ac:dyDescent="0.4">
      <c r="B124" s="199" t="s">
        <v>19</v>
      </c>
      <c r="C124" s="3">
        <f t="shared" ca="1" si="5"/>
        <v>48964</v>
      </c>
      <c r="D124" s="6">
        <f>PMT(Hoja2!$AR$81,Hoja2!$AR$68,-Hoja2!$AR$79,,)</f>
        <v>0</v>
      </c>
      <c r="E124" s="6">
        <f t="shared" si="3"/>
        <v>0</v>
      </c>
      <c r="F124" s="6">
        <f>Tabla5[[#This Row],[CUOTA]]-Tabla5[[#This Row],[INTERES]]</f>
        <v>0</v>
      </c>
      <c r="G124" s="6">
        <f>K123*Hoja2!$AR$81</f>
        <v>0</v>
      </c>
      <c r="H124" s="48">
        <f>IF(K123&gt;Hoja2!AI124+D124,Hoja2!AI124,0)</f>
        <v>0</v>
      </c>
      <c r="I124" s="48">
        <f>IF(K123&gt;Hoja2!AK124+D124,Hoja2!AK124,0)</f>
        <v>0</v>
      </c>
      <c r="J124" s="42"/>
      <c r="K124" s="43">
        <f t="shared" si="4"/>
        <v>0.01</v>
      </c>
    </row>
    <row r="125" spans="2:11" ht="16.5" thickTop="1" thickBot="1" x14ac:dyDescent="0.4">
      <c r="B125" s="200"/>
      <c r="C125" s="4">
        <f t="shared" ca="1" si="5"/>
        <v>48995</v>
      </c>
      <c r="D125" s="7">
        <f>PMT(Hoja2!$AR$81,Hoja2!$AR$68,-Hoja2!$AR$79,,)</f>
        <v>0</v>
      </c>
      <c r="E125" s="7">
        <f t="shared" si="3"/>
        <v>0</v>
      </c>
      <c r="F125" s="7">
        <f>Tabla5[[#This Row],[CUOTA]]-Tabla5[[#This Row],[INTERES]]</f>
        <v>0</v>
      </c>
      <c r="G125" s="7">
        <f>K124*Hoja2!$AR$81</f>
        <v>0</v>
      </c>
      <c r="H125" s="46">
        <f>IF(K124&gt;Hoja2!AI125+D125,Hoja2!AI125,0)</f>
        <v>0</v>
      </c>
      <c r="I125" s="46">
        <f>IF(K124&gt;Hoja2!AK125+D125,Hoja2!AK125,0)</f>
        <v>0</v>
      </c>
      <c r="J125" s="42"/>
      <c r="K125" s="43">
        <f t="shared" si="4"/>
        <v>0.01</v>
      </c>
    </row>
    <row r="126" spans="2:11" ht="16.5" thickTop="1" thickBot="1" x14ac:dyDescent="0.4">
      <c r="B126" s="200"/>
      <c r="C126" s="4">
        <f t="shared" ca="1" si="5"/>
        <v>49023</v>
      </c>
      <c r="D126" s="7">
        <f>PMT(Hoja2!$AR$81,Hoja2!$AR$68,-Hoja2!$AR$79,,)</f>
        <v>0</v>
      </c>
      <c r="E126" s="7">
        <f t="shared" si="3"/>
        <v>0</v>
      </c>
      <c r="F126" s="7">
        <f>Tabla5[[#This Row],[CUOTA]]-Tabla5[[#This Row],[INTERES]]</f>
        <v>0</v>
      </c>
      <c r="G126" s="7">
        <f>K125*Hoja2!$AR$81</f>
        <v>0</v>
      </c>
      <c r="H126" s="46">
        <f>IF(K125&gt;Hoja2!AI126+D126,Hoja2!AI126,0)</f>
        <v>0</v>
      </c>
      <c r="I126" s="46">
        <f>IF(K125&gt;Hoja2!AK126+D126,Hoja2!AK126,0)</f>
        <v>0</v>
      </c>
      <c r="J126" s="42"/>
      <c r="K126" s="43">
        <f t="shared" si="4"/>
        <v>0.01</v>
      </c>
    </row>
    <row r="127" spans="2:11" ht="16.5" thickTop="1" thickBot="1" x14ac:dyDescent="0.4">
      <c r="B127" s="200"/>
      <c r="C127" s="4">
        <f t="shared" ca="1" si="5"/>
        <v>49054</v>
      </c>
      <c r="D127" s="7">
        <f>PMT(Hoja2!$AR$81,Hoja2!$AR$68,-Hoja2!$AR$79,,)</f>
        <v>0</v>
      </c>
      <c r="E127" s="7">
        <f t="shared" si="3"/>
        <v>0</v>
      </c>
      <c r="F127" s="7">
        <f>Tabla5[[#This Row],[CUOTA]]-Tabla5[[#This Row],[INTERES]]</f>
        <v>0</v>
      </c>
      <c r="G127" s="7">
        <f>K126*Hoja2!$AR$81</f>
        <v>0</v>
      </c>
      <c r="H127" s="46">
        <f>IF(K126&gt;Hoja2!AI127+D127,Hoja2!AI127,0)</f>
        <v>0</v>
      </c>
      <c r="I127" s="46">
        <f>IF(K126&gt;Hoja2!AK127+D127,Hoja2!AK127,0)</f>
        <v>0</v>
      </c>
      <c r="J127" s="42"/>
      <c r="K127" s="43">
        <f t="shared" si="4"/>
        <v>0.01</v>
      </c>
    </row>
    <row r="128" spans="2:11" ht="16.5" thickTop="1" thickBot="1" x14ac:dyDescent="0.4">
      <c r="B128" s="200"/>
      <c r="C128" s="4">
        <f t="shared" ca="1" si="5"/>
        <v>49084</v>
      </c>
      <c r="D128" s="7">
        <f>PMT(Hoja2!$AR$81,Hoja2!$AR$68,-Hoja2!$AR$79,,)</f>
        <v>0</v>
      </c>
      <c r="E128" s="7">
        <f t="shared" si="3"/>
        <v>0</v>
      </c>
      <c r="F128" s="7">
        <f>Tabla5[[#This Row],[CUOTA]]-Tabla5[[#This Row],[INTERES]]</f>
        <v>0</v>
      </c>
      <c r="G128" s="7">
        <f>K127*Hoja2!$AR$81</f>
        <v>0</v>
      </c>
      <c r="H128" s="46">
        <f>IF(K127&gt;Hoja2!AI128+D128,Hoja2!AI128,0)</f>
        <v>0</v>
      </c>
      <c r="I128" s="46">
        <f>IF(K127&gt;Hoja2!AK128+D128,Hoja2!AK128,0)</f>
        <v>0</v>
      </c>
      <c r="J128" s="42"/>
      <c r="K128" s="43">
        <f t="shared" si="4"/>
        <v>0.01</v>
      </c>
    </row>
    <row r="129" spans="2:11" ht="16.5" thickTop="1" thickBot="1" x14ac:dyDescent="0.4">
      <c r="B129" s="200"/>
      <c r="C129" s="4">
        <f t="shared" ca="1" si="5"/>
        <v>49115</v>
      </c>
      <c r="D129" s="7">
        <f>PMT(Hoja2!$AR$81,Hoja2!$AR$68,-Hoja2!$AR$79,,)</f>
        <v>0</v>
      </c>
      <c r="E129" s="7">
        <f t="shared" si="3"/>
        <v>0</v>
      </c>
      <c r="F129" s="7">
        <f>Tabla5[[#This Row],[CUOTA]]-Tabla5[[#This Row],[INTERES]]</f>
        <v>0</v>
      </c>
      <c r="G129" s="7">
        <f>K128*Hoja2!$AR$81</f>
        <v>0</v>
      </c>
      <c r="H129" s="46">
        <f>IF(K128&gt;Hoja2!AI129+D129,Hoja2!AI129,0)</f>
        <v>0</v>
      </c>
      <c r="I129" s="46">
        <f>IF(K128&gt;Hoja2!AK129+D129,Hoja2!AK129,0)</f>
        <v>0</v>
      </c>
      <c r="J129" s="42"/>
      <c r="K129" s="43">
        <f t="shared" si="4"/>
        <v>0.01</v>
      </c>
    </row>
    <row r="130" spans="2:11" ht="16.5" thickTop="1" thickBot="1" x14ac:dyDescent="0.4">
      <c r="B130" s="200"/>
      <c r="C130" s="4">
        <f t="shared" ca="1" si="5"/>
        <v>49145</v>
      </c>
      <c r="D130" s="7">
        <f>PMT(Hoja2!$AR$81,Hoja2!$AR$68,-Hoja2!$AR$79,,)</f>
        <v>0</v>
      </c>
      <c r="E130" s="7">
        <f t="shared" si="3"/>
        <v>0</v>
      </c>
      <c r="F130" s="7">
        <f>Tabla5[[#This Row],[CUOTA]]-Tabla5[[#This Row],[INTERES]]</f>
        <v>0</v>
      </c>
      <c r="G130" s="7">
        <f>K129*Hoja2!$AR$81</f>
        <v>0</v>
      </c>
      <c r="H130" s="46">
        <f>IF(K129&gt;Hoja2!AI130+D130,Hoja2!AI130,0)</f>
        <v>0</v>
      </c>
      <c r="I130" s="46">
        <f>IF(K129&gt;Hoja2!AK130+D130,Hoja2!AK130,0)</f>
        <v>0</v>
      </c>
      <c r="J130" s="42"/>
      <c r="K130" s="43">
        <f t="shared" si="4"/>
        <v>0.01</v>
      </c>
    </row>
    <row r="131" spans="2:11" ht="16.5" thickTop="1" thickBot="1" x14ac:dyDescent="0.4">
      <c r="B131" s="200"/>
      <c r="C131" s="4">
        <f t="shared" ca="1" si="5"/>
        <v>49176</v>
      </c>
      <c r="D131" s="7">
        <f>PMT(Hoja2!$AR$81,Hoja2!$AR$68,-Hoja2!$AR$79,,)</f>
        <v>0</v>
      </c>
      <c r="E131" s="7">
        <f t="shared" si="3"/>
        <v>0</v>
      </c>
      <c r="F131" s="7">
        <f>Tabla5[[#This Row],[CUOTA]]-Tabla5[[#This Row],[INTERES]]</f>
        <v>0</v>
      </c>
      <c r="G131" s="7">
        <f>K130*Hoja2!$AR$81</f>
        <v>0</v>
      </c>
      <c r="H131" s="46">
        <f>IF(K130&gt;Hoja2!AI131+D131,Hoja2!AI131,0)</f>
        <v>0</v>
      </c>
      <c r="I131" s="46">
        <f>IF(K130&gt;Hoja2!AK131+D131,Hoja2!AK131,0)</f>
        <v>0</v>
      </c>
      <c r="J131" s="42"/>
      <c r="K131" s="43">
        <f t="shared" si="4"/>
        <v>0.01</v>
      </c>
    </row>
    <row r="132" spans="2:11" ht="16.5" thickTop="1" thickBot="1" x14ac:dyDescent="0.4">
      <c r="B132" s="200"/>
      <c r="C132" s="4">
        <f t="shared" ca="1" si="5"/>
        <v>49207</v>
      </c>
      <c r="D132" s="7">
        <f>PMT(Hoja2!$AR$81,Hoja2!$AR$68,-Hoja2!$AR$79,,)</f>
        <v>0</v>
      </c>
      <c r="E132" s="7">
        <f t="shared" si="3"/>
        <v>0</v>
      </c>
      <c r="F132" s="7">
        <f>Tabla5[[#This Row],[CUOTA]]-Tabla5[[#This Row],[INTERES]]</f>
        <v>0</v>
      </c>
      <c r="G132" s="7">
        <f>K131*Hoja2!$AR$81</f>
        <v>0</v>
      </c>
      <c r="H132" s="46">
        <f>IF(K131&gt;Hoja2!AI132+D132,Hoja2!AI132,0)</f>
        <v>0</v>
      </c>
      <c r="I132" s="46">
        <f>IF(K131&gt;Hoja2!AK132+D132,Hoja2!AK132,0)</f>
        <v>0</v>
      </c>
      <c r="J132" s="42"/>
      <c r="K132" s="43">
        <f t="shared" si="4"/>
        <v>0.01</v>
      </c>
    </row>
    <row r="133" spans="2:11" ht="16.5" thickTop="1" thickBot="1" x14ac:dyDescent="0.4">
      <c r="B133" s="200"/>
      <c r="C133" s="4">
        <f t="shared" ca="1" si="5"/>
        <v>49237</v>
      </c>
      <c r="D133" s="7">
        <f>PMT(Hoja2!$AR$81,Hoja2!$AR$68,-Hoja2!$AR$79,,)</f>
        <v>0</v>
      </c>
      <c r="E133" s="7">
        <f t="shared" si="3"/>
        <v>0</v>
      </c>
      <c r="F133" s="7">
        <f>Tabla5[[#This Row],[CUOTA]]-Tabla5[[#This Row],[INTERES]]</f>
        <v>0</v>
      </c>
      <c r="G133" s="7">
        <f>K132*Hoja2!$AR$81</f>
        <v>0</v>
      </c>
      <c r="H133" s="46">
        <f>IF(K132&gt;Hoja2!AI133+D133,Hoja2!AI133,0)</f>
        <v>0</v>
      </c>
      <c r="I133" s="46">
        <f>IF(K132&gt;Hoja2!AK133+D133,Hoja2!AK133,0)</f>
        <v>0</v>
      </c>
      <c r="J133" s="42"/>
      <c r="K133" s="43">
        <f t="shared" si="4"/>
        <v>0.01</v>
      </c>
    </row>
    <row r="134" spans="2:11" ht="16.5" thickTop="1" thickBot="1" x14ac:dyDescent="0.4">
      <c r="B134" s="200"/>
      <c r="C134" s="4">
        <f t="shared" ca="1" si="5"/>
        <v>49268</v>
      </c>
      <c r="D134" s="7">
        <f>PMT(Hoja2!$AR$81,Hoja2!$AR$68,-Hoja2!$AR$79,,)</f>
        <v>0</v>
      </c>
      <c r="E134" s="7">
        <f t="shared" si="3"/>
        <v>0</v>
      </c>
      <c r="F134" s="7">
        <f>Tabla5[[#This Row],[CUOTA]]-Tabla5[[#This Row],[INTERES]]</f>
        <v>0</v>
      </c>
      <c r="G134" s="7">
        <f>K133*Hoja2!$AR$81</f>
        <v>0</v>
      </c>
      <c r="H134" s="46">
        <f>IF(K133&gt;Hoja2!AI134+D134,Hoja2!AI134,0)</f>
        <v>0</v>
      </c>
      <c r="I134" s="46">
        <f>IF(K133&gt;Hoja2!AK134+D134,Hoja2!AK134,0)</f>
        <v>0</v>
      </c>
      <c r="J134" s="42"/>
      <c r="K134" s="43">
        <f t="shared" si="4"/>
        <v>0.01</v>
      </c>
    </row>
    <row r="135" spans="2:11" ht="16.5" thickTop="1" thickBot="1" x14ac:dyDescent="0.4">
      <c r="B135" s="201"/>
      <c r="C135" s="5">
        <f t="shared" ca="1" si="5"/>
        <v>49298</v>
      </c>
      <c r="D135" s="8">
        <f>PMT(Hoja2!$AR$81,Hoja2!$AR$68,-Hoja2!$AR$79,,)</f>
        <v>0</v>
      </c>
      <c r="E135" s="8">
        <f t="shared" si="3"/>
        <v>0</v>
      </c>
      <c r="F135" s="8">
        <f>Tabla5[[#This Row],[CUOTA]]-Tabla5[[#This Row],[INTERES]]</f>
        <v>0</v>
      </c>
      <c r="G135" s="8">
        <f>K134*Hoja2!$AR$81</f>
        <v>0</v>
      </c>
      <c r="H135" s="47">
        <f>IF(K134&gt;Hoja2!AI135+D135,Hoja2!AI135,0)</f>
        <v>0</v>
      </c>
      <c r="I135" s="47">
        <f>IF(K134&gt;Hoja2!AK135+D135,Hoja2!AK135,0)</f>
        <v>0</v>
      </c>
      <c r="J135" s="42"/>
      <c r="K135" s="43">
        <f t="shared" si="4"/>
        <v>0.01</v>
      </c>
    </row>
    <row r="136" spans="2:11" ht="16.5" thickTop="1" thickBot="1" x14ac:dyDescent="0.4">
      <c r="B136" s="193" t="s">
        <v>20</v>
      </c>
      <c r="C136" s="3">
        <f t="shared" ca="1" si="5"/>
        <v>49329</v>
      </c>
      <c r="D136" s="6">
        <f>PMT(Hoja2!$AR$81,Hoja2!$AR$68,-Hoja2!$AR$79,,)</f>
        <v>0</v>
      </c>
      <c r="E136" s="6">
        <f t="shared" si="3"/>
        <v>0</v>
      </c>
      <c r="F136" s="6">
        <f>Tabla5[[#This Row],[CUOTA]]-Tabla5[[#This Row],[INTERES]]</f>
        <v>0</v>
      </c>
      <c r="G136" s="6">
        <f>K135*Hoja2!$AR$81</f>
        <v>0</v>
      </c>
      <c r="H136" s="48">
        <f>IF(K135&gt;Hoja2!AI136+D136,Hoja2!AI136,0)</f>
        <v>0</v>
      </c>
      <c r="I136" s="48">
        <f>IF(K135&gt;Hoja2!AK136+D136,Hoja2!AK136,0)</f>
        <v>0</v>
      </c>
      <c r="J136" s="42"/>
      <c r="K136" s="43">
        <f t="shared" si="4"/>
        <v>0.01</v>
      </c>
    </row>
    <row r="137" spans="2:11" ht="16.5" thickTop="1" thickBot="1" x14ac:dyDescent="0.4">
      <c r="B137" s="194"/>
      <c r="C137" s="4">
        <f t="shared" ca="1" si="5"/>
        <v>49360</v>
      </c>
      <c r="D137" s="7">
        <f>PMT(Hoja2!$AR$81,Hoja2!$AR$68,-Hoja2!$AR$79,,)</f>
        <v>0</v>
      </c>
      <c r="E137" s="7">
        <f t="shared" si="3"/>
        <v>0</v>
      </c>
      <c r="F137" s="7">
        <f>Tabla5[[#This Row],[CUOTA]]-Tabla5[[#This Row],[INTERES]]</f>
        <v>0</v>
      </c>
      <c r="G137" s="7">
        <f>K136*Hoja2!$AR$81</f>
        <v>0</v>
      </c>
      <c r="H137" s="46">
        <f>IF(K136&gt;Hoja2!AI137+D137,Hoja2!AI137,0)</f>
        <v>0</v>
      </c>
      <c r="I137" s="46">
        <f>IF(K136&gt;Hoja2!AK137+D137,Hoja2!AK137,0)</f>
        <v>0</v>
      </c>
      <c r="J137" s="42"/>
      <c r="K137" s="43">
        <f t="shared" si="4"/>
        <v>0.01</v>
      </c>
    </row>
    <row r="138" spans="2:11" ht="16.5" thickTop="1" thickBot="1" x14ac:dyDescent="0.4">
      <c r="B138" s="194"/>
      <c r="C138" s="4">
        <f t="shared" ca="1" si="5"/>
        <v>49388</v>
      </c>
      <c r="D138" s="7">
        <f>PMT(Hoja2!$AR$81,Hoja2!$AR$68,-Hoja2!$AR$79,,)</f>
        <v>0</v>
      </c>
      <c r="E138" s="7">
        <f t="shared" si="3"/>
        <v>0</v>
      </c>
      <c r="F138" s="7">
        <f>Tabla5[[#This Row],[CUOTA]]-Tabla5[[#This Row],[INTERES]]</f>
        <v>0</v>
      </c>
      <c r="G138" s="7">
        <f>K137*Hoja2!$AR$81</f>
        <v>0</v>
      </c>
      <c r="H138" s="46">
        <f>IF(K137&gt;Hoja2!AI138+D138,Hoja2!AI138,0)</f>
        <v>0</v>
      </c>
      <c r="I138" s="46">
        <f>IF(K137&gt;Hoja2!AK138+D138,Hoja2!AK138,0)</f>
        <v>0</v>
      </c>
      <c r="J138" s="42"/>
      <c r="K138" s="43">
        <f t="shared" si="4"/>
        <v>0.01</v>
      </c>
    </row>
    <row r="139" spans="2:11" ht="16.5" thickTop="1" thickBot="1" x14ac:dyDescent="0.4">
      <c r="B139" s="194"/>
      <c r="C139" s="4">
        <f t="shared" ca="1" si="5"/>
        <v>49419</v>
      </c>
      <c r="D139" s="7">
        <f>PMT(Hoja2!$AR$81,Hoja2!$AR$68,-Hoja2!$AR$79,,)</f>
        <v>0</v>
      </c>
      <c r="E139" s="7">
        <f t="shared" si="3"/>
        <v>0</v>
      </c>
      <c r="F139" s="7">
        <f>Tabla5[[#This Row],[CUOTA]]-Tabla5[[#This Row],[INTERES]]</f>
        <v>0</v>
      </c>
      <c r="G139" s="7">
        <f>K138*Hoja2!$AR$81</f>
        <v>0</v>
      </c>
      <c r="H139" s="46">
        <f>IF(K138&gt;Hoja2!AI139+D139,Hoja2!AI139,0)</f>
        <v>0</v>
      </c>
      <c r="I139" s="46">
        <f>IF(K138&gt;Hoja2!AK139+D139,Hoja2!AK139,0)</f>
        <v>0</v>
      </c>
      <c r="J139" s="42"/>
      <c r="K139" s="43">
        <f t="shared" si="4"/>
        <v>0.01</v>
      </c>
    </row>
    <row r="140" spans="2:11" ht="16.5" thickTop="1" thickBot="1" x14ac:dyDescent="0.4">
      <c r="B140" s="194"/>
      <c r="C140" s="4">
        <f t="shared" ca="1" si="5"/>
        <v>49449</v>
      </c>
      <c r="D140" s="7">
        <f>PMT(Hoja2!$AR$81,Hoja2!$AR$68,-Hoja2!$AR$79,,)</f>
        <v>0</v>
      </c>
      <c r="E140" s="7">
        <f t="shared" si="3"/>
        <v>0</v>
      </c>
      <c r="F140" s="7">
        <f>Tabla5[[#This Row],[CUOTA]]-Tabla5[[#This Row],[INTERES]]</f>
        <v>0</v>
      </c>
      <c r="G140" s="7">
        <f>K139*Hoja2!$AR$81</f>
        <v>0</v>
      </c>
      <c r="H140" s="46">
        <f>IF(K139&gt;Hoja2!AI140+D140,Hoja2!AI140,0)</f>
        <v>0</v>
      </c>
      <c r="I140" s="46">
        <f>IF(K139&gt;Hoja2!AK140+D140,Hoja2!AK140,0)</f>
        <v>0</v>
      </c>
      <c r="J140" s="42"/>
      <c r="K140" s="43">
        <f t="shared" si="4"/>
        <v>0.01</v>
      </c>
    </row>
    <row r="141" spans="2:11" ht="16.5" thickTop="1" thickBot="1" x14ac:dyDescent="0.4">
      <c r="B141" s="194"/>
      <c r="C141" s="4">
        <f t="shared" ca="1" si="5"/>
        <v>49480</v>
      </c>
      <c r="D141" s="7">
        <f>PMT(Hoja2!$AR$81,Hoja2!$AR$68,-Hoja2!$AR$79,,)</f>
        <v>0</v>
      </c>
      <c r="E141" s="7">
        <f t="shared" si="3"/>
        <v>0</v>
      </c>
      <c r="F141" s="7">
        <f>Tabla5[[#This Row],[CUOTA]]-Tabla5[[#This Row],[INTERES]]</f>
        <v>0</v>
      </c>
      <c r="G141" s="7">
        <f>K140*Hoja2!$AR$81</f>
        <v>0</v>
      </c>
      <c r="H141" s="46">
        <f>IF(K140&gt;Hoja2!AI141+D141,Hoja2!AI141,0)</f>
        <v>0</v>
      </c>
      <c r="I141" s="46">
        <f>IF(K140&gt;Hoja2!AK141+D141,Hoja2!AK141,0)</f>
        <v>0</v>
      </c>
      <c r="J141" s="42"/>
      <c r="K141" s="43">
        <f t="shared" si="4"/>
        <v>0.01</v>
      </c>
    </row>
    <row r="142" spans="2:11" ht="16.5" thickTop="1" thickBot="1" x14ac:dyDescent="0.4">
      <c r="B142" s="194"/>
      <c r="C142" s="4">
        <f t="shared" ca="1" si="5"/>
        <v>49510</v>
      </c>
      <c r="D142" s="7">
        <f>PMT(Hoja2!$AR$81,Hoja2!$AR$68,-Hoja2!$AR$79,,)</f>
        <v>0</v>
      </c>
      <c r="E142" s="7">
        <f t="shared" si="3"/>
        <v>0</v>
      </c>
      <c r="F142" s="7">
        <f>Tabla5[[#This Row],[CUOTA]]-Tabla5[[#This Row],[INTERES]]</f>
        <v>0</v>
      </c>
      <c r="G142" s="7">
        <f>K141*Hoja2!$AR$81</f>
        <v>0</v>
      </c>
      <c r="H142" s="46">
        <f>IF(K141&gt;Hoja2!AI142+D142,Hoja2!AI142,0)</f>
        <v>0</v>
      </c>
      <c r="I142" s="46">
        <f>IF(K141&gt;Hoja2!AK142+D142,Hoja2!AK142,0)</f>
        <v>0</v>
      </c>
      <c r="J142" s="42"/>
      <c r="K142" s="43">
        <f t="shared" si="4"/>
        <v>0.01</v>
      </c>
    </row>
    <row r="143" spans="2:11" ht="16.5" thickTop="1" thickBot="1" x14ac:dyDescent="0.4">
      <c r="B143" s="194"/>
      <c r="C143" s="4">
        <f t="shared" ca="1" si="5"/>
        <v>49541</v>
      </c>
      <c r="D143" s="7">
        <f>PMT(Hoja2!$AR$81,Hoja2!$AR$68,-Hoja2!$AR$79,,)</f>
        <v>0</v>
      </c>
      <c r="E143" s="7">
        <f t="shared" si="3"/>
        <v>0</v>
      </c>
      <c r="F143" s="7">
        <f>Tabla5[[#This Row],[CUOTA]]-Tabla5[[#This Row],[INTERES]]</f>
        <v>0</v>
      </c>
      <c r="G143" s="7">
        <f>K142*Hoja2!$AR$81</f>
        <v>0</v>
      </c>
      <c r="H143" s="46">
        <f>IF(K142&gt;Hoja2!AI143+D143,Hoja2!AI143,0)</f>
        <v>0</v>
      </c>
      <c r="I143" s="46">
        <f>IF(K142&gt;Hoja2!AK143+D143,Hoja2!AK143,0)</f>
        <v>0</v>
      </c>
      <c r="J143" s="42"/>
      <c r="K143" s="43">
        <f t="shared" si="4"/>
        <v>0.01</v>
      </c>
    </row>
    <row r="144" spans="2:11" ht="16.5" thickTop="1" thickBot="1" x14ac:dyDescent="0.4">
      <c r="B144" s="194"/>
      <c r="C144" s="4">
        <f t="shared" ca="1" si="5"/>
        <v>49572</v>
      </c>
      <c r="D144" s="7">
        <f>PMT(Hoja2!$AR$81,Hoja2!$AR$68,-Hoja2!$AR$79,,)</f>
        <v>0</v>
      </c>
      <c r="E144" s="7">
        <f t="shared" ref="E144:E207" si="6">D144+H144+I144-G144+J144</f>
        <v>0</v>
      </c>
      <c r="F144" s="7">
        <f>Tabla5[[#This Row],[CUOTA]]-Tabla5[[#This Row],[INTERES]]</f>
        <v>0</v>
      </c>
      <c r="G144" s="7">
        <f>K143*Hoja2!$AR$81</f>
        <v>0</v>
      </c>
      <c r="H144" s="46">
        <f>IF(K143&gt;Hoja2!AI144+D144,Hoja2!AI144,0)</f>
        <v>0</v>
      </c>
      <c r="I144" s="46">
        <f>IF(K143&gt;Hoja2!AK144+D144,Hoja2!AK144,0)</f>
        <v>0</v>
      </c>
      <c r="J144" s="42"/>
      <c r="K144" s="43">
        <f t="shared" ref="K144:K207" si="7">IF(+K143-E144&gt;0,+K143-E144,0.001)</f>
        <v>0.01</v>
      </c>
    </row>
    <row r="145" spans="2:11" ht="16.5" thickTop="1" thickBot="1" x14ac:dyDescent="0.4">
      <c r="B145" s="194"/>
      <c r="C145" s="4">
        <f t="shared" ref="C145:C208" ca="1" si="8">EDATE(C144,1)</f>
        <v>49602</v>
      </c>
      <c r="D145" s="7">
        <f>PMT(Hoja2!$AR$81,Hoja2!$AR$68,-Hoja2!$AR$79,,)</f>
        <v>0</v>
      </c>
      <c r="E145" s="7">
        <f t="shared" si="6"/>
        <v>0</v>
      </c>
      <c r="F145" s="7">
        <f>Tabla5[[#This Row],[CUOTA]]-Tabla5[[#This Row],[INTERES]]</f>
        <v>0</v>
      </c>
      <c r="G145" s="7">
        <f>K144*Hoja2!$AR$81</f>
        <v>0</v>
      </c>
      <c r="H145" s="46">
        <f>IF(K144&gt;Hoja2!AI145+D145,Hoja2!AI145,0)</f>
        <v>0</v>
      </c>
      <c r="I145" s="46">
        <f>IF(K144&gt;Hoja2!AK145+D145,Hoja2!AK145,0)</f>
        <v>0</v>
      </c>
      <c r="J145" s="42"/>
      <c r="K145" s="43">
        <f t="shared" si="7"/>
        <v>0.01</v>
      </c>
    </row>
    <row r="146" spans="2:11" ht="16.5" thickTop="1" thickBot="1" x14ac:dyDescent="0.4">
      <c r="B146" s="194"/>
      <c r="C146" s="4">
        <f t="shared" ca="1" si="8"/>
        <v>49633</v>
      </c>
      <c r="D146" s="7">
        <f>PMT(Hoja2!$AR$81,Hoja2!$AR$68,-Hoja2!$AR$79,,)</f>
        <v>0</v>
      </c>
      <c r="E146" s="7">
        <f t="shared" si="6"/>
        <v>0</v>
      </c>
      <c r="F146" s="7">
        <f>Tabla5[[#This Row],[CUOTA]]-Tabla5[[#This Row],[INTERES]]</f>
        <v>0</v>
      </c>
      <c r="G146" s="7">
        <f>K145*Hoja2!$AR$81</f>
        <v>0</v>
      </c>
      <c r="H146" s="46">
        <f>IF(K145&gt;Hoja2!AI146+D146,Hoja2!AI146,0)</f>
        <v>0</v>
      </c>
      <c r="I146" s="46">
        <f>IF(K145&gt;Hoja2!AK146+D146,Hoja2!AK146,0)</f>
        <v>0</v>
      </c>
      <c r="J146" s="42"/>
      <c r="K146" s="43">
        <f t="shared" si="7"/>
        <v>0.01</v>
      </c>
    </row>
    <row r="147" spans="2:11" ht="16.5" thickTop="1" thickBot="1" x14ac:dyDescent="0.4">
      <c r="B147" s="195"/>
      <c r="C147" s="5">
        <f t="shared" ca="1" si="8"/>
        <v>49663</v>
      </c>
      <c r="D147" s="8">
        <f>PMT(Hoja2!$AR$81,Hoja2!$AR$68,-Hoja2!$AR$79,,)</f>
        <v>0</v>
      </c>
      <c r="E147" s="8">
        <f t="shared" si="6"/>
        <v>0</v>
      </c>
      <c r="F147" s="8">
        <f>Tabla5[[#This Row],[CUOTA]]-Tabla5[[#This Row],[INTERES]]</f>
        <v>0</v>
      </c>
      <c r="G147" s="8">
        <f>K146*Hoja2!$AR$81</f>
        <v>0</v>
      </c>
      <c r="H147" s="47">
        <f>IF(K146&gt;Hoja2!AI147+D147,Hoja2!AI147,0)</f>
        <v>0</v>
      </c>
      <c r="I147" s="47">
        <f>IF(K146&gt;Hoja2!AK147+D147,Hoja2!AK147,0)</f>
        <v>0</v>
      </c>
      <c r="J147" s="42"/>
      <c r="K147" s="43">
        <f t="shared" si="7"/>
        <v>0.01</v>
      </c>
    </row>
    <row r="148" spans="2:11" ht="16.5" thickTop="1" thickBot="1" x14ac:dyDescent="0.4">
      <c r="B148" s="199" t="s">
        <v>21</v>
      </c>
      <c r="C148" s="3">
        <f t="shared" ca="1" si="8"/>
        <v>49694</v>
      </c>
      <c r="D148" s="6">
        <f>PMT(Hoja2!$AR$81,Hoja2!$AR$68,-Hoja2!$AR$79,,)</f>
        <v>0</v>
      </c>
      <c r="E148" s="6">
        <f t="shared" si="6"/>
        <v>0</v>
      </c>
      <c r="F148" s="6">
        <f>Tabla5[[#This Row],[CUOTA]]-Tabla5[[#This Row],[INTERES]]</f>
        <v>0</v>
      </c>
      <c r="G148" s="6">
        <f>K147*Hoja2!$AR$81</f>
        <v>0</v>
      </c>
      <c r="H148" s="48">
        <f>IF(K147&gt;Hoja2!AI148+D148,Hoja2!AI148,0)</f>
        <v>0</v>
      </c>
      <c r="I148" s="48">
        <f>IF(K147&gt;Hoja2!AK148+D148,Hoja2!AK148,0)</f>
        <v>0</v>
      </c>
      <c r="J148" s="42"/>
      <c r="K148" s="43">
        <f t="shared" si="7"/>
        <v>0.01</v>
      </c>
    </row>
    <row r="149" spans="2:11" ht="16.5" thickTop="1" thickBot="1" x14ac:dyDescent="0.4">
      <c r="B149" s="200"/>
      <c r="C149" s="4">
        <f t="shared" ca="1" si="8"/>
        <v>49725</v>
      </c>
      <c r="D149" s="7">
        <f>PMT(Hoja2!$AR$81,Hoja2!$AR$68,-Hoja2!$AR$79,,)</f>
        <v>0</v>
      </c>
      <c r="E149" s="7">
        <f t="shared" si="6"/>
        <v>0</v>
      </c>
      <c r="F149" s="7">
        <f>Tabla5[[#This Row],[CUOTA]]-Tabla5[[#This Row],[INTERES]]</f>
        <v>0</v>
      </c>
      <c r="G149" s="7">
        <f>K148*Hoja2!$AR$81</f>
        <v>0</v>
      </c>
      <c r="H149" s="46">
        <f>IF(K148&gt;Hoja2!AI149+D149,Hoja2!AI149,0)</f>
        <v>0</v>
      </c>
      <c r="I149" s="46">
        <f>IF(K148&gt;Hoja2!AK149+D149,Hoja2!AK149,0)</f>
        <v>0</v>
      </c>
      <c r="J149" s="42"/>
      <c r="K149" s="43">
        <f t="shared" si="7"/>
        <v>0.01</v>
      </c>
    </row>
    <row r="150" spans="2:11" ht="16.5" thickTop="1" thickBot="1" x14ac:dyDescent="0.4">
      <c r="B150" s="200"/>
      <c r="C150" s="4">
        <f t="shared" ca="1" si="8"/>
        <v>49754</v>
      </c>
      <c r="D150" s="7">
        <f>PMT(Hoja2!$AR$81,Hoja2!$AR$68,-Hoja2!$AR$79,,)</f>
        <v>0</v>
      </c>
      <c r="E150" s="7">
        <f t="shared" si="6"/>
        <v>0</v>
      </c>
      <c r="F150" s="7">
        <f>Tabla5[[#This Row],[CUOTA]]-Tabla5[[#This Row],[INTERES]]</f>
        <v>0</v>
      </c>
      <c r="G150" s="7">
        <f>K149*Hoja2!$AR$81</f>
        <v>0</v>
      </c>
      <c r="H150" s="46">
        <f>IF(K149&gt;Hoja2!AI150+D150,Hoja2!AI150,0)</f>
        <v>0</v>
      </c>
      <c r="I150" s="46">
        <f>IF(K149&gt;Hoja2!AK150+D150,Hoja2!AK150,0)</f>
        <v>0</v>
      </c>
      <c r="J150" s="42"/>
      <c r="K150" s="43">
        <f t="shared" si="7"/>
        <v>0.01</v>
      </c>
    </row>
    <row r="151" spans="2:11" ht="16.5" thickTop="1" thickBot="1" x14ac:dyDescent="0.4">
      <c r="B151" s="200"/>
      <c r="C151" s="4">
        <f t="shared" ca="1" si="8"/>
        <v>49785</v>
      </c>
      <c r="D151" s="7">
        <f>PMT(Hoja2!$AR$81,Hoja2!$AR$68,-Hoja2!$AR$79,,)</f>
        <v>0</v>
      </c>
      <c r="E151" s="7">
        <f t="shared" si="6"/>
        <v>0</v>
      </c>
      <c r="F151" s="7">
        <f>Tabla5[[#This Row],[CUOTA]]-Tabla5[[#This Row],[INTERES]]</f>
        <v>0</v>
      </c>
      <c r="G151" s="7">
        <f>K150*Hoja2!$AR$81</f>
        <v>0</v>
      </c>
      <c r="H151" s="46">
        <f>IF(K150&gt;Hoja2!AI151+D151,Hoja2!AI151,0)</f>
        <v>0</v>
      </c>
      <c r="I151" s="46">
        <f>IF(K150&gt;Hoja2!AK151+D151,Hoja2!AK151,0)</f>
        <v>0</v>
      </c>
      <c r="J151" s="42"/>
      <c r="K151" s="43">
        <f t="shared" si="7"/>
        <v>0.01</v>
      </c>
    </row>
    <row r="152" spans="2:11" ht="16.5" thickTop="1" thickBot="1" x14ac:dyDescent="0.4">
      <c r="B152" s="200"/>
      <c r="C152" s="4">
        <f t="shared" ca="1" si="8"/>
        <v>49815</v>
      </c>
      <c r="D152" s="7">
        <f>PMT(Hoja2!$AR$81,Hoja2!$AR$68,-Hoja2!$AR$79,,)</f>
        <v>0</v>
      </c>
      <c r="E152" s="7">
        <f t="shared" si="6"/>
        <v>0</v>
      </c>
      <c r="F152" s="7">
        <f>Tabla5[[#This Row],[CUOTA]]-Tabla5[[#This Row],[INTERES]]</f>
        <v>0</v>
      </c>
      <c r="G152" s="7">
        <f>K151*Hoja2!$AR$81</f>
        <v>0</v>
      </c>
      <c r="H152" s="46">
        <f>IF(K151&gt;Hoja2!AI152+D152,Hoja2!AI152,0)</f>
        <v>0</v>
      </c>
      <c r="I152" s="46">
        <f>IF(K151&gt;Hoja2!AK152+D152,Hoja2!AK152,0)</f>
        <v>0</v>
      </c>
      <c r="J152" s="42"/>
      <c r="K152" s="43">
        <f t="shared" si="7"/>
        <v>0.01</v>
      </c>
    </row>
    <row r="153" spans="2:11" ht="16.5" thickTop="1" thickBot="1" x14ac:dyDescent="0.4">
      <c r="B153" s="200"/>
      <c r="C153" s="4">
        <f t="shared" ca="1" si="8"/>
        <v>49846</v>
      </c>
      <c r="D153" s="7">
        <f>PMT(Hoja2!$AR$81,Hoja2!$AR$68,-Hoja2!$AR$79,,)</f>
        <v>0</v>
      </c>
      <c r="E153" s="7">
        <f t="shared" si="6"/>
        <v>0</v>
      </c>
      <c r="F153" s="7">
        <f>Tabla5[[#This Row],[CUOTA]]-Tabla5[[#This Row],[INTERES]]</f>
        <v>0</v>
      </c>
      <c r="G153" s="7">
        <f>K152*Hoja2!$AR$81</f>
        <v>0</v>
      </c>
      <c r="H153" s="46">
        <f>IF(K152&gt;Hoja2!AI153+D153,Hoja2!AI153,0)</f>
        <v>0</v>
      </c>
      <c r="I153" s="46">
        <f>IF(K152&gt;Hoja2!AK153+D153,Hoja2!AK153,0)</f>
        <v>0</v>
      </c>
      <c r="J153" s="42"/>
      <c r="K153" s="43">
        <f t="shared" si="7"/>
        <v>0.01</v>
      </c>
    </row>
    <row r="154" spans="2:11" ht="16.5" thickTop="1" thickBot="1" x14ac:dyDescent="0.4">
      <c r="B154" s="200"/>
      <c r="C154" s="4">
        <f t="shared" ca="1" si="8"/>
        <v>49876</v>
      </c>
      <c r="D154" s="7">
        <f>PMT(Hoja2!$AR$81,Hoja2!$AR$68,-Hoja2!$AR$79,,)</f>
        <v>0</v>
      </c>
      <c r="E154" s="7">
        <f t="shared" si="6"/>
        <v>0</v>
      </c>
      <c r="F154" s="7">
        <f>Tabla5[[#This Row],[CUOTA]]-Tabla5[[#This Row],[INTERES]]</f>
        <v>0</v>
      </c>
      <c r="G154" s="7">
        <f>K153*Hoja2!$AR$81</f>
        <v>0</v>
      </c>
      <c r="H154" s="46">
        <f>IF(K153&gt;Hoja2!AI154+D154,Hoja2!AI154,0)</f>
        <v>0</v>
      </c>
      <c r="I154" s="46">
        <f>IF(K153&gt;Hoja2!AK154+D154,Hoja2!AK154,0)</f>
        <v>0</v>
      </c>
      <c r="J154" s="42"/>
      <c r="K154" s="43">
        <f t="shared" si="7"/>
        <v>0.01</v>
      </c>
    </row>
    <row r="155" spans="2:11" ht="16.5" thickTop="1" thickBot="1" x14ac:dyDescent="0.4">
      <c r="B155" s="200"/>
      <c r="C155" s="4">
        <f t="shared" ca="1" si="8"/>
        <v>49907</v>
      </c>
      <c r="D155" s="7">
        <f>PMT(Hoja2!$AR$81,Hoja2!$AR$68,-Hoja2!$AR$79,,)</f>
        <v>0</v>
      </c>
      <c r="E155" s="7">
        <f t="shared" si="6"/>
        <v>0</v>
      </c>
      <c r="F155" s="7">
        <f>Tabla5[[#This Row],[CUOTA]]-Tabla5[[#This Row],[INTERES]]</f>
        <v>0</v>
      </c>
      <c r="G155" s="7">
        <f>K154*Hoja2!$AR$81</f>
        <v>0</v>
      </c>
      <c r="H155" s="46">
        <f>IF(K154&gt;Hoja2!AI155+D155,Hoja2!AI155,0)</f>
        <v>0</v>
      </c>
      <c r="I155" s="46">
        <f>IF(K154&gt;Hoja2!AK155+D155,Hoja2!AK155,0)</f>
        <v>0</v>
      </c>
      <c r="J155" s="42"/>
      <c r="K155" s="43">
        <f t="shared" si="7"/>
        <v>0.01</v>
      </c>
    </row>
    <row r="156" spans="2:11" ht="16.5" thickTop="1" thickBot="1" x14ac:dyDescent="0.4">
      <c r="B156" s="200"/>
      <c r="C156" s="4">
        <f t="shared" ca="1" si="8"/>
        <v>49938</v>
      </c>
      <c r="D156" s="7">
        <f>PMT(Hoja2!$AR$81,Hoja2!$AR$68,-Hoja2!$AR$79,,)</f>
        <v>0</v>
      </c>
      <c r="E156" s="7">
        <f t="shared" si="6"/>
        <v>0</v>
      </c>
      <c r="F156" s="7">
        <f>Tabla5[[#This Row],[CUOTA]]-Tabla5[[#This Row],[INTERES]]</f>
        <v>0</v>
      </c>
      <c r="G156" s="7">
        <f>K155*Hoja2!$AR$81</f>
        <v>0</v>
      </c>
      <c r="H156" s="46">
        <f>IF(K155&gt;Hoja2!AI156+D156,Hoja2!AI156,0)</f>
        <v>0</v>
      </c>
      <c r="I156" s="46">
        <f>IF(K155&gt;Hoja2!AK156+D156,Hoja2!AK156,0)</f>
        <v>0</v>
      </c>
      <c r="J156" s="42"/>
      <c r="K156" s="43">
        <f t="shared" si="7"/>
        <v>0.01</v>
      </c>
    </row>
    <row r="157" spans="2:11" ht="16.5" thickTop="1" thickBot="1" x14ac:dyDescent="0.4">
      <c r="B157" s="200"/>
      <c r="C157" s="4">
        <f t="shared" ca="1" si="8"/>
        <v>49968</v>
      </c>
      <c r="D157" s="7">
        <f>PMT(Hoja2!$AR$81,Hoja2!$AR$68,-Hoja2!$AR$79,,)</f>
        <v>0</v>
      </c>
      <c r="E157" s="7">
        <f t="shared" si="6"/>
        <v>0</v>
      </c>
      <c r="F157" s="7">
        <f>Tabla5[[#This Row],[CUOTA]]-Tabla5[[#This Row],[INTERES]]</f>
        <v>0</v>
      </c>
      <c r="G157" s="7">
        <f>K156*Hoja2!$AR$81</f>
        <v>0</v>
      </c>
      <c r="H157" s="46">
        <f>IF(K156&gt;Hoja2!AI157+D157,Hoja2!AI157,0)</f>
        <v>0</v>
      </c>
      <c r="I157" s="46">
        <f>IF(K156&gt;Hoja2!AK157+D157,Hoja2!AK157,0)</f>
        <v>0</v>
      </c>
      <c r="J157" s="42"/>
      <c r="K157" s="43">
        <f t="shared" si="7"/>
        <v>0.01</v>
      </c>
    </row>
    <row r="158" spans="2:11" ht="16.5" thickTop="1" thickBot="1" x14ac:dyDescent="0.4">
      <c r="B158" s="200"/>
      <c r="C158" s="4">
        <f t="shared" ca="1" si="8"/>
        <v>49999</v>
      </c>
      <c r="D158" s="7">
        <f>PMT(Hoja2!$AR$81,Hoja2!$AR$68,-Hoja2!$AR$79,,)</f>
        <v>0</v>
      </c>
      <c r="E158" s="7">
        <f t="shared" si="6"/>
        <v>0</v>
      </c>
      <c r="F158" s="7">
        <f>Tabla5[[#This Row],[CUOTA]]-Tabla5[[#This Row],[INTERES]]</f>
        <v>0</v>
      </c>
      <c r="G158" s="7">
        <f>K157*Hoja2!$AR$81</f>
        <v>0</v>
      </c>
      <c r="H158" s="46">
        <f>IF(K157&gt;Hoja2!AI158+D158,Hoja2!AI158,0)</f>
        <v>0</v>
      </c>
      <c r="I158" s="46">
        <f>IF(K157&gt;Hoja2!AK158+D158,Hoja2!AK158,0)</f>
        <v>0</v>
      </c>
      <c r="J158" s="42"/>
      <c r="K158" s="43">
        <f t="shared" si="7"/>
        <v>0.01</v>
      </c>
    </row>
    <row r="159" spans="2:11" ht="16.5" thickTop="1" thickBot="1" x14ac:dyDescent="0.4">
      <c r="B159" s="201"/>
      <c r="C159" s="5">
        <f t="shared" ca="1" si="8"/>
        <v>50029</v>
      </c>
      <c r="D159" s="8">
        <f>PMT(Hoja2!$AR$81,Hoja2!$AR$68,-Hoja2!$AR$79,,)</f>
        <v>0</v>
      </c>
      <c r="E159" s="8">
        <f t="shared" si="6"/>
        <v>0</v>
      </c>
      <c r="F159" s="8">
        <f>Tabla5[[#This Row],[CUOTA]]-Tabla5[[#This Row],[INTERES]]</f>
        <v>0</v>
      </c>
      <c r="G159" s="8">
        <f>K158*Hoja2!$AR$81</f>
        <v>0</v>
      </c>
      <c r="H159" s="47">
        <f>IF(K158&gt;Hoja2!AI159+D159,Hoja2!AI159,0)</f>
        <v>0</v>
      </c>
      <c r="I159" s="47">
        <f>IF(K158&gt;Hoja2!AK159+D159,Hoja2!AK159,0)</f>
        <v>0</v>
      </c>
      <c r="J159" s="42"/>
      <c r="K159" s="43">
        <f t="shared" si="7"/>
        <v>0.01</v>
      </c>
    </row>
    <row r="160" spans="2:11" ht="16.5" thickTop="1" thickBot="1" x14ac:dyDescent="0.4">
      <c r="B160" s="193" t="s">
        <v>22</v>
      </c>
      <c r="C160" s="3">
        <f t="shared" ca="1" si="8"/>
        <v>50060</v>
      </c>
      <c r="D160" s="6">
        <f>PMT(Hoja2!$AR$81,Hoja2!$AR$68,-Hoja2!$AR$79,,)</f>
        <v>0</v>
      </c>
      <c r="E160" s="6">
        <f t="shared" si="6"/>
        <v>0</v>
      </c>
      <c r="F160" s="6">
        <f>Tabla5[[#This Row],[CUOTA]]-Tabla5[[#This Row],[INTERES]]</f>
        <v>0</v>
      </c>
      <c r="G160" s="6">
        <f>K159*Hoja2!$AR$81</f>
        <v>0</v>
      </c>
      <c r="H160" s="48">
        <f>IF(K159&gt;Hoja2!AI160+D160,Hoja2!AI160,0)</f>
        <v>0</v>
      </c>
      <c r="I160" s="48">
        <f>IF(K159&gt;Hoja2!AK160+D160,Hoja2!AK160,0)</f>
        <v>0</v>
      </c>
      <c r="J160" s="42"/>
      <c r="K160" s="43">
        <f t="shared" si="7"/>
        <v>0.01</v>
      </c>
    </row>
    <row r="161" spans="2:11" ht="16.5" thickTop="1" thickBot="1" x14ac:dyDescent="0.4">
      <c r="B161" s="194"/>
      <c r="C161" s="4">
        <f t="shared" ca="1" si="8"/>
        <v>50091</v>
      </c>
      <c r="D161" s="7">
        <f>PMT(Hoja2!$AR$81,Hoja2!$AR$68,-Hoja2!$AR$79,,)</f>
        <v>0</v>
      </c>
      <c r="E161" s="7">
        <f t="shared" si="6"/>
        <v>0</v>
      </c>
      <c r="F161" s="7">
        <f>Tabla5[[#This Row],[CUOTA]]-Tabla5[[#This Row],[INTERES]]</f>
        <v>0</v>
      </c>
      <c r="G161" s="7">
        <f>K160*Hoja2!$AR$81</f>
        <v>0</v>
      </c>
      <c r="H161" s="46">
        <f>IF(K160&gt;Hoja2!AI161+D161,Hoja2!AI161,0)</f>
        <v>0</v>
      </c>
      <c r="I161" s="46">
        <f>IF(K160&gt;Hoja2!AK161+D161,Hoja2!AK161,0)</f>
        <v>0</v>
      </c>
      <c r="J161" s="42"/>
      <c r="K161" s="43">
        <f t="shared" si="7"/>
        <v>0.01</v>
      </c>
    </row>
    <row r="162" spans="2:11" ht="16.5" thickTop="1" thickBot="1" x14ac:dyDescent="0.4">
      <c r="B162" s="194"/>
      <c r="C162" s="4">
        <f t="shared" ca="1" si="8"/>
        <v>50119</v>
      </c>
      <c r="D162" s="7">
        <f>PMT(Hoja2!$AR$81,Hoja2!$AR$68,-Hoja2!$AR$79,,)</f>
        <v>0</v>
      </c>
      <c r="E162" s="7">
        <f t="shared" si="6"/>
        <v>0</v>
      </c>
      <c r="F162" s="7">
        <f>Tabla5[[#This Row],[CUOTA]]-Tabla5[[#This Row],[INTERES]]</f>
        <v>0</v>
      </c>
      <c r="G162" s="7">
        <f>K161*Hoja2!$AR$81</f>
        <v>0</v>
      </c>
      <c r="H162" s="46">
        <f>IF(K161&gt;Hoja2!AI162+D162,Hoja2!AI162,0)</f>
        <v>0</v>
      </c>
      <c r="I162" s="46">
        <f>IF(K161&gt;Hoja2!AK162+D162,Hoja2!AK162,0)</f>
        <v>0</v>
      </c>
      <c r="J162" s="42"/>
      <c r="K162" s="43">
        <f t="shared" si="7"/>
        <v>0.01</v>
      </c>
    </row>
    <row r="163" spans="2:11" ht="16.5" thickTop="1" thickBot="1" x14ac:dyDescent="0.4">
      <c r="B163" s="194"/>
      <c r="C163" s="4">
        <f t="shared" ca="1" si="8"/>
        <v>50150</v>
      </c>
      <c r="D163" s="7">
        <f>PMT(Hoja2!$AR$81,Hoja2!$AR$68,-Hoja2!$AR$79,,)</f>
        <v>0</v>
      </c>
      <c r="E163" s="7">
        <f t="shared" si="6"/>
        <v>0</v>
      </c>
      <c r="F163" s="7">
        <f>Tabla5[[#This Row],[CUOTA]]-Tabla5[[#This Row],[INTERES]]</f>
        <v>0</v>
      </c>
      <c r="G163" s="7">
        <f>K162*Hoja2!$AR$81</f>
        <v>0</v>
      </c>
      <c r="H163" s="46">
        <f>IF(K162&gt;Hoja2!AI163+D163,Hoja2!AI163,0)</f>
        <v>0</v>
      </c>
      <c r="I163" s="46">
        <f>IF(K162&gt;Hoja2!AK163+D163,Hoja2!AK163,0)</f>
        <v>0</v>
      </c>
      <c r="J163" s="42"/>
      <c r="K163" s="43">
        <f t="shared" si="7"/>
        <v>0.01</v>
      </c>
    </row>
    <row r="164" spans="2:11" ht="16.5" thickTop="1" thickBot="1" x14ac:dyDescent="0.4">
      <c r="B164" s="194"/>
      <c r="C164" s="4">
        <f t="shared" ca="1" si="8"/>
        <v>50180</v>
      </c>
      <c r="D164" s="7">
        <f>PMT(Hoja2!$AR$81,Hoja2!$AR$68,-Hoja2!$AR$79,,)</f>
        <v>0</v>
      </c>
      <c r="E164" s="7">
        <f t="shared" si="6"/>
        <v>0</v>
      </c>
      <c r="F164" s="7">
        <f>Tabla5[[#This Row],[CUOTA]]-Tabla5[[#This Row],[INTERES]]</f>
        <v>0</v>
      </c>
      <c r="G164" s="7">
        <f>K163*Hoja2!$AR$81</f>
        <v>0</v>
      </c>
      <c r="H164" s="46">
        <f>IF(K163&gt;Hoja2!AI164+D164,Hoja2!AI164,0)</f>
        <v>0</v>
      </c>
      <c r="I164" s="46">
        <f>IF(K163&gt;Hoja2!AK164+D164,Hoja2!AK164,0)</f>
        <v>0</v>
      </c>
      <c r="J164" s="42"/>
      <c r="K164" s="43">
        <f t="shared" si="7"/>
        <v>0.01</v>
      </c>
    </row>
    <row r="165" spans="2:11" ht="16.5" thickTop="1" thickBot="1" x14ac:dyDescent="0.4">
      <c r="B165" s="194"/>
      <c r="C165" s="4">
        <f t="shared" ca="1" si="8"/>
        <v>50211</v>
      </c>
      <c r="D165" s="7">
        <f>PMT(Hoja2!$AR$81,Hoja2!$AR$68,-Hoja2!$AR$79,,)</f>
        <v>0</v>
      </c>
      <c r="E165" s="7">
        <f t="shared" si="6"/>
        <v>0</v>
      </c>
      <c r="F165" s="7">
        <f>Tabla5[[#This Row],[CUOTA]]-Tabla5[[#This Row],[INTERES]]</f>
        <v>0</v>
      </c>
      <c r="G165" s="7">
        <f>K164*Hoja2!$AR$81</f>
        <v>0</v>
      </c>
      <c r="H165" s="46">
        <f>IF(K164&gt;Hoja2!AI165+D165,Hoja2!AI165,0)</f>
        <v>0</v>
      </c>
      <c r="I165" s="46">
        <f>IF(K164&gt;Hoja2!AK165+D165,Hoja2!AK165,0)</f>
        <v>0</v>
      </c>
      <c r="J165" s="42"/>
      <c r="K165" s="43">
        <f t="shared" si="7"/>
        <v>0.01</v>
      </c>
    </row>
    <row r="166" spans="2:11" ht="16.5" thickTop="1" thickBot="1" x14ac:dyDescent="0.4">
      <c r="B166" s="194"/>
      <c r="C166" s="4">
        <f t="shared" ca="1" si="8"/>
        <v>50241</v>
      </c>
      <c r="D166" s="7">
        <f>PMT(Hoja2!$AR$81,Hoja2!$AR$68,-Hoja2!$AR$79,,)</f>
        <v>0</v>
      </c>
      <c r="E166" s="7">
        <f t="shared" si="6"/>
        <v>0</v>
      </c>
      <c r="F166" s="7">
        <f>Tabla5[[#This Row],[CUOTA]]-Tabla5[[#This Row],[INTERES]]</f>
        <v>0</v>
      </c>
      <c r="G166" s="7">
        <f>K165*Hoja2!$AR$81</f>
        <v>0</v>
      </c>
      <c r="H166" s="46">
        <f>IF(K165&gt;Hoja2!AI166+D166,Hoja2!AI166,0)</f>
        <v>0</v>
      </c>
      <c r="I166" s="46">
        <f>IF(K165&gt;Hoja2!AK166+D166,Hoja2!AK166,0)</f>
        <v>0</v>
      </c>
      <c r="J166" s="42"/>
      <c r="K166" s="43">
        <f t="shared" si="7"/>
        <v>0.01</v>
      </c>
    </row>
    <row r="167" spans="2:11" ht="16.5" thickTop="1" thickBot="1" x14ac:dyDescent="0.4">
      <c r="B167" s="194"/>
      <c r="C167" s="4">
        <f t="shared" ca="1" si="8"/>
        <v>50272</v>
      </c>
      <c r="D167" s="7">
        <f>PMT(Hoja2!$AR$81,Hoja2!$AR$68,-Hoja2!$AR$79,,)</f>
        <v>0</v>
      </c>
      <c r="E167" s="7">
        <f t="shared" si="6"/>
        <v>0</v>
      </c>
      <c r="F167" s="7">
        <f>Tabla5[[#This Row],[CUOTA]]-Tabla5[[#This Row],[INTERES]]</f>
        <v>0</v>
      </c>
      <c r="G167" s="7">
        <f>K166*Hoja2!$AR$81</f>
        <v>0</v>
      </c>
      <c r="H167" s="46">
        <f>IF(K166&gt;Hoja2!AI167+D167,Hoja2!AI167,0)</f>
        <v>0</v>
      </c>
      <c r="I167" s="46">
        <f>IF(K166&gt;Hoja2!AK167+D167,Hoja2!AK167,0)</f>
        <v>0</v>
      </c>
      <c r="J167" s="42"/>
      <c r="K167" s="43">
        <f t="shared" si="7"/>
        <v>0.01</v>
      </c>
    </row>
    <row r="168" spans="2:11" ht="16.5" thickTop="1" thickBot="1" x14ac:dyDescent="0.4">
      <c r="B168" s="194"/>
      <c r="C168" s="4">
        <f t="shared" ca="1" si="8"/>
        <v>50303</v>
      </c>
      <c r="D168" s="7">
        <f>PMT(Hoja2!$AR$81,Hoja2!$AR$68,-Hoja2!$AR$79,,)</f>
        <v>0</v>
      </c>
      <c r="E168" s="7">
        <f t="shared" si="6"/>
        <v>0</v>
      </c>
      <c r="F168" s="7">
        <f>Tabla5[[#This Row],[CUOTA]]-Tabla5[[#This Row],[INTERES]]</f>
        <v>0</v>
      </c>
      <c r="G168" s="7">
        <f>K167*Hoja2!$AR$81</f>
        <v>0</v>
      </c>
      <c r="H168" s="46">
        <f>IF(K167&gt;Hoja2!AI168+D168,Hoja2!AI168,0)</f>
        <v>0</v>
      </c>
      <c r="I168" s="46">
        <f>IF(K167&gt;Hoja2!AK168+D168,Hoja2!AK168,0)</f>
        <v>0</v>
      </c>
      <c r="J168" s="42"/>
      <c r="K168" s="43">
        <f t="shared" si="7"/>
        <v>0.01</v>
      </c>
    </row>
    <row r="169" spans="2:11" ht="16.5" thickTop="1" thickBot="1" x14ac:dyDescent="0.4">
      <c r="B169" s="194"/>
      <c r="C169" s="4">
        <f t="shared" ca="1" si="8"/>
        <v>50333</v>
      </c>
      <c r="D169" s="7">
        <f>PMT(Hoja2!$AR$81,Hoja2!$AR$68,-Hoja2!$AR$79,,)</f>
        <v>0</v>
      </c>
      <c r="E169" s="7">
        <f t="shared" si="6"/>
        <v>0</v>
      </c>
      <c r="F169" s="7">
        <f>Tabla5[[#This Row],[CUOTA]]-Tabla5[[#This Row],[INTERES]]</f>
        <v>0</v>
      </c>
      <c r="G169" s="7">
        <f>K168*Hoja2!$AR$81</f>
        <v>0</v>
      </c>
      <c r="H169" s="46">
        <f>IF(K168&gt;Hoja2!AI169+D169,Hoja2!AI169,0)</f>
        <v>0</v>
      </c>
      <c r="I169" s="46">
        <f>IF(K168&gt;Hoja2!AK169+D169,Hoja2!AK169,0)</f>
        <v>0</v>
      </c>
      <c r="J169" s="42"/>
      <c r="K169" s="43">
        <f t="shared" si="7"/>
        <v>0.01</v>
      </c>
    </row>
    <row r="170" spans="2:11" ht="16.5" thickTop="1" thickBot="1" x14ac:dyDescent="0.4">
      <c r="B170" s="194"/>
      <c r="C170" s="4">
        <f t="shared" ca="1" si="8"/>
        <v>50364</v>
      </c>
      <c r="D170" s="7">
        <f>PMT(Hoja2!$AR$81,Hoja2!$AR$68,-Hoja2!$AR$79,,)</f>
        <v>0</v>
      </c>
      <c r="E170" s="7">
        <f t="shared" si="6"/>
        <v>0</v>
      </c>
      <c r="F170" s="7">
        <f>Tabla5[[#This Row],[CUOTA]]-Tabla5[[#This Row],[INTERES]]</f>
        <v>0</v>
      </c>
      <c r="G170" s="7">
        <f>K169*Hoja2!$AR$81</f>
        <v>0</v>
      </c>
      <c r="H170" s="46">
        <f>IF(K169&gt;Hoja2!AI170+D170,Hoja2!AI170,0)</f>
        <v>0</v>
      </c>
      <c r="I170" s="46">
        <f>IF(K169&gt;Hoja2!AK170+D170,Hoja2!AK170,0)</f>
        <v>0</v>
      </c>
      <c r="J170" s="42"/>
      <c r="K170" s="43">
        <f t="shared" si="7"/>
        <v>0.01</v>
      </c>
    </row>
    <row r="171" spans="2:11" ht="16.5" thickTop="1" thickBot="1" x14ac:dyDescent="0.4">
      <c r="B171" s="195"/>
      <c r="C171" s="5">
        <f t="shared" ca="1" si="8"/>
        <v>50394</v>
      </c>
      <c r="D171" s="8">
        <f>PMT(Hoja2!$AR$81,Hoja2!$AR$68,-Hoja2!$AR$79,,)</f>
        <v>0</v>
      </c>
      <c r="E171" s="8">
        <f t="shared" si="6"/>
        <v>0</v>
      </c>
      <c r="F171" s="8">
        <f>Tabla5[[#This Row],[CUOTA]]-Tabla5[[#This Row],[INTERES]]</f>
        <v>0</v>
      </c>
      <c r="G171" s="8">
        <f>K170*Hoja2!$AR$81</f>
        <v>0</v>
      </c>
      <c r="H171" s="47">
        <f>IF(K170&gt;Hoja2!AI171+D171,Hoja2!AI171,0)</f>
        <v>0</v>
      </c>
      <c r="I171" s="47">
        <f>IF(K170&gt;Hoja2!AK171+D171,Hoja2!AK171,0)</f>
        <v>0</v>
      </c>
      <c r="J171" s="42"/>
      <c r="K171" s="43">
        <f t="shared" si="7"/>
        <v>0.01</v>
      </c>
    </row>
    <row r="172" spans="2:11" ht="16.5" thickTop="1" thickBot="1" x14ac:dyDescent="0.4">
      <c r="B172" s="199" t="s">
        <v>23</v>
      </c>
      <c r="C172" s="3">
        <f t="shared" ca="1" si="8"/>
        <v>50425</v>
      </c>
      <c r="D172" s="6">
        <f>PMT(Hoja2!$AR$81,Hoja2!$AR$68,-Hoja2!$AR$79,,)</f>
        <v>0</v>
      </c>
      <c r="E172" s="6">
        <f t="shared" si="6"/>
        <v>0</v>
      </c>
      <c r="F172" s="6">
        <f>Tabla5[[#This Row],[CUOTA]]-Tabla5[[#This Row],[INTERES]]</f>
        <v>0</v>
      </c>
      <c r="G172" s="6">
        <f>K171*Hoja2!$AR$81</f>
        <v>0</v>
      </c>
      <c r="H172" s="48">
        <f>IF(K171&gt;Hoja2!AI172+D172,Hoja2!AI172,0)</f>
        <v>0</v>
      </c>
      <c r="I172" s="48">
        <f>IF(K171&gt;Hoja2!AK172+D172,Hoja2!AK172,0)</f>
        <v>0</v>
      </c>
      <c r="J172" s="42"/>
      <c r="K172" s="43">
        <f t="shared" si="7"/>
        <v>0.01</v>
      </c>
    </row>
    <row r="173" spans="2:11" ht="16.5" thickTop="1" thickBot="1" x14ac:dyDescent="0.4">
      <c r="B173" s="200"/>
      <c r="C173" s="4">
        <f t="shared" ca="1" si="8"/>
        <v>50456</v>
      </c>
      <c r="D173" s="7">
        <f>PMT(Hoja2!$AR$81,Hoja2!$AR$68,-Hoja2!$AR$79,,)</f>
        <v>0</v>
      </c>
      <c r="E173" s="7">
        <f t="shared" si="6"/>
        <v>0</v>
      </c>
      <c r="F173" s="7">
        <f>Tabla5[[#This Row],[CUOTA]]-Tabla5[[#This Row],[INTERES]]</f>
        <v>0</v>
      </c>
      <c r="G173" s="7">
        <f>K172*Hoja2!$AR$81</f>
        <v>0</v>
      </c>
      <c r="H173" s="46">
        <f>IF(K172&gt;Hoja2!AI173+D173,Hoja2!AI173,0)</f>
        <v>0</v>
      </c>
      <c r="I173" s="46">
        <f>IF(K172&gt;Hoja2!AK173+D173,Hoja2!AK173,0)</f>
        <v>0</v>
      </c>
      <c r="J173" s="42"/>
      <c r="K173" s="43">
        <f t="shared" si="7"/>
        <v>0.01</v>
      </c>
    </row>
    <row r="174" spans="2:11" ht="16.5" thickTop="1" thickBot="1" x14ac:dyDescent="0.4">
      <c r="B174" s="200"/>
      <c r="C174" s="4">
        <f t="shared" ca="1" si="8"/>
        <v>50484</v>
      </c>
      <c r="D174" s="7">
        <f>PMT(Hoja2!$AR$81,Hoja2!$AR$68,-Hoja2!$AR$79,,)</f>
        <v>0</v>
      </c>
      <c r="E174" s="7">
        <f t="shared" si="6"/>
        <v>0</v>
      </c>
      <c r="F174" s="7">
        <f>Tabla5[[#This Row],[CUOTA]]-Tabla5[[#This Row],[INTERES]]</f>
        <v>0</v>
      </c>
      <c r="G174" s="7">
        <f>K173*Hoja2!$AR$81</f>
        <v>0</v>
      </c>
      <c r="H174" s="46">
        <f>IF(K173&gt;Hoja2!AI174+D174,Hoja2!AI174,0)</f>
        <v>0</v>
      </c>
      <c r="I174" s="46">
        <f>IF(K173&gt;Hoja2!AK174+D174,Hoja2!AK174,0)</f>
        <v>0</v>
      </c>
      <c r="J174" s="42"/>
      <c r="K174" s="43">
        <f t="shared" si="7"/>
        <v>0.01</v>
      </c>
    </row>
    <row r="175" spans="2:11" ht="16.5" thickTop="1" thickBot="1" x14ac:dyDescent="0.4">
      <c r="B175" s="200"/>
      <c r="C175" s="4">
        <f t="shared" ca="1" si="8"/>
        <v>50515</v>
      </c>
      <c r="D175" s="7">
        <f>PMT(Hoja2!$AR$81,Hoja2!$AR$68,-Hoja2!$AR$79,,)</f>
        <v>0</v>
      </c>
      <c r="E175" s="7">
        <f t="shared" si="6"/>
        <v>0</v>
      </c>
      <c r="F175" s="7">
        <f>Tabla5[[#This Row],[CUOTA]]-Tabla5[[#This Row],[INTERES]]</f>
        <v>0</v>
      </c>
      <c r="G175" s="7">
        <f>K174*Hoja2!$AR$81</f>
        <v>0</v>
      </c>
      <c r="H175" s="46">
        <f>IF(K174&gt;Hoja2!AI175+D175,Hoja2!AI175,0)</f>
        <v>0</v>
      </c>
      <c r="I175" s="46">
        <f>IF(K174&gt;Hoja2!AK175+D175,Hoja2!AK175,0)</f>
        <v>0</v>
      </c>
      <c r="J175" s="42"/>
      <c r="K175" s="43">
        <f t="shared" si="7"/>
        <v>0.01</v>
      </c>
    </row>
    <row r="176" spans="2:11" ht="16.5" thickTop="1" thickBot="1" x14ac:dyDescent="0.4">
      <c r="B176" s="200"/>
      <c r="C176" s="4">
        <f t="shared" ca="1" si="8"/>
        <v>50545</v>
      </c>
      <c r="D176" s="7">
        <f>PMT(Hoja2!$AR$81,Hoja2!$AR$68,-Hoja2!$AR$79,,)</f>
        <v>0</v>
      </c>
      <c r="E176" s="7">
        <f t="shared" si="6"/>
        <v>0</v>
      </c>
      <c r="F176" s="7">
        <f>Tabla5[[#This Row],[CUOTA]]-Tabla5[[#This Row],[INTERES]]</f>
        <v>0</v>
      </c>
      <c r="G176" s="7">
        <f>K175*Hoja2!$AR$81</f>
        <v>0</v>
      </c>
      <c r="H176" s="46">
        <f>IF(K175&gt;Hoja2!AI176+D176,Hoja2!AI176,0)</f>
        <v>0</v>
      </c>
      <c r="I176" s="46">
        <f>IF(K175&gt;Hoja2!AK176+D176,Hoja2!AK176,0)</f>
        <v>0</v>
      </c>
      <c r="J176" s="42"/>
      <c r="K176" s="43">
        <f t="shared" si="7"/>
        <v>0.01</v>
      </c>
    </row>
    <row r="177" spans="2:11" ht="16.5" thickTop="1" thickBot="1" x14ac:dyDescent="0.4">
      <c r="B177" s="200"/>
      <c r="C177" s="4">
        <f t="shared" ca="1" si="8"/>
        <v>50576</v>
      </c>
      <c r="D177" s="7">
        <f>PMT(Hoja2!$AR$81,Hoja2!$AR$68,-Hoja2!$AR$79,,)</f>
        <v>0</v>
      </c>
      <c r="E177" s="7">
        <f t="shared" si="6"/>
        <v>0</v>
      </c>
      <c r="F177" s="7">
        <f>Tabla5[[#This Row],[CUOTA]]-Tabla5[[#This Row],[INTERES]]</f>
        <v>0</v>
      </c>
      <c r="G177" s="7">
        <f>K176*Hoja2!$AR$81</f>
        <v>0</v>
      </c>
      <c r="H177" s="46">
        <f>IF(K176&gt;Hoja2!AI177+D177,Hoja2!AI177,0)</f>
        <v>0</v>
      </c>
      <c r="I177" s="46">
        <f>IF(K176&gt;Hoja2!AK177+D177,Hoja2!AK177,0)</f>
        <v>0</v>
      </c>
      <c r="J177" s="42"/>
      <c r="K177" s="43">
        <f t="shared" si="7"/>
        <v>0.01</v>
      </c>
    </row>
    <row r="178" spans="2:11" ht="16.5" thickTop="1" thickBot="1" x14ac:dyDescent="0.4">
      <c r="B178" s="200"/>
      <c r="C178" s="4">
        <f t="shared" ca="1" si="8"/>
        <v>50606</v>
      </c>
      <c r="D178" s="7">
        <f>PMT(Hoja2!$AR$81,Hoja2!$AR$68,-Hoja2!$AR$79,,)</f>
        <v>0</v>
      </c>
      <c r="E178" s="7">
        <f t="shared" si="6"/>
        <v>0</v>
      </c>
      <c r="F178" s="7">
        <f>Tabla5[[#This Row],[CUOTA]]-Tabla5[[#This Row],[INTERES]]</f>
        <v>0</v>
      </c>
      <c r="G178" s="7">
        <f>K177*Hoja2!$AR$81</f>
        <v>0</v>
      </c>
      <c r="H178" s="46">
        <f>IF(K177&gt;Hoja2!AI178+D178,Hoja2!AI178,0)</f>
        <v>0</v>
      </c>
      <c r="I178" s="46">
        <f>IF(K177&gt;Hoja2!AK178+D178,Hoja2!AK178,0)</f>
        <v>0</v>
      </c>
      <c r="J178" s="42"/>
      <c r="K178" s="43">
        <f t="shared" si="7"/>
        <v>0.01</v>
      </c>
    </row>
    <row r="179" spans="2:11" ht="16.5" thickTop="1" thickBot="1" x14ac:dyDescent="0.4">
      <c r="B179" s="200"/>
      <c r="C179" s="4">
        <f t="shared" ca="1" si="8"/>
        <v>50637</v>
      </c>
      <c r="D179" s="7">
        <f>PMT(Hoja2!$AR$81,Hoja2!$AR$68,-Hoja2!$AR$79,,)</f>
        <v>0</v>
      </c>
      <c r="E179" s="7">
        <f t="shared" si="6"/>
        <v>0</v>
      </c>
      <c r="F179" s="7">
        <f>Tabla5[[#This Row],[CUOTA]]-Tabla5[[#This Row],[INTERES]]</f>
        <v>0</v>
      </c>
      <c r="G179" s="7">
        <f>K178*Hoja2!$AR$81</f>
        <v>0</v>
      </c>
      <c r="H179" s="46">
        <f>IF(K178&gt;Hoja2!AI179+D179,Hoja2!AI179,0)</f>
        <v>0</v>
      </c>
      <c r="I179" s="46">
        <f>IF(K178&gt;Hoja2!AK179+D179,Hoja2!AK179,0)</f>
        <v>0</v>
      </c>
      <c r="J179" s="42"/>
      <c r="K179" s="43">
        <f t="shared" si="7"/>
        <v>0.01</v>
      </c>
    </row>
    <row r="180" spans="2:11" ht="16.5" thickTop="1" thickBot="1" x14ac:dyDescent="0.4">
      <c r="B180" s="200"/>
      <c r="C180" s="4">
        <f t="shared" ca="1" si="8"/>
        <v>50668</v>
      </c>
      <c r="D180" s="7">
        <f>PMT(Hoja2!$AR$81,Hoja2!$AR$68,-Hoja2!$AR$79,,)</f>
        <v>0</v>
      </c>
      <c r="E180" s="7">
        <f t="shared" si="6"/>
        <v>0</v>
      </c>
      <c r="F180" s="7">
        <f>Tabla5[[#This Row],[CUOTA]]-Tabla5[[#This Row],[INTERES]]</f>
        <v>0</v>
      </c>
      <c r="G180" s="7">
        <f>K179*Hoja2!$AR$81</f>
        <v>0</v>
      </c>
      <c r="H180" s="46">
        <f>IF(K179&gt;Hoja2!AI180+D180,Hoja2!AI180,0)</f>
        <v>0</v>
      </c>
      <c r="I180" s="46">
        <f>IF(K179&gt;Hoja2!AK180+D180,Hoja2!AK180,0)</f>
        <v>0</v>
      </c>
      <c r="J180" s="42"/>
      <c r="K180" s="43">
        <f t="shared" si="7"/>
        <v>0.01</v>
      </c>
    </row>
    <row r="181" spans="2:11" ht="16.5" thickTop="1" thickBot="1" x14ac:dyDescent="0.4">
      <c r="B181" s="200"/>
      <c r="C181" s="4">
        <f t="shared" ca="1" si="8"/>
        <v>50698</v>
      </c>
      <c r="D181" s="7">
        <f>PMT(Hoja2!$AR$81,Hoja2!$AR$68,-Hoja2!$AR$79,,)</f>
        <v>0</v>
      </c>
      <c r="E181" s="7">
        <f t="shared" si="6"/>
        <v>0</v>
      </c>
      <c r="F181" s="7">
        <f>Tabla5[[#This Row],[CUOTA]]-Tabla5[[#This Row],[INTERES]]</f>
        <v>0</v>
      </c>
      <c r="G181" s="7">
        <f>K180*Hoja2!$AR$81</f>
        <v>0</v>
      </c>
      <c r="H181" s="46">
        <f>IF(K180&gt;Hoja2!AI181+D181,Hoja2!AI181,0)</f>
        <v>0</v>
      </c>
      <c r="I181" s="46">
        <f>IF(K180&gt;Hoja2!AK181+D181,Hoja2!AK181,0)</f>
        <v>0</v>
      </c>
      <c r="J181" s="42"/>
      <c r="K181" s="43">
        <f t="shared" si="7"/>
        <v>0.01</v>
      </c>
    </row>
    <row r="182" spans="2:11" ht="16.5" thickTop="1" thickBot="1" x14ac:dyDescent="0.4">
      <c r="B182" s="200"/>
      <c r="C182" s="4">
        <f t="shared" ca="1" si="8"/>
        <v>50729</v>
      </c>
      <c r="D182" s="7">
        <f>PMT(Hoja2!$AR$81,Hoja2!$AR$68,-Hoja2!$AR$79,,)</f>
        <v>0</v>
      </c>
      <c r="E182" s="7">
        <f t="shared" si="6"/>
        <v>0</v>
      </c>
      <c r="F182" s="7">
        <f>Tabla5[[#This Row],[CUOTA]]-Tabla5[[#This Row],[INTERES]]</f>
        <v>0</v>
      </c>
      <c r="G182" s="7">
        <f>K181*Hoja2!$AR$81</f>
        <v>0</v>
      </c>
      <c r="H182" s="46">
        <f>IF(K181&gt;Hoja2!AI182+D182,Hoja2!AI182,0)</f>
        <v>0</v>
      </c>
      <c r="I182" s="46">
        <f>IF(K181&gt;Hoja2!AK182+D182,Hoja2!AK182,0)</f>
        <v>0</v>
      </c>
      <c r="J182" s="42"/>
      <c r="K182" s="43">
        <f t="shared" si="7"/>
        <v>0.01</v>
      </c>
    </row>
    <row r="183" spans="2:11" ht="16.5" thickTop="1" thickBot="1" x14ac:dyDescent="0.4">
      <c r="B183" s="201"/>
      <c r="C183" s="5">
        <f t="shared" ca="1" si="8"/>
        <v>50759</v>
      </c>
      <c r="D183" s="8">
        <f>PMT(Hoja2!$AR$81,Hoja2!$AR$68,-Hoja2!$AR$79,,)</f>
        <v>0</v>
      </c>
      <c r="E183" s="8">
        <f t="shared" si="6"/>
        <v>0</v>
      </c>
      <c r="F183" s="8">
        <f>Tabla5[[#This Row],[CUOTA]]-Tabla5[[#This Row],[INTERES]]</f>
        <v>0</v>
      </c>
      <c r="G183" s="8">
        <f>K182*Hoja2!$AR$81</f>
        <v>0</v>
      </c>
      <c r="H183" s="47">
        <f>IF(K182&gt;Hoja2!AI183+D183,Hoja2!AI183,0)</f>
        <v>0</v>
      </c>
      <c r="I183" s="47">
        <f>IF(K182&gt;Hoja2!AK183+D183,Hoja2!AK183,0)</f>
        <v>0</v>
      </c>
      <c r="J183" s="42"/>
      <c r="K183" s="43">
        <f t="shared" si="7"/>
        <v>0.01</v>
      </c>
    </row>
    <row r="184" spans="2:11" ht="16.5" thickTop="1" thickBot="1" x14ac:dyDescent="0.4">
      <c r="B184" s="193" t="s">
        <v>24</v>
      </c>
      <c r="C184" s="3">
        <f t="shared" ca="1" si="8"/>
        <v>50790</v>
      </c>
      <c r="D184" s="6">
        <f>PMT(Hoja2!$AR$81,Hoja2!$AR$68,-Hoja2!$AR$79,,)</f>
        <v>0</v>
      </c>
      <c r="E184" s="6">
        <f t="shared" si="6"/>
        <v>0</v>
      </c>
      <c r="F184" s="6">
        <f>Tabla5[[#This Row],[CUOTA]]-Tabla5[[#This Row],[INTERES]]</f>
        <v>0</v>
      </c>
      <c r="G184" s="6">
        <f>K183*Hoja2!$AR$81</f>
        <v>0</v>
      </c>
      <c r="H184" s="48">
        <f>IF(K183&gt;Hoja2!AI184+D184,Hoja2!AI184,0)</f>
        <v>0</v>
      </c>
      <c r="I184" s="48">
        <f>IF(K183&gt;Hoja2!AK184+D184,Hoja2!AK184,0)</f>
        <v>0</v>
      </c>
      <c r="J184" s="42"/>
      <c r="K184" s="43">
        <f t="shared" si="7"/>
        <v>0.01</v>
      </c>
    </row>
    <row r="185" spans="2:11" ht="16.5" thickTop="1" thickBot="1" x14ac:dyDescent="0.4">
      <c r="B185" s="194"/>
      <c r="C185" s="4">
        <f t="shared" ca="1" si="8"/>
        <v>50821</v>
      </c>
      <c r="D185" s="7">
        <f>PMT(Hoja2!$AR$81,Hoja2!$AR$68,-Hoja2!$AR$79,,)</f>
        <v>0</v>
      </c>
      <c r="E185" s="7">
        <f t="shared" si="6"/>
        <v>0</v>
      </c>
      <c r="F185" s="7">
        <f>Tabla5[[#This Row],[CUOTA]]-Tabla5[[#This Row],[INTERES]]</f>
        <v>0</v>
      </c>
      <c r="G185" s="7">
        <f>K184*Hoja2!$AR$81</f>
        <v>0</v>
      </c>
      <c r="H185" s="46">
        <f>IF(K184&gt;Hoja2!AI185+D185,Hoja2!AI185,0)</f>
        <v>0</v>
      </c>
      <c r="I185" s="46">
        <f>IF(K184&gt;Hoja2!AK185+D185,Hoja2!AK185,0)</f>
        <v>0</v>
      </c>
      <c r="J185" s="42"/>
      <c r="K185" s="43">
        <f t="shared" si="7"/>
        <v>0.01</v>
      </c>
    </row>
    <row r="186" spans="2:11" ht="16.5" thickTop="1" thickBot="1" x14ac:dyDescent="0.4">
      <c r="B186" s="194"/>
      <c r="C186" s="4">
        <f t="shared" ca="1" si="8"/>
        <v>50849</v>
      </c>
      <c r="D186" s="7">
        <f>PMT(Hoja2!$AR$81,Hoja2!$AR$68,-Hoja2!$AR$79,,)</f>
        <v>0</v>
      </c>
      <c r="E186" s="7">
        <f t="shared" si="6"/>
        <v>0</v>
      </c>
      <c r="F186" s="7">
        <f>Tabla5[[#This Row],[CUOTA]]-Tabla5[[#This Row],[INTERES]]</f>
        <v>0</v>
      </c>
      <c r="G186" s="7">
        <f>K185*Hoja2!$AR$81</f>
        <v>0</v>
      </c>
      <c r="H186" s="46">
        <f>IF(K185&gt;Hoja2!AI186+D186,Hoja2!AI186,0)</f>
        <v>0</v>
      </c>
      <c r="I186" s="46">
        <f>IF(K185&gt;Hoja2!AK186+D186,Hoja2!AK186,0)</f>
        <v>0</v>
      </c>
      <c r="J186" s="42"/>
      <c r="K186" s="43">
        <f t="shared" si="7"/>
        <v>0.01</v>
      </c>
    </row>
    <row r="187" spans="2:11" ht="16.5" thickTop="1" thickBot="1" x14ac:dyDescent="0.4">
      <c r="B187" s="194"/>
      <c r="C187" s="4">
        <f t="shared" ca="1" si="8"/>
        <v>50880</v>
      </c>
      <c r="D187" s="7">
        <f>PMT(Hoja2!$AR$81,Hoja2!$AR$68,-Hoja2!$AR$79,,)</f>
        <v>0</v>
      </c>
      <c r="E187" s="7">
        <f t="shared" si="6"/>
        <v>0</v>
      </c>
      <c r="F187" s="7">
        <f>Tabla5[[#This Row],[CUOTA]]-Tabla5[[#This Row],[INTERES]]</f>
        <v>0</v>
      </c>
      <c r="G187" s="7">
        <f>K186*Hoja2!$AR$81</f>
        <v>0</v>
      </c>
      <c r="H187" s="46">
        <f>IF(K186&gt;Hoja2!AI187+D187,Hoja2!AI187,0)</f>
        <v>0</v>
      </c>
      <c r="I187" s="46">
        <f>IF(K186&gt;Hoja2!AK187+D187,Hoja2!AK187,0)</f>
        <v>0</v>
      </c>
      <c r="J187" s="42"/>
      <c r="K187" s="43">
        <f t="shared" si="7"/>
        <v>0.01</v>
      </c>
    </row>
    <row r="188" spans="2:11" ht="16.5" thickTop="1" thickBot="1" x14ac:dyDescent="0.4">
      <c r="B188" s="194"/>
      <c r="C188" s="4">
        <f t="shared" ca="1" si="8"/>
        <v>50910</v>
      </c>
      <c r="D188" s="7">
        <f>PMT(Hoja2!$AR$81,Hoja2!$AR$68,-Hoja2!$AR$79,,)</f>
        <v>0</v>
      </c>
      <c r="E188" s="7">
        <f t="shared" si="6"/>
        <v>0</v>
      </c>
      <c r="F188" s="7">
        <f>Tabla5[[#This Row],[CUOTA]]-Tabla5[[#This Row],[INTERES]]</f>
        <v>0</v>
      </c>
      <c r="G188" s="7">
        <f>K187*Hoja2!$AR$81</f>
        <v>0</v>
      </c>
      <c r="H188" s="46">
        <f>IF(K187&gt;Hoja2!AI188+D188,Hoja2!AI188,0)</f>
        <v>0</v>
      </c>
      <c r="I188" s="46">
        <f>IF(K187&gt;Hoja2!AK188+D188,Hoja2!AK188,0)</f>
        <v>0</v>
      </c>
      <c r="J188" s="42"/>
      <c r="K188" s="43">
        <f t="shared" si="7"/>
        <v>0.01</v>
      </c>
    </row>
    <row r="189" spans="2:11" ht="16.5" thickTop="1" thickBot="1" x14ac:dyDescent="0.4">
      <c r="B189" s="194"/>
      <c r="C189" s="4">
        <f t="shared" ca="1" si="8"/>
        <v>50941</v>
      </c>
      <c r="D189" s="7">
        <f>PMT(Hoja2!$AR$81,Hoja2!$AR$68,-Hoja2!$AR$79,,)</f>
        <v>0</v>
      </c>
      <c r="E189" s="7">
        <f t="shared" si="6"/>
        <v>0</v>
      </c>
      <c r="F189" s="7">
        <f>Tabla5[[#This Row],[CUOTA]]-Tabla5[[#This Row],[INTERES]]</f>
        <v>0</v>
      </c>
      <c r="G189" s="7">
        <f>K188*Hoja2!$AR$81</f>
        <v>0</v>
      </c>
      <c r="H189" s="46">
        <f>IF(K188&gt;Hoja2!AI189+D189,Hoja2!AI189,0)</f>
        <v>0</v>
      </c>
      <c r="I189" s="46">
        <f>IF(K188&gt;Hoja2!AK189+D189,Hoja2!AK189,0)</f>
        <v>0</v>
      </c>
      <c r="J189" s="42"/>
      <c r="K189" s="43">
        <f t="shared" si="7"/>
        <v>0.01</v>
      </c>
    </row>
    <row r="190" spans="2:11" ht="16.5" thickTop="1" thickBot="1" x14ac:dyDescent="0.4">
      <c r="B190" s="194"/>
      <c r="C190" s="4">
        <f t="shared" ca="1" si="8"/>
        <v>50971</v>
      </c>
      <c r="D190" s="7">
        <f>PMT(Hoja2!$AR$81,Hoja2!$AR$68,-Hoja2!$AR$79,,)</f>
        <v>0</v>
      </c>
      <c r="E190" s="7">
        <f t="shared" si="6"/>
        <v>0</v>
      </c>
      <c r="F190" s="7">
        <f>Tabla5[[#This Row],[CUOTA]]-Tabla5[[#This Row],[INTERES]]</f>
        <v>0</v>
      </c>
      <c r="G190" s="7">
        <f>K189*Hoja2!$AR$81</f>
        <v>0</v>
      </c>
      <c r="H190" s="46">
        <f>IF(K189&gt;Hoja2!AI190+D190,Hoja2!AI190,0)</f>
        <v>0</v>
      </c>
      <c r="I190" s="46">
        <f>IF(K189&gt;Hoja2!AK190+D190,Hoja2!AK190,0)</f>
        <v>0</v>
      </c>
      <c r="J190" s="42"/>
      <c r="K190" s="43">
        <f t="shared" si="7"/>
        <v>0.01</v>
      </c>
    </row>
    <row r="191" spans="2:11" ht="16.5" thickTop="1" thickBot="1" x14ac:dyDescent="0.4">
      <c r="B191" s="194"/>
      <c r="C191" s="4">
        <f t="shared" ca="1" si="8"/>
        <v>51002</v>
      </c>
      <c r="D191" s="7">
        <f>PMT(Hoja2!$AR$81,Hoja2!$AR$68,-Hoja2!$AR$79,,)</f>
        <v>0</v>
      </c>
      <c r="E191" s="7">
        <f t="shared" si="6"/>
        <v>0</v>
      </c>
      <c r="F191" s="7">
        <f>Tabla5[[#This Row],[CUOTA]]-Tabla5[[#This Row],[INTERES]]</f>
        <v>0</v>
      </c>
      <c r="G191" s="7">
        <f>K190*Hoja2!$AR$81</f>
        <v>0</v>
      </c>
      <c r="H191" s="46">
        <f>IF(K190&gt;Hoja2!AI191+D191,Hoja2!AI191,0)</f>
        <v>0</v>
      </c>
      <c r="I191" s="46">
        <f>IF(K190&gt;Hoja2!AK191+D191,Hoja2!AK191,0)</f>
        <v>0</v>
      </c>
      <c r="J191" s="42"/>
      <c r="K191" s="43">
        <f t="shared" si="7"/>
        <v>0.01</v>
      </c>
    </row>
    <row r="192" spans="2:11" ht="16.5" thickTop="1" thickBot="1" x14ac:dyDescent="0.4">
      <c r="B192" s="194"/>
      <c r="C192" s="4">
        <f t="shared" ca="1" si="8"/>
        <v>51033</v>
      </c>
      <c r="D192" s="7">
        <f>PMT(Hoja2!$AR$81,Hoja2!$AR$68,-Hoja2!$AR$79,,)</f>
        <v>0</v>
      </c>
      <c r="E192" s="7">
        <f t="shared" si="6"/>
        <v>0</v>
      </c>
      <c r="F192" s="7">
        <f>Tabla5[[#This Row],[CUOTA]]-Tabla5[[#This Row],[INTERES]]</f>
        <v>0</v>
      </c>
      <c r="G192" s="7">
        <f>K191*Hoja2!$AR$81</f>
        <v>0</v>
      </c>
      <c r="H192" s="46">
        <f>IF(K191&gt;Hoja2!AI192+D192,Hoja2!AI192,0)</f>
        <v>0</v>
      </c>
      <c r="I192" s="46">
        <f>IF(K191&gt;Hoja2!AK192+D192,Hoja2!AK192,0)</f>
        <v>0</v>
      </c>
      <c r="J192" s="42"/>
      <c r="K192" s="43">
        <f t="shared" si="7"/>
        <v>0.01</v>
      </c>
    </row>
    <row r="193" spans="2:11" ht="16.5" thickTop="1" thickBot="1" x14ac:dyDescent="0.4">
      <c r="B193" s="194"/>
      <c r="C193" s="4">
        <f t="shared" ca="1" si="8"/>
        <v>51063</v>
      </c>
      <c r="D193" s="7">
        <f>PMT(Hoja2!$AR$81,Hoja2!$AR$68,-Hoja2!$AR$79,,)</f>
        <v>0</v>
      </c>
      <c r="E193" s="7">
        <f t="shared" si="6"/>
        <v>0</v>
      </c>
      <c r="F193" s="7">
        <f>Tabla5[[#This Row],[CUOTA]]-Tabla5[[#This Row],[INTERES]]</f>
        <v>0</v>
      </c>
      <c r="G193" s="7">
        <f>K192*Hoja2!$AR$81</f>
        <v>0</v>
      </c>
      <c r="H193" s="46">
        <f>IF(K192&gt;Hoja2!AI193+D193,Hoja2!AI193,0)</f>
        <v>0</v>
      </c>
      <c r="I193" s="46">
        <f>IF(K192&gt;Hoja2!AK193+D193,Hoja2!AK193,0)</f>
        <v>0</v>
      </c>
      <c r="J193" s="42"/>
      <c r="K193" s="43">
        <f t="shared" si="7"/>
        <v>0.01</v>
      </c>
    </row>
    <row r="194" spans="2:11" ht="16.5" thickTop="1" thickBot="1" x14ac:dyDescent="0.4">
      <c r="B194" s="194"/>
      <c r="C194" s="4">
        <f t="shared" ca="1" si="8"/>
        <v>51094</v>
      </c>
      <c r="D194" s="7">
        <f>PMT(Hoja2!$AR$81,Hoja2!$AR$68,-Hoja2!$AR$79,,)</f>
        <v>0</v>
      </c>
      <c r="E194" s="7">
        <f t="shared" si="6"/>
        <v>0</v>
      </c>
      <c r="F194" s="7">
        <f>Tabla5[[#This Row],[CUOTA]]-Tabla5[[#This Row],[INTERES]]</f>
        <v>0</v>
      </c>
      <c r="G194" s="7">
        <f>K193*Hoja2!$AR$81</f>
        <v>0</v>
      </c>
      <c r="H194" s="46">
        <f>IF(K193&gt;Hoja2!AI194+D194,Hoja2!AI194,0)</f>
        <v>0</v>
      </c>
      <c r="I194" s="46">
        <f>IF(K193&gt;Hoja2!AK194+D194,Hoja2!AK194,0)</f>
        <v>0</v>
      </c>
      <c r="J194" s="42"/>
      <c r="K194" s="43">
        <f t="shared" si="7"/>
        <v>0.01</v>
      </c>
    </row>
    <row r="195" spans="2:11" ht="16.5" thickTop="1" thickBot="1" x14ac:dyDescent="0.4">
      <c r="B195" s="195"/>
      <c r="C195" s="5">
        <f t="shared" ca="1" si="8"/>
        <v>51124</v>
      </c>
      <c r="D195" s="8">
        <f>PMT(Hoja2!$AR$81,Hoja2!$AR$68,-Hoja2!$AR$79,,)</f>
        <v>0</v>
      </c>
      <c r="E195" s="8">
        <f t="shared" si="6"/>
        <v>0</v>
      </c>
      <c r="F195" s="8">
        <f>Tabla5[[#This Row],[CUOTA]]-Tabla5[[#This Row],[INTERES]]</f>
        <v>0</v>
      </c>
      <c r="G195" s="8">
        <f>K194*Hoja2!$AR$81</f>
        <v>0</v>
      </c>
      <c r="H195" s="47">
        <f>IF(K194&gt;Hoja2!AI195+D195,Hoja2!AI195,0)</f>
        <v>0</v>
      </c>
      <c r="I195" s="47">
        <f>IF(K194&gt;Hoja2!AK195+D195,Hoja2!AK195,0)</f>
        <v>0</v>
      </c>
      <c r="J195" s="42"/>
      <c r="K195" s="43">
        <f t="shared" si="7"/>
        <v>0.01</v>
      </c>
    </row>
    <row r="196" spans="2:11" ht="16.5" thickTop="1" thickBot="1" x14ac:dyDescent="0.4">
      <c r="B196" s="199" t="s">
        <v>25</v>
      </c>
      <c r="C196" s="3">
        <f t="shared" ca="1" si="8"/>
        <v>51155</v>
      </c>
      <c r="D196" s="6">
        <f>PMT(Hoja2!$AR$81,Hoja2!$AR$68,-Hoja2!$AR$79,,)</f>
        <v>0</v>
      </c>
      <c r="E196" s="6">
        <f t="shared" si="6"/>
        <v>0</v>
      </c>
      <c r="F196" s="6">
        <f>Tabla5[[#This Row],[CUOTA]]-Tabla5[[#This Row],[INTERES]]</f>
        <v>0</v>
      </c>
      <c r="G196" s="6">
        <f>K195*Hoja2!$AR$81</f>
        <v>0</v>
      </c>
      <c r="H196" s="48">
        <f>IF(K195&gt;Hoja2!AI196+D196,Hoja2!AI196,0)</f>
        <v>0</v>
      </c>
      <c r="I196" s="48">
        <f>IF(K195&gt;Hoja2!AK196+D196,Hoja2!AK196,0)</f>
        <v>0</v>
      </c>
      <c r="J196" s="42"/>
      <c r="K196" s="43">
        <f t="shared" si="7"/>
        <v>0.01</v>
      </c>
    </row>
    <row r="197" spans="2:11" ht="16.5" thickTop="1" thickBot="1" x14ac:dyDescent="0.4">
      <c r="B197" s="200"/>
      <c r="C197" s="4">
        <f t="shared" ca="1" si="8"/>
        <v>51186</v>
      </c>
      <c r="D197" s="7">
        <f>PMT(Hoja2!$AR$81,Hoja2!$AR$68,-Hoja2!$AR$79,,)</f>
        <v>0</v>
      </c>
      <c r="E197" s="7">
        <f t="shared" si="6"/>
        <v>0</v>
      </c>
      <c r="F197" s="7">
        <f>Tabla5[[#This Row],[CUOTA]]-Tabla5[[#This Row],[INTERES]]</f>
        <v>0</v>
      </c>
      <c r="G197" s="7">
        <f>K196*Hoja2!$AR$81</f>
        <v>0</v>
      </c>
      <c r="H197" s="46">
        <f>IF(K196&gt;Hoja2!AI197+D197,Hoja2!AI197,0)</f>
        <v>0</v>
      </c>
      <c r="I197" s="46">
        <f>IF(K196&gt;Hoja2!AK197+D197,Hoja2!AK197,0)</f>
        <v>0</v>
      </c>
      <c r="J197" s="42"/>
      <c r="K197" s="43">
        <f t="shared" si="7"/>
        <v>0.01</v>
      </c>
    </row>
    <row r="198" spans="2:11" ht="16.5" thickTop="1" thickBot="1" x14ac:dyDescent="0.4">
      <c r="B198" s="200"/>
      <c r="C198" s="4">
        <f t="shared" ca="1" si="8"/>
        <v>51215</v>
      </c>
      <c r="D198" s="7">
        <f>PMT(Hoja2!$AR$81,Hoja2!$AR$68,-Hoja2!$AR$79,,)</f>
        <v>0</v>
      </c>
      <c r="E198" s="7">
        <f t="shared" si="6"/>
        <v>0</v>
      </c>
      <c r="F198" s="7">
        <f>Tabla5[[#This Row],[CUOTA]]-Tabla5[[#This Row],[INTERES]]</f>
        <v>0</v>
      </c>
      <c r="G198" s="7">
        <f>K197*Hoja2!$AR$81</f>
        <v>0</v>
      </c>
      <c r="H198" s="46">
        <f>IF(K197&gt;Hoja2!AI198+D198,Hoja2!AI198,0)</f>
        <v>0</v>
      </c>
      <c r="I198" s="46">
        <f>IF(K197&gt;Hoja2!AK198+D198,Hoja2!AK198,0)</f>
        <v>0</v>
      </c>
      <c r="J198" s="42"/>
      <c r="K198" s="43">
        <f t="shared" si="7"/>
        <v>0.01</v>
      </c>
    </row>
    <row r="199" spans="2:11" ht="16.5" thickTop="1" thickBot="1" x14ac:dyDescent="0.4">
      <c r="B199" s="200"/>
      <c r="C199" s="4">
        <f t="shared" ca="1" si="8"/>
        <v>51246</v>
      </c>
      <c r="D199" s="7">
        <f>PMT(Hoja2!$AR$81,Hoja2!$AR$68,-Hoja2!$AR$79,,)</f>
        <v>0</v>
      </c>
      <c r="E199" s="7">
        <f t="shared" si="6"/>
        <v>0</v>
      </c>
      <c r="F199" s="7">
        <f>Tabla5[[#This Row],[CUOTA]]-Tabla5[[#This Row],[INTERES]]</f>
        <v>0</v>
      </c>
      <c r="G199" s="7">
        <f>K198*Hoja2!$AR$81</f>
        <v>0</v>
      </c>
      <c r="H199" s="46">
        <f>IF(K198&gt;Hoja2!AI199+D199,Hoja2!AI199,0)</f>
        <v>0</v>
      </c>
      <c r="I199" s="46">
        <f>IF(K198&gt;Hoja2!AK199+D199,Hoja2!AK199,0)</f>
        <v>0</v>
      </c>
      <c r="J199" s="42"/>
      <c r="K199" s="43">
        <f t="shared" si="7"/>
        <v>0.01</v>
      </c>
    </row>
    <row r="200" spans="2:11" ht="16.5" thickTop="1" thickBot="1" x14ac:dyDescent="0.4">
      <c r="B200" s="200"/>
      <c r="C200" s="4">
        <f t="shared" ca="1" si="8"/>
        <v>51276</v>
      </c>
      <c r="D200" s="7">
        <f>PMT(Hoja2!$AR$81,Hoja2!$AR$68,-Hoja2!$AR$79,,)</f>
        <v>0</v>
      </c>
      <c r="E200" s="7">
        <f t="shared" si="6"/>
        <v>0</v>
      </c>
      <c r="F200" s="7">
        <f>Tabla5[[#This Row],[CUOTA]]-Tabla5[[#This Row],[INTERES]]</f>
        <v>0</v>
      </c>
      <c r="G200" s="7">
        <f>K199*Hoja2!$AR$81</f>
        <v>0</v>
      </c>
      <c r="H200" s="46">
        <f>IF(K199&gt;Hoja2!AI200+D200,Hoja2!AI200,0)</f>
        <v>0</v>
      </c>
      <c r="I200" s="46">
        <f>IF(K199&gt;Hoja2!AK200+D200,Hoja2!AK200,0)</f>
        <v>0</v>
      </c>
      <c r="J200" s="42"/>
      <c r="K200" s="43">
        <f t="shared" si="7"/>
        <v>0.01</v>
      </c>
    </row>
    <row r="201" spans="2:11" ht="16.5" thickTop="1" thickBot="1" x14ac:dyDescent="0.4">
      <c r="B201" s="200"/>
      <c r="C201" s="4">
        <f t="shared" ca="1" si="8"/>
        <v>51307</v>
      </c>
      <c r="D201" s="7">
        <f>PMT(Hoja2!$AR$81,Hoja2!$AR$68,-Hoja2!$AR$79,,)</f>
        <v>0</v>
      </c>
      <c r="E201" s="7">
        <f t="shared" si="6"/>
        <v>0</v>
      </c>
      <c r="F201" s="7">
        <f>Tabla5[[#This Row],[CUOTA]]-Tabla5[[#This Row],[INTERES]]</f>
        <v>0</v>
      </c>
      <c r="G201" s="7">
        <f>K200*Hoja2!$AR$81</f>
        <v>0</v>
      </c>
      <c r="H201" s="46">
        <f>IF(K200&gt;Hoja2!AI201+D201,Hoja2!AI201,0)</f>
        <v>0</v>
      </c>
      <c r="I201" s="46">
        <f>IF(K200&gt;Hoja2!AK201+D201,Hoja2!AK201,0)</f>
        <v>0</v>
      </c>
      <c r="J201" s="42"/>
      <c r="K201" s="43">
        <f t="shared" si="7"/>
        <v>0.01</v>
      </c>
    </row>
    <row r="202" spans="2:11" ht="16.5" thickTop="1" thickBot="1" x14ac:dyDescent="0.4">
      <c r="B202" s="200"/>
      <c r="C202" s="4">
        <f t="shared" ca="1" si="8"/>
        <v>51337</v>
      </c>
      <c r="D202" s="7">
        <f>PMT(Hoja2!$AR$81,Hoja2!$AR$68,-Hoja2!$AR$79,,)</f>
        <v>0</v>
      </c>
      <c r="E202" s="7">
        <f t="shared" si="6"/>
        <v>0</v>
      </c>
      <c r="F202" s="7">
        <f>Tabla5[[#This Row],[CUOTA]]-Tabla5[[#This Row],[INTERES]]</f>
        <v>0</v>
      </c>
      <c r="G202" s="7">
        <f>K201*Hoja2!$AR$81</f>
        <v>0</v>
      </c>
      <c r="H202" s="46">
        <f>IF(K201&gt;Hoja2!AI202+D202,Hoja2!AI202,0)</f>
        <v>0</v>
      </c>
      <c r="I202" s="46">
        <f>IF(K201&gt;Hoja2!AK202+D202,Hoja2!AK202,0)</f>
        <v>0</v>
      </c>
      <c r="J202" s="42"/>
      <c r="K202" s="43">
        <f t="shared" si="7"/>
        <v>0.01</v>
      </c>
    </row>
    <row r="203" spans="2:11" ht="16.5" thickTop="1" thickBot="1" x14ac:dyDescent="0.4">
      <c r="B203" s="200"/>
      <c r="C203" s="4">
        <f t="shared" ca="1" si="8"/>
        <v>51368</v>
      </c>
      <c r="D203" s="7">
        <f>PMT(Hoja2!$AR$81,Hoja2!$AR$68,-Hoja2!$AR$79,,)</f>
        <v>0</v>
      </c>
      <c r="E203" s="7">
        <f t="shared" si="6"/>
        <v>0</v>
      </c>
      <c r="F203" s="7">
        <f>Tabla5[[#This Row],[CUOTA]]-Tabla5[[#This Row],[INTERES]]</f>
        <v>0</v>
      </c>
      <c r="G203" s="7">
        <f>K202*Hoja2!$AR$81</f>
        <v>0</v>
      </c>
      <c r="H203" s="46">
        <f>IF(K202&gt;Hoja2!AI203+D203,Hoja2!AI203,0)</f>
        <v>0</v>
      </c>
      <c r="I203" s="46">
        <f>IF(K202&gt;Hoja2!AK203+D203,Hoja2!AK203,0)</f>
        <v>0</v>
      </c>
      <c r="J203" s="42"/>
      <c r="K203" s="43">
        <f t="shared" si="7"/>
        <v>0.01</v>
      </c>
    </row>
    <row r="204" spans="2:11" ht="16.5" thickTop="1" thickBot="1" x14ac:dyDescent="0.4">
      <c r="B204" s="200"/>
      <c r="C204" s="4">
        <f t="shared" ca="1" si="8"/>
        <v>51399</v>
      </c>
      <c r="D204" s="7">
        <f>PMT(Hoja2!$AR$81,Hoja2!$AR$68,-Hoja2!$AR$79,,)</f>
        <v>0</v>
      </c>
      <c r="E204" s="7">
        <f t="shared" si="6"/>
        <v>0</v>
      </c>
      <c r="F204" s="7">
        <f>Tabla5[[#This Row],[CUOTA]]-Tabla5[[#This Row],[INTERES]]</f>
        <v>0</v>
      </c>
      <c r="G204" s="7">
        <f>K203*Hoja2!$AR$81</f>
        <v>0</v>
      </c>
      <c r="H204" s="46">
        <f>IF(K203&gt;Hoja2!AI204+D204,Hoja2!AI204,0)</f>
        <v>0</v>
      </c>
      <c r="I204" s="46">
        <f>IF(K203&gt;Hoja2!AK204+D204,Hoja2!AK204,0)</f>
        <v>0</v>
      </c>
      <c r="J204" s="42"/>
      <c r="K204" s="43">
        <f t="shared" si="7"/>
        <v>0.01</v>
      </c>
    </row>
    <row r="205" spans="2:11" ht="16.5" thickTop="1" thickBot="1" x14ac:dyDescent="0.4">
      <c r="B205" s="200"/>
      <c r="C205" s="4">
        <f t="shared" ca="1" si="8"/>
        <v>51429</v>
      </c>
      <c r="D205" s="7">
        <f>PMT(Hoja2!$AR$81,Hoja2!$AR$68,-Hoja2!$AR$79,,)</f>
        <v>0</v>
      </c>
      <c r="E205" s="7">
        <f t="shared" si="6"/>
        <v>0</v>
      </c>
      <c r="F205" s="7">
        <f>Tabla5[[#This Row],[CUOTA]]-Tabla5[[#This Row],[INTERES]]</f>
        <v>0</v>
      </c>
      <c r="G205" s="7">
        <f>K204*Hoja2!$AR$81</f>
        <v>0</v>
      </c>
      <c r="H205" s="46">
        <f>IF(K204&gt;Hoja2!AI205+D205,Hoja2!AI205,0)</f>
        <v>0</v>
      </c>
      <c r="I205" s="46">
        <f>IF(K204&gt;Hoja2!AK205+D205,Hoja2!AK205,0)</f>
        <v>0</v>
      </c>
      <c r="J205" s="42"/>
      <c r="K205" s="43">
        <f t="shared" si="7"/>
        <v>0.01</v>
      </c>
    </row>
    <row r="206" spans="2:11" ht="16.5" thickTop="1" thickBot="1" x14ac:dyDescent="0.4">
      <c r="B206" s="200"/>
      <c r="C206" s="4">
        <f t="shared" ca="1" si="8"/>
        <v>51460</v>
      </c>
      <c r="D206" s="7">
        <f>PMT(Hoja2!$AR$81,Hoja2!$AR$68,-Hoja2!$AR$79,,)</f>
        <v>0</v>
      </c>
      <c r="E206" s="7">
        <f t="shared" si="6"/>
        <v>0</v>
      </c>
      <c r="F206" s="7">
        <f>Tabla5[[#This Row],[CUOTA]]-Tabla5[[#This Row],[INTERES]]</f>
        <v>0</v>
      </c>
      <c r="G206" s="7">
        <f>K205*Hoja2!$AR$81</f>
        <v>0</v>
      </c>
      <c r="H206" s="46">
        <f>IF(K205&gt;Hoja2!AI206+D206,Hoja2!AI206,0)</f>
        <v>0</v>
      </c>
      <c r="I206" s="46">
        <f>IF(K205&gt;Hoja2!AK206+D206,Hoja2!AK206,0)</f>
        <v>0</v>
      </c>
      <c r="J206" s="42"/>
      <c r="K206" s="43">
        <f t="shared" si="7"/>
        <v>0.01</v>
      </c>
    </row>
    <row r="207" spans="2:11" ht="16.5" thickTop="1" thickBot="1" x14ac:dyDescent="0.4">
      <c r="B207" s="201"/>
      <c r="C207" s="5">
        <f t="shared" ca="1" si="8"/>
        <v>51490</v>
      </c>
      <c r="D207" s="8">
        <f>PMT(Hoja2!$AR$81,Hoja2!$AR$68,-Hoja2!$AR$79,,)</f>
        <v>0</v>
      </c>
      <c r="E207" s="8">
        <f t="shared" si="6"/>
        <v>0</v>
      </c>
      <c r="F207" s="8">
        <f>Tabla5[[#This Row],[CUOTA]]-Tabla5[[#This Row],[INTERES]]</f>
        <v>0</v>
      </c>
      <c r="G207" s="8">
        <f>K206*Hoja2!$AR$81</f>
        <v>0</v>
      </c>
      <c r="H207" s="47">
        <f>IF(K206&gt;Hoja2!AI207+D207,Hoja2!AI207,0)</f>
        <v>0</v>
      </c>
      <c r="I207" s="47">
        <f>IF(K206&gt;Hoja2!AK207+D207,Hoja2!AK207,0)</f>
        <v>0</v>
      </c>
      <c r="J207" s="42"/>
      <c r="K207" s="43">
        <f t="shared" si="7"/>
        <v>0.01</v>
      </c>
    </row>
    <row r="208" spans="2:11" ht="16.5" thickTop="1" thickBot="1" x14ac:dyDescent="0.4">
      <c r="B208" s="193" t="s">
        <v>26</v>
      </c>
      <c r="C208" s="3">
        <f t="shared" ca="1" si="8"/>
        <v>51521</v>
      </c>
      <c r="D208" s="6">
        <f>PMT(Hoja2!$AR$81,Hoja2!$AR$68,-Hoja2!$AR$79,,)</f>
        <v>0</v>
      </c>
      <c r="E208" s="6">
        <f t="shared" ref="E208:E271" si="9">D208+H208+I208-G208+J208</f>
        <v>0</v>
      </c>
      <c r="F208" s="6">
        <f>Tabla5[[#This Row],[CUOTA]]-Tabla5[[#This Row],[INTERES]]</f>
        <v>0</v>
      </c>
      <c r="G208" s="6">
        <f>K207*Hoja2!$AR$81</f>
        <v>0</v>
      </c>
      <c r="H208" s="48">
        <f>IF(K207&gt;Hoja2!AI208+D208,Hoja2!AI208,0)</f>
        <v>0</v>
      </c>
      <c r="I208" s="48">
        <f>IF(K207&gt;Hoja2!AK208+D208,Hoja2!AK208,0)</f>
        <v>0</v>
      </c>
      <c r="J208" s="42"/>
      <c r="K208" s="43">
        <f t="shared" ref="K208:K271" si="10">IF(+K207-E208&gt;0,+K207-E208,0.001)</f>
        <v>0.01</v>
      </c>
    </row>
    <row r="209" spans="2:11" ht="16.5" thickTop="1" thickBot="1" x14ac:dyDescent="0.4">
      <c r="B209" s="194"/>
      <c r="C209" s="4">
        <f t="shared" ref="C209:C272" ca="1" si="11">EDATE(C208,1)</f>
        <v>51552</v>
      </c>
      <c r="D209" s="7">
        <f>PMT(Hoja2!$AR$81,Hoja2!$AR$68,-Hoja2!$AR$79,,)</f>
        <v>0</v>
      </c>
      <c r="E209" s="7">
        <f t="shared" si="9"/>
        <v>0</v>
      </c>
      <c r="F209" s="7">
        <f>Tabla5[[#This Row],[CUOTA]]-Tabla5[[#This Row],[INTERES]]</f>
        <v>0</v>
      </c>
      <c r="G209" s="7">
        <f>K208*Hoja2!$AR$81</f>
        <v>0</v>
      </c>
      <c r="H209" s="46">
        <f>IF(K208&gt;Hoja2!AI209+D209,Hoja2!AI209,0)</f>
        <v>0</v>
      </c>
      <c r="I209" s="46">
        <f>IF(K208&gt;Hoja2!AK209+D209,Hoja2!AK209,0)</f>
        <v>0</v>
      </c>
      <c r="J209" s="42"/>
      <c r="K209" s="43">
        <f t="shared" si="10"/>
        <v>0.01</v>
      </c>
    </row>
    <row r="210" spans="2:11" ht="16.5" thickTop="1" thickBot="1" x14ac:dyDescent="0.4">
      <c r="B210" s="194"/>
      <c r="C210" s="4">
        <f t="shared" ca="1" si="11"/>
        <v>51580</v>
      </c>
      <c r="D210" s="7">
        <f>PMT(Hoja2!$AR$81,Hoja2!$AR$68,-Hoja2!$AR$79,,)</f>
        <v>0</v>
      </c>
      <c r="E210" s="7">
        <f t="shared" si="9"/>
        <v>0</v>
      </c>
      <c r="F210" s="7">
        <f>Tabla5[[#This Row],[CUOTA]]-Tabla5[[#This Row],[INTERES]]</f>
        <v>0</v>
      </c>
      <c r="G210" s="7">
        <f>K209*Hoja2!$AR$81</f>
        <v>0</v>
      </c>
      <c r="H210" s="46">
        <f>IF(K209&gt;Hoja2!AI210+D210,Hoja2!AI210,0)</f>
        <v>0</v>
      </c>
      <c r="I210" s="46">
        <f>IF(K209&gt;Hoja2!AK210+D210,Hoja2!AK210,0)</f>
        <v>0</v>
      </c>
      <c r="J210" s="42"/>
      <c r="K210" s="43">
        <f t="shared" si="10"/>
        <v>0.01</v>
      </c>
    </row>
    <row r="211" spans="2:11" ht="16.5" thickTop="1" thickBot="1" x14ac:dyDescent="0.4">
      <c r="B211" s="194"/>
      <c r="C211" s="4">
        <f t="shared" ca="1" si="11"/>
        <v>51611</v>
      </c>
      <c r="D211" s="7">
        <f>PMT(Hoja2!$AR$81,Hoja2!$AR$68,-Hoja2!$AR$79,,)</f>
        <v>0</v>
      </c>
      <c r="E211" s="7">
        <f t="shared" si="9"/>
        <v>0</v>
      </c>
      <c r="F211" s="7">
        <f>Tabla5[[#This Row],[CUOTA]]-Tabla5[[#This Row],[INTERES]]</f>
        <v>0</v>
      </c>
      <c r="G211" s="7">
        <f>K210*Hoja2!$AR$81</f>
        <v>0</v>
      </c>
      <c r="H211" s="46">
        <f>IF(K210&gt;Hoja2!AI211+D211,Hoja2!AI211,0)</f>
        <v>0</v>
      </c>
      <c r="I211" s="46">
        <f>IF(K210&gt;Hoja2!AK211+D211,Hoja2!AK211,0)</f>
        <v>0</v>
      </c>
      <c r="J211" s="42"/>
      <c r="K211" s="43">
        <f t="shared" si="10"/>
        <v>0.01</v>
      </c>
    </row>
    <row r="212" spans="2:11" ht="16.5" thickTop="1" thickBot="1" x14ac:dyDescent="0.4">
      <c r="B212" s="194"/>
      <c r="C212" s="4">
        <f t="shared" ca="1" si="11"/>
        <v>51641</v>
      </c>
      <c r="D212" s="7">
        <f>PMT(Hoja2!$AR$81,Hoja2!$AR$68,-Hoja2!$AR$79,,)</f>
        <v>0</v>
      </c>
      <c r="E212" s="7">
        <f t="shared" si="9"/>
        <v>0</v>
      </c>
      <c r="F212" s="7">
        <f>Tabla5[[#This Row],[CUOTA]]-Tabla5[[#This Row],[INTERES]]</f>
        <v>0</v>
      </c>
      <c r="G212" s="7">
        <f>K211*Hoja2!$AR$81</f>
        <v>0</v>
      </c>
      <c r="H212" s="46">
        <f>IF(K211&gt;Hoja2!AI212+D212,Hoja2!AI212,0)</f>
        <v>0</v>
      </c>
      <c r="I212" s="46">
        <f>IF(K211&gt;Hoja2!AK212+D212,Hoja2!AK212,0)</f>
        <v>0</v>
      </c>
      <c r="J212" s="42"/>
      <c r="K212" s="43">
        <f t="shared" si="10"/>
        <v>0.01</v>
      </c>
    </row>
    <row r="213" spans="2:11" ht="16.5" thickTop="1" thickBot="1" x14ac:dyDescent="0.4">
      <c r="B213" s="194"/>
      <c r="C213" s="4">
        <f t="shared" ca="1" si="11"/>
        <v>51672</v>
      </c>
      <c r="D213" s="7">
        <f>PMT(Hoja2!$AR$81,Hoja2!$AR$68,-Hoja2!$AR$79,,)</f>
        <v>0</v>
      </c>
      <c r="E213" s="7">
        <f t="shared" si="9"/>
        <v>0</v>
      </c>
      <c r="F213" s="7">
        <f>Tabla5[[#This Row],[CUOTA]]-Tabla5[[#This Row],[INTERES]]</f>
        <v>0</v>
      </c>
      <c r="G213" s="7">
        <f>K212*Hoja2!$AR$81</f>
        <v>0</v>
      </c>
      <c r="H213" s="46">
        <f>IF(K212&gt;Hoja2!AI213+D213,Hoja2!AI213,0)</f>
        <v>0</v>
      </c>
      <c r="I213" s="46">
        <f>IF(K212&gt;Hoja2!AK213+D213,Hoja2!AK213,0)</f>
        <v>0</v>
      </c>
      <c r="J213" s="42"/>
      <c r="K213" s="43">
        <f t="shared" si="10"/>
        <v>0.01</v>
      </c>
    </row>
    <row r="214" spans="2:11" ht="16.5" thickTop="1" thickBot="1" x14ac:dyDescent="0.4">
      <c r="B214" s="194"/>
      <c r="C214" s="4">
        <f t="shared" ca="1" si="11"/>
        <v>51702</v>
      </c>
      <c r="D214" s="7">
        <f>PMT(Hoja2!$AR$81,Hoja2!$AR$68,-Hoja2!$AR$79,,)</f>
        <v>0</v>
      </c>
      <c r="E214" s="7">
        <f t="shared" si="9"/>
        <v>0</v>
      </c>
      <c r="F214" s="7">
        <f>Tabla5[[#This Row],[CUOTA]]-Tabla5[[#This Row],[INTERES]]</f>
        <v>0</v>
      </c>
      <c r="G214" s="7">
        <f>K213*Hoja2!$AR$81</f>
        <v>0</v>
      </c>
      <c r="H214" s="46">
        <f>IF(K213&gt;Hoja2!AI214+D214,Hoja2!AI214,0)</f>
        <v>0</v>
      </c>
      <c r="I214" s="46">
        <f>IF(K213&gt;Hoja2!AK214+D214,Hoja2!AK214,0)</f>
        <v>0</v>
      </c>
      <c r="J214" s="42"/>
      <c r="K214" s="43">
        <f t="shared" si="10"/>
        <v>0.01</v>
      </c>
    </row>
    <row r="215" spans="2:11" ht="16.5" thickTop="1" thickBot="1" x14ac:dyDescent="0.4">
      <c r="B215" s="194"/>
      <c r="C215" s="4">
        <f t="shared" ca="1" si="11"/>
        <v>51733</v>
      </c>
      <c r="D215" s="7">
        <f>PMT(Hoja2!$AR$81,Hoja2!$AR$68,-Hoja2!$AR$79,,)</f>
        <v>0</v>
      </c>
      <c r="E215" s="7">
        <f t="shared" si="9"/>
        <v>0</v>
      </c>
      <c r="F215" s="7">
        <f>Tabla5[[#This Row],[CUOTA]]-Tabla5[[#This Row],[INTERES]]</f>
        <v>0</v>
      </c>
      <c r="G215" s="7">
        <f>K214*Hoja2!$AR$81</f>
        <v>0</v>
      </c>
      <c r="H215" s="46">
        <f>IF(K214&gt;Hoja2!AI215+D215,Hoja2!AI215,0)</f>
        <v>0</v>
      </c>
      <c r="I215" s="46">
        <f>IF(K214&gt;Hoja2!AK215+D215,Hoja2!AK215,0)</f>
        <v>0</v>
      </c>
      <c r="J215" s="42"/>
      <c r="K215" s="43">
        <f t="shared" si="10"/>
        <v>0.01</v>
      </c>
    </row>
    <row r="216" spans="2:11" ht="16.5" thickTop="1" thickBot="1" x14ac:dyDescent="0.4">
      <c r="B216" s="194"/>
      <c r="C216" s="4">
        <f t="shared" ca="1" si="11"/>
        <v>51764</v>
      </c>
      <c r="D216" s="7">
        <f>PMT(Hoja2!$AR$81,Hoja2!$AR$68,-Hoja2!$AR$79,,)</f>
        <v>0</v>
      </c>
      <c r="E216" s="7">
        <f t="shared" si="9"/>
        <v>0</v>
      </c>
      <c r="F216" s="7">
        <f>Tabla5[[#This Row],[CUOTA]]-Tabla5[[#This Row],[INTERES]]</f>
        <v>0</v>
      </c>
      <c r="G216" s="7">
        <f>K215*Hoja2!$AR$81</f>
        <v>0</v>
      </c>
      <c r="H216" s="46">
        <f>IF(K215&gt;Hoja2!AI216+D216,Hoja2!AI216,0)</f>
        <v>0</v>
      </c>
      <c r="I216" s="46">
        <f>IF(K215&gt;Hoja2!AK216+D216,Hoja2!AK216,0)</f>
        <v>0</v>
      </c>
      <c r="J216" s="42"/>
      <c r="K216" s="43">
        <f t="shared" si="10"/>
        <v>0.01</v>
      </c>
    </row>
    <row r="217" spans="2:11" ht="16.5" thickTop="1" thickBot="1" x14ac:dyDescent="0.4">
      <c r="B217" s="194"/>
      <c r="C217" s="4">
        <f t="shared" ca="1" si="11"/>
        <v>51794</v>
      </c>
      <c r="D217" s="7">
        <f>PMT(Hoja2!$AR$81,Hoja2!$AR$68,-Hoja2!$AR$79,,)</f>
        <v>0</v>
      </c>
      <c r="E217" s="7">
        <f t="shared" si="9"/>
        <v>0</v>
      </c>
      <c r="F217" s="7">
        <f>Tabla5[[#This Row],[CUOTA]]-Tabla5[[#This Row],[INTERES]]</f>
        <v>0</v>
      </c>
      <c r="G217" s="7">
        <f>K216*Hoja2!$AR$81</f>
        <v>0</v>
      </c>
      <c r="H217" s="46">
        <f>IF(K216&gt;Hoja2!AI217+D217,Hoja2!AI217,0)</f>
        <v>0</v>
      </c>
      <c r="I217" s="46">
        <f>IF(K216&gt;Hoja2!AK217+D217,Hoja2!AK217,0)</f>
        <v>0</v>
      </c>
      <c r="J217" s="42"/>
      <c r="K217" s="43">
        <f t="shared" si="10"/>
        <v>0.01</v>
      </c>
    </row>
    <row r="218" spans="2:11" ht="16.5" thickTop="1" thickBot="1" x14ac:dyDescent="0.4">
      <c r="B218" s="194"/>
      <c r="C218" s="4">
        <f t="shared" ca="1" si="11"/>
        <v>51825</v>
      </c>
      <c r="D218" s="7">
        <f>PMT(Hoja2!$AR$81,Hoja2!$AR$68,-Hoja2!$AR$79,,)</f>
        <v>0</v>
      </c>
      <c r="E218" s="7">
        <f t="shared" si="9"/>
        <v>0</v>
      </c>
      <c r="F218" s="7">
        <f>Tabla5[[#This Row],[CUOTA]]-Tabla5[[#This Row],[INTERES]]</f>
        <v>0</v>
      </c>
      <c r="G218" s="7">
        <f>K217*Hoja2!$AR$81</f>
        <v>0</v>
      </c>
      <c r="H218" s="46">
        <f>IF(K217&gt;Hoja2!AI218+D218,Hoja2!AI218,0)</f>
        <v>0</v>
      </c>
      <c r="I218" s="46">
        <f>IF(K217&gt;Hoja2!AK218+D218,Hoja2!AK218,0)</f>
        <v>0</v>
      </c>
      <c r="J218" s="42"/>
      <c r="K218" s="43">
        <f t="shared" si="10"/>
        <v>0.01</v>
      </c>
    </row>
    <row r="219" spans="2:11" ht="16.5" thickTop="1" thickBot="1" x14ac:dyDescent="0.4">
      <c r="B219" s="195"/>
      <c r="C219" s="5">
        <f t="shared" ca="1" si="11"/>
        <v>51855</v>
      </c>
      <c r="D219" s="8">
        <f>PMT(Hoja2!$AR$81,Hoja2!$AR$68,-Hoja2!$AR$79,,)</f>
        <v>0</v>
      </c>
      <c r="E219" s="8">
        <f t="shared" si="9"/>
        <v>0</v>
      </c>
      <c r="F219" s="8">
        <f>Tabla5[[#This Row],[CUOTA]]-Tabla5[[#This Row],[INTERES]]</f>
        <v>0</v>
      </c>
      <c r="G219" s="8">
        <f>K218*Hoja2!$AR$81</f>
        <v>0</v>
      </c>
      <c r="H219" s="47">
        <f>IF(K218&gt;Hoja2!AI219+D219,Hoja2!AI219,0)</f>
        <v>0</v>
      </c>
      <c r="I219" s="47">
        <f>IF(K218&gt;Hoja2!AK219+D219,Hoja2!AK219,0)</f>
        <v>0</v>
      </c>
      <c r="J219" s="42"/>
      <c r="K219" s="43">
        <f t="shared" si="10"/>
        <v>0.01</v>
      </c>
    </row>
    <row r="220" spans="2:11" ht="16.5" thickTop="1" thickBot="1" x14ac:dyDescent="0.4">
      <c r="B220" s="199" t="s">
        <v>27</v>
      </c>
      <c r="C220" s="3">
        <f t="shared" ca="1" si="11"/>
        <v>51886</v>
      </c>
      <c r="D220" s="6">
        <f>PMT(Hoja2!$AR$81,Hoja2!$AR$68,-Hoja2!$AR$79,,)</f>
        <v>0</v>
      </c>
      <c r="E220" s="6">
        <f t="shared" si="9"/>
        <v>0</v>
      </c>
      <c r="F220" s="6">
        <f>Tabla5[[#This Row],[CUOTA]]-Tabla5[[#This Row],[INTERES]]</f>
        <v>0</v>
      </c>
      <c r="G220" s="6">
        <f>K219*Hoja2!$AR$81</f>
        <v>0</v>
      </c>
      <c r="H220" s="48">
        <f>IF(K219&gt;Hoja2!AI220+D220,Hoja2!AI220,0)</f>
        <v>0</v>
      </c>
      <c r="I220" s="48">
        <f>IF(K219&gt;Hoja2!AK220+D220,Hoja2!AK220,0)</f>
        <v>0</v>
      </c>
      <c r="J220" s="42"/>
      <c r="K220" s="43">
        <f t="shared" si="10"/>
        <v>0.01</v>
      </c>
    </row>
    <row r="221" spans="2:11" ht="16.5" thickTop="1" thickBot="1" x14ac:dyDescent="0.4">
      <c r="B221" s="200"/>
      <c r="C221" s="4">
        <f t="shared" ca="1" si="11"/>
        <v>51917</v>
      </c>
      <c r="D221" s="7">
        <f>PMT(Hoja2!$AR$81,Hoja2!$AR$68,-Hoja2!$AR$79,,)</f>
        <v>0</v>
      </c>
      <c r="E221" s="7">
        <f t="shared" si="9"/>
        <v>0</v>
      </c>
      <c r="F221" s="7">
        <f>Tabla5[[#This Row],[CUOTA]]-Tabla5[[#This Row],[INTERES]]</f>
        <v>0</v>
      </c>
      <c r="G221" s="7">
        <f>K220*Hoja2!$AR$81</f>
        <v>0</v>
      </c>
      <c r="H221" s="46">
        <f>IF(K220&gt;Hoja2!AI221+D221,Hoja2!AI221,0)</f>
        <v>0</v>
      </c>
      <c r="I221" s="46">
        <f>IF(K220&gt;Hoja2!AK221+D221,Hoja2!AK221,0)</f>
        <v>0</v>
      </c>
      <c r="J221" s="42"/>
      <c r="K221" s="43">
        <f t="shared" si="10"/>
        <v>0.01</v>
      </c>
    </row>
    <row r="222" spans="2:11" ht="16.5" thickTop="1" thickBot="1" x14ac:dyDescent="0.4">
      <c r="B222" s="200"/>
      <c r="C222" s="4">
        <f t="shared" ca="1" si="11"/>
        <v>51945</v>
      </c>
      <c r="D222" s="7">
        <f>PMT(Hoja2!$AR$81,Hoja2!$AR$68,-Hoja2!$AR$79,,)</f>
        <v>0</v>
      </c>
      <c r="E222" s="7">
        <f t="shared" si="9"/>
        <v>0</v>
      </c>
      <c r="F222" s="7">
        <f>Tabla5[[#This Row],[CUOTA]]-Tabla5[[#This Row],[INTERES]]</f>
        <v>0</v>
      </c>
      <c r="G222" s="7">
        <f>K221*Hoja2!$AR$81</f>
        <v>0</v>
      </c>
      <c r="H222" s="46">
        <f>IF(K221&gt;Hoja2!AI222+D222,Hoja2!AI222,0)</f>
        <v>0</v>
      </c>
      <c r="I222" s="46">
        <f>IF(K221&gt;Hoja2!AK222+D222,Hoja2!AK222,0)</f>
        <v>0</v>
      </c>
      <c r="J222" s="42"/>
      <c r="K222" s="43">
        <f t="shared" si="10"/>
        <v>0.01</v>
      </c>
    </row>
    <row r="223" spans="2:11" ht="16.5" thickTop="1" thickBot="1" x14ac:dyDescent="0.4">
      <c r="B223" s="200"/>
      <c r="C223" s="4">
        <f t="shared" ca="1" si="11"/>
        <v>51976</v>
      </c>
      <c r="D223" s="7">
        <f>PMT(Hoja2!$AR$81,Hoja2!$AR$68,-Hoja2!$AR$79,,)</f>
        <v>0</v>
      </c>
      <c r="E223" s="7">
        <f t="shared" si="9"/>
        <v>0</v>
      </c>
      <c r="F223" s="7">
        <f>Tabla5[[#This Row],[CUOTA]]-Tabla5[[#This Row],[INTERES]]</f>
        <v>0</v>
      </c>
      <c r="G223" s="7">
        <f>K222*Hoja2!$AR$81</f>
        <v>0</v>
      </c>
      <c r="H223" s="46">
        <f>IF(K222&gt;Hoja2!AI223+D223,Hoja2!AI223,0)</f>
        <v>0</v>
      </c>
      <c r="I223" s="46">
        <f>IF(K222&gt;Hoja2!AK223+D223,Hoja2!AK223,0)</f>
        <v>0</v>
      </c>
      <c r="J223" s="42"/>
      <c r="K223" s="43">
        <f t="shared" si="10"/>
        <v>0.01</v>
      </c>
    </row>
    <row r="224" spans="2:11" ht="16.5" thickTop="1" thickBot="1" x14ac:dyDescent="0.4">
      <c r="B224" s="200"/>
      <c r="C224" s="4">
        <f t="shared" ca="1" si="11"/>
        <v>52006</v>
      </c>
      <c r="D224" s="7">
        <f>PMT(Hoja2!$AR$81,Hoja2!$AR$68,-Hoja2!$AR$79,,)</f>
        <v>0</v>
      </c>
      <c r="E224" s="7">
        <f t="shared" si="9"/>
        <v>0</v>
      </c>
      <c r="F224" s="7">
        <f>Tabla5[[#This Row],[CUOTA]]-Tabla5[[#This Row],[INTERES]]</f>
        <v>0</v>
      </c>
      <c r="G224" s="7">
        <f>K223*Hoja2!$AR$81</f>
        <v>0</v>
      </c>
      <c r="H224" s="46">
        <f>IF(K223&gt;Hoja2!AI224+D224,Hoja2!AI224,0)</f>
        <v>0</v>
      </c>
      <c r="I224" s="46">
        <f>IF(K223&gt;Hoja2!AK224+D224,Hoja2!AK224,0)</f>
        <v>0</v>
      </c>
      <c r="J224" s="42"/>
      <c r="K224" s="43">
        <f t="shared" si="10"/>
        <v>0.01</v>
      </c>
    </row>
    <row r="225" spans="2:11" ht="16.5" thickTop="1" thickBot="1" x14ac:dyDescent="0.4">
      <c r="B225" s="200"/>
      <c r="C225" s="4">
        <f t="shared" ca="1" si="11"/>
        <v>52037</v>
      </c>
      <c r="D225" s="7">
        <f>PMT(Hoja2!$AR$81,Hoja2!$AR$68,-Hoja2!$AR$79,,)</f>
        <v>0</v>
      </c>
      <c r="E225" s="7">
        <f t="shared" si="9"/>
        <v>0</v>
      </c>
      <c r="F225" s="7">
        <f>Tabla5[[#This Row],[CUOTA]]-Tabla5[[#This Row],[INTERES]]</f>
        <v>0</v>
      </c>
      <c r="G225" s="7">
        <f>K224*Hoja2!$AR$81</f>
        <v>0</v>
      </c>
      <c r="H225" s="46">
        <f>IF(K224&gt;Hoja2!AI225+D225,Hoja2!AI225,0)</f>
        <v>0</v>
      </c>
      <c r="I225" s="46">
        <f>IF(K224&gt;Hoja2!AK225+D225,Hoja2!AK225,0)</f>
        <v>0</v>
      </c>
      <c r="J225" s="42"/>
      <c r="K225" s="43">
        <f t="shared" si="10"/>
        <v>0.01</v>
      </c>
    </row>
    <row r="226" spans="2:11" ht="16.5" thickTop="1" thickBot="1" x14ac:dyDescent="0.4">
      <c r="B226" s="200"/>
      <c r="C226" s="4">
        <f t="shared" ca="1" si="11"/>
        <v>52067</v>
      </c>
      <c r="D226" s="7">
        <f>PMT(Hoja2!$AR$81,Hoja2!$AR$68,-Hoja2!$AR$79,,)</f>
        <v>0</v>
      </c>
      <c r="E226" s="7">
        <f t="shared" si="9"/>
        <v>0</v>
      </c>
      <c r="F226" s="7">
        <f>Tabla5[[#This Row],[CUOTA]]-Tabla5[[#This Row],[INTERES]]</f>
        <v>0</v>
      </c>
      <c r="G226" s="7">
        <f>K225*Hoja2!$AR$81</f>
        <v>0</v>
      </c>
      <c r="H226" s="46">
        <f>IF(K225&gt;Hoja2!AI226+D226,Hoja2!AI226,0)</f>
        <v>0</v>
      </c>
      <c r="I226" s="46">
        <f>IF(K225&gt;Hoja2!AK226+D226,Hoja2!AK226,0)</f>
        <v>0</v>
      </c>
      <c r="J226" s="42"/>
      <c r="K226" s="43">
        <f t="shared" si="10"/>
        <v>0.01</v>
      </c>
    </row>
    <row r="227" spans="2:11" ht="16.5" thickTop="1" thickBot="1" x14ac:dyDescent="0.4">
      <c r="B227" s="200"/>
      <c r="C227" s="4">
        <f t="shared" ca="1" si="11"/>
        <v>52098</v>
      </c>
      <c r="D227" s="7">
        <f>PMT(Hoja2!$AR$81,Hoja2!$AR$68,-Hoja2!$AR$79,,)</f>
        <v>0</v>
      </c>
      <c r="E227" s="7">
        <f t="shared" si="9"/>
        <v>0</v>
      </c>
      <c r="F227" s="7">
        <f>Tabla5[[#This Row],[CUOTA]]-Tabla5[[#This Row],[INTERES]]</f>
        <v>0</v>
      </c>
      <c r="G227" s="7">
        <f>K226*Hoja2!$AR$81</f>
        <v>0</v>
      </c>
      <c r="H227" s="46">
        <f>IF(K226&gt;Hoja2!AI227+D227,Hoja2!AI227,0)</f>
        <v>0</v>
      </c>
      <c r="I227" s="46">
        <f>IF(K226&gt;Hoja2!AK227+D227,Hoja2!AK227,0)</f>
        <v>0</v>
      </c>
      <c r="J227" s="42"/>
      <c r="K227" s="43">
        <f t="shared" si="10"/>
        <v>0.01</v>
      </c>
    </row>
    <row r="228" spans="2:11" ht="16.5" thickTop="1" thickBot="1" x14ac:dyDescent="0.4">
      <c r="B228" s="200"/>
      <c r="C228" s="4">
        <f t="shared" ca="1" si="11"/>
        <v>52129</v>
      </c>
      <c r="D228" s="7">
        <f>PMT(Hoja2!$AR$81,Hoja2!$AR$68,-Hoja2!$AR$79,,)</f>
        <v>0</v>
      </c>
      <c r="E228" s="7">
        <f t="shared" si="9"/>
        <v>0</v>
      </c>
      <c r="F228" s="7">
        <f>Tabla5[[#This Row],[CUOTA]]-Tabla5[[#This Row],[INTERES]]</f>
        <v>0</v>
      </c>
      <c r="G228" s="7">
        <f>K227*Hoja2!$AR$81</f>
        <v>0</v>
      </c>
      <c r="H228" s="46">
        <f>IF(K227&gt;Hoja2!AI228+D228,Hoja2!AI228,0)</f>
        <v>0</v>
      </c>
      <c r="I228" s="46">
        <f>IF(K227&gt;Hoja2!AK228+D228,Hoja2!AK228,0)</f>
        <v>0</v>
      </c>
      <c r="J228" s="42"/>
      <c r="K228" s="43">
        <f t="shared" si="10"/>
        <v>0.01</v>
      </c>
    </row>
    <row r="229" spans="2:11" ht="16.5" thickTop="1" thickBot="1" x14ac:dyDescent="0.4">
      <c r="B229" s="200"/>
      <c r="C229" s="4">
        <f t="shared" ca="1" si="11"/>
        <v>52159</v>
      </c>
      <c r="D229" s="7">
        <f>PMT(Hoja2!$AR$81,Hoja2!$AR$68,-Hoja2!$AR$79,,)</f>
        <v>0</v>
      </c>
      <c r="E229" s="7">
        <f t="shared" si="9"/>
        <v>0</v>
      </c>
      <c r="F229" s="7">
        <f>Tabla5[[#This Row],[CUOTA]]-Tabla5[[#This Row],[INTERES]]</f>
        <v>0</v>
      </c>
      <c r="G229" s="7">
        <f>K228*Hoja2!$AR$81</f>
        <v>0</v>
      </c>
      <c r="H229" s="46">
        <f>IF(K228&gt;Hoja2!AI229+D229,Hoja2!AI229,0)</f>
        <v>0</v>
      </c>
      <c r="I229" s="46">
        <f>IF(K228&gt;Hoja2!AK229+D229,Hoja2!AK229,0)</f>
        <v>0</v>
      </c>
      <c r="J229" s="42"/>
      <c r="K229" s="43">
        <f t="shared" si="10"/>
        <v>0.01</v>
      </c>
    </row>
    <row r="230" spans="2:11" ht="16.5" thickTop="1" thickBot="1" x14ac:dyDescent="0.4">
      <c r="B230" s="200"/>
      <c r="C230" s="4">
        <f t="shared" ca="1" si="11"/>
        <v>52190</v>
      </c>
      <c r="D230" s="7">
        <f>PMT(Hoja2!$AR$81,Hoja2!$AR$68,-Hoja2!$AR$79,,)</f>
        <v>0</v>
      </c>
      <c r="E230" s="7">
        <f t="shared" si="9"/>
        <v>0</v>
      </c>
      <c r="F230" s="7">
        <f>Tabla5[[#This Row],[CUOTA]]-Tabla5[[#This Row],[INTERES]]</f>
        <v>0</v>
      </c>
      <c r="G230" s="7">
        <f>K229*Hoja2!$AR$81</f>
        <v>0</v>
      </c>
      <c r="H230" s="46">
        <f>IF(K229&gt;Hoja2!AI230+D230,Hoja2!AI230,0)</f>
        <v>0</v>
      </c>
      <c r="I230" s="46">
        <f>IF(K229&gt;Hoja2!AK230+D230,Hoja2!AK230,0)</f>
        <v>0</v>
      </c>
      <c r="J230" s="42"/>
      <c r="K230" s="43">
        <f t="shared" si="10"/>
        <v>0.01</v>
      </c>
    </row>
    <row r="231" spans="2:11" ht="16.5" thickTop="1" thickBot="1" x14ac:dyDescent="0.4">
      <c r="B231" s="201"/>
      <c r="C231" s="5">
        <f t="shared" ca="1" si="11"/>
        <v>52220</v>
      </c>
      <c r="D231" s="8">
        <f>PMT(Hoja2!$AR$81,Hoja2!$AR$68,-Hoja2!$AR$79,,)</f>
        <v>0</v>
      </c>
      <c r="E231" s="8">
        <f t="shared" si="9"/>
        <v>0</v>
      </c>
      <c r="F231" s="8">
        <f>Tabla5[[#This Row],[CUOTA]]-Tabla5[[#This Row],[INTERES]]</f>
        <v>0</v>
      </c>
      <c r="G231" s="8">
        <f>K230*Hoja2!$AR$81</f>
        <v>0</v>
      </c>
      <c r="H231" s="47">
        <f>IF(K230&gt;Hoja2!AI231+D231,Hoja2!AI231,0)</f>
        <v>0</v>
      </c>
      <c r="I231" s="47">
        <f>IF(K230&gt;Hoja2!AK231+D231,Hoja2!AK231,0)</f>
        <v>0</v>
      </c>
      <c r="J231" s="42"/>
      <c r="K231" s="43">
        <f t="shared" si="10"/>
        <v>0.01</v>
      </c>
    </row>
    <row r="232" spans="2:11" ht="16.5" thickTop="1" thickBot="1" x14ac:dyDescent="0.4">
      <c r="B232" s="193" t="s">
        <v>28</v>
      </c>
      <c r="C232" s="3">
        <f t="shared" ca="1" si="11"/>
        <v>52251</v>
      </c>
      <c r="D232" s="6">
        <f>PMT(Hoja2!$AR$81,Hoja2!$AR$68,-Hoja2!$AR$79,,)</f>
        <v>0</v>
      </c>
      <c r="E232" s="6">
        <f t="shared" si="9"/>
        <v>0</v>
      </c>
      <c r="F232" s="6">
        <f>Tabla5[[#This Row],[CUOTA]]-Tabla5[[#This Row],[INTERES]]</f>
        <v>0</v>
      </c>
      <c r="G232" s="6">
        <f>K231*Hoja2!$AR$81</f>
        <v>0</v>
      </c>
      <c r="H232" s="48">
        <f>IF(K231&gt;Hoja2!AI232+D232,Hoja2!AI232,0)</f>
        <v>0</v>
      </c>
      <c r="I232" s="48">
        <f>IF(K231&gt;Hoja2!AK232+D232,Hoja2!AK232,0)</f>
        <v>0</v>
      </c>
      <c r="J232" s="42"/>
      <c r="K232" s="43">
        <f t="shared" si="10"/>
        <v>0.01</v>
      </c>
    </row>
    <row r="233" spans="2:11" ht="16.5" thickTop="1" thickBot="1" x14ac:dyDescent="0.4">
      <c r="B233" s="194"/>
      <c r="C233" s="4">
        <f t="shared" ca="1" si="11"/>
        <v>52282</v>
      </c>
      <c r="D233" s="7">
        <f>PMT(Hoja2!$AR$81,Hoja2!$AR$68,-Hoja2!$AR$79,,)</f>
        <v>0</v>
      </c>
      <c r="E233" s="7">
        <f t="shared" si="9"/>
        <v>0</v>
      </c>
      <c r="F233" s="7">
        <f>Tabla5[[#This Row],[CUOTA]]-Tabla5[[#This Row],[INTERES]]</f>
        <v>0</v>
      </c>
      <c r="G233" s="7">
        <f>K232*Hoja2!$AR$81</f>
        <v>0</v>
      </c>
      <c r="H233" s="46">
        <f>IF(K232&gt;Hoja2!AI233+D233,Hoja2!AI233,0)</f>
        <v>0</v>
      </c>
      <c r="I233" s="46">
        <f>IF(K232&gt;Hoja2!AK233+D233,Hoja2!AK233,0)</f>
        <v>0</v>
      </c>
      <c r="J233" s="42"/>
      <c r="K233" s="43">
        <f t="shared" si="10"/>
        <v>0.01</v>
      </c>
    </row>
    <row r="234" spans="2:11" ht="16.5" thickTop="1" thickBot="1" x14ac:dyDescent="0.4">
      <c r="B234" s="194"/>
      <c r="C234" s="4">
        <f t="shared" ca="1" si="11"/>
        <v>52310</v>
      </c>
      <c r="D234" s="7">
        <f>PMT(Hoja2!$AR$81,Hoja2!$AR$68,-Hoja2!$AR$79,,)</f>
        <v>0</v>
      </c>
      <c r="E234" s="7">
        <f t="shared" si="9"/>
        <v>0</v>
      </c>
      <c r="F234" s="7">
        <f>Tabla5[[#This Row],[CUOTA]]-Tabla5[[#This Row],[INTERES]]</f>
        <v>0</v>
      </c>
      <c r="G234" s="7">
        <f>K233*Hoja2!$AR$81</f>
        <v>0</v>
      </c>
      <c r="H234" s="46">
        <f>IF(K233&gt;Hoja2!AI234+D234,Hoja2!AI234,0)</f>
        <v>0</v>
      </c>
      <c r="I234" s="46">
        <f>IF(K233&gt;Hoja2!AK234+D234,Hoja2!AK234,0)</f>
        <v>0</v>
      </c>
      <c r="J234" s="42"/>
      <c r="K234" s="43">
        <f t="shared" si="10"/>
        <v>0.01</v>
      </c>
    </row>
    <row r="235" spans="2:11" ht="16.5" thickTop="1" thickBot="1" x14ac:dyDescent="0.4">
      <c r="B235" s="194"/>
      <c r="C235" s="4">
        <f t="shared" ca="1" si="11"/>
        <v>52341</v>
      </c>
      <c r="D235" s="7">
        <f>PMT(Hoja2!$AR$81,Hoja2!$AR$68,-Hoja2!$AR$79,,)</f>
        <v>0</v>
      </c>
      <c r="E235" s="7">
        <f t="shared" si="9"/>
        <v>0</v>
      </c>
      <c r="F235" s="7">
        <f>Tabla5[[#This Row],[CUOTA]]-Tabla5[[#This Row],[INTERES]]</f>
        <v>0</v>
      </c>
      <c r="G235" s="7">
        <f>K234*Hoja2!$AR$81</f>
        <v>0</v>
      </c>
      <c r="H235" s="46">
        <f>IF(K234&gt;Hoja2!AI235+D235,Hoja2!AI235,0)</f>
        <v>0</v>
      </c>
      <c r="I235" s="46">
        <f>IF(K234&gt;Hoja2!AK235+D235,Hoja2!AK235,0)</f>
        <v>0</v>
      </c>
      <c r="J235" s="42"/>
      <c r="K235" s="43">
        <f t="shared" si="10"/>
        <v>0.01</v>
      </c>
    </row>
    <row r="236" spans="2:11" ht="16.5" thickTop="1" thickBot="1" x14ac:dyDescent="0.4">
      <c r="B236" s="194"/>
      <c r="C236" s="4">
        <f t="shared" ca="1" si="11"/>
        <v>52371</v>
      </c>
      <c r="D236" s="7">
        <f>PMT(Hoja2!$AR$81,Hoja2!$AR$68,-Hoja2!$AR$79,,)</f>
        <v>0</v>
      </c>
      <c r="E236" s="7">
        <f t="shared" si="9"/>
        <v>0</v>
      </c>
      <c r="F236" s="7">
        <f>Tabla5[[#This Row],[CUOTA]]-Tabla5[[#This Row],[INTERES]]</f>
        <v>0</v>
      </c>
      <c r="G236" s="7">
        <f>K235*Hoja2!$AR$81</f>
        <v>0</v>
      </c>
      <c r="H236" s="46">
        <f>IF(K235&gt;Hoja2!AI236+D236,Hoja2!AI236,0)</f>
        <v>0</v>
      </c>
      <c r="I236" s="46">
        <f>IF(K235&gt;Hoja2!AK236+D236,Hoja2!AK236,0)</f>
        <v>0</v>
      </c>
      <c r="J236" s="42"/>
      <c r="K236" s="43">
        <f t="shared" si="10"/>
        <v>0.01</v>
      </c>
    </row>
    <row r="237" spans="2:11" ht="16.5" thickTop="1" thickBot="1" x14ac:dyDescent="0.4">
      <c r="B237" s="194"/>
      <c r="C237" s="4">
        <f t="shared" ca="1" si="11"/>
        <v>52402</v>
      </c>
      <c r="D237" s="7">
        <f>PMT(Hoja2!$AR$81,Hoja2!$AR$68,-Hoja2!$AR$79,,)</f>
        <v>0</v>
      </c>
      <c r="E237" s="7">
        <f t="shared" si="9"/>
        <v>0</v>
      </c>
      <c r="F237" s="7">
        <f>Tabla5[[#This Row],[CUOTA]]-Tabla5[[#This Row],[INTERES]]</f>
        <v>0</v>
      </c>
      <c r="G237" s="7">
        <f>K236*Hoja2!$AR$81</f>
        <v>0</v>
      </c>
      <c r="H237" s="46">
        <f>IF(K236&gt;Hoja2!AI237+D237,Hoja2!AI237,0)</f>
        <v>0</v>
      </c>
      <c r="I237" s="46">
        <f>IF(K236&gt;Hoja2!AK237+D237,Hoja2!AK237,0)</f>
        <v>0</v>
      </c>
      <c r="J237" s="42"/>
      <c r="K237" s="43">
        <f t="shared" si="10"/>
        <v>0.01</v>
      </c>
    </row>
    <row r="238" spans="2:11" ht="16.5" thickTop="1" thickBot="1" x14ac:dyDescent="0.4">
      <c r="B238" s="194"/>
      <c r="C238" s="4">
        <f t="shared" ca="1" si="11"/>
        <v>52432</v>
      </c>
      <c r="D238" s="7">
        <f>PMT(Hoja2!$AR$81,Hoja2!$AR$68,-Hoja2!$AR$79,,)</f>
        <v>0</v>
      </c>
      <c r="E238" s="7">
        <f t="shared" si="9"/>
        <v>0</v>
      </c>
      <c r="F238" s="7">
        <f>Tabla5[[#This Row],[CUOTA]]-Tabla5[[#This Row],[INTERES]]</f>
        <v>0</v>
      </c>
      <c r="G238" s="7">
        <f>K237*Hoja2!$AR$81</f>
        <v>0</v>
      </c>
      <c r="H238" s="46">
        <f>IF(K237&gt;Hoja2!AI238+D238,Hoja2!AI238,0)</f>
        <v>0</v>
      </c>
      <c r="I238" s="46">
        <f>IF(K237&gt;Hoja2!AK238+D238,Hoja2!AK238,0)</f>
        <v>0</v>
      </c>
      <c r="J238" s="42"/>
      <c r="K238" s="43">
        <f t="shared" si="10"/>
        <v>0.01</v>
      </c>
    </row>
    <row r="239" spans="2:11" ht="16.5" thickTop="1" thickBot="1" x14ac:dyDescent="0.4">
      <c r="B239" s="194"/>
      <c r="C239" s="4">
        <f t="shared" ca="1" si="11"/>
        <v>52463</v>
      </c>
      <c r="D239" s="7">
        <f>PMT(Hoja2!$AR$81,Hoja2!$AR$68,-Hoja2!$AR$79,,)</f>
        <v>0</v>
      </c>
      <c r="E239" s="7">
        <f t="shared" si="9"/>
        <v>0</v>
      </c>
      <c r="F239" s="7">
        <f>Tabla5[[#This Row],[CUOTA]]-Tabla5[[#This Row],[INTERES]]</f>
        <v>0</v>
      </c>
      <c r="G239" s="7">
        <f>K238*Hoja2!$AR$81</f>
        <v>0</v>
      </c>
      <c r="H239" s="46">
        <f>IF(K238&gt;Hoja2!AI239+D239,Hoja2!AI239,0)</f>
        <v>0</v>
      </c>
      <c r="I239" s="46">
        <f>IF(K238&gt;Hoja2!AK239+D239,Hoja2!AK239,0)</f>
        <v>0</v>
      </c>
      <c r="J239" s="42"/>
      <c r="K239" s="43">
        <f t="shared" si="10"/>
        <v>0.01</v>
      </c>
    </row>
    <row r="240" spans="2:11" ht="16.5" thickTop="1" thickBot="1" x14ac:dyDescent="0.4">
      <c r="B240" s="194"/>
      <c r="C240" s="4">
        <f t="shared" ca="1" si="11"/>
        <v>52494</v>
      </c>
      <c r="D240" s="7">
        <f>PMT(Hoja2!$AR$81,Hoja2!$AR$68,-Hoja2!$AR$79,,)</f>
        <v>0</v>
      </c>
      <c r="E240" s="7">
        <f t="shared" si="9"/>
        <v>0</v>
      </c>
      <c r="F240" s="7">
        <f>Tabla5[[#This Row],[CUOTA]]-Tabla5[[#This Row],[INTERES]]</f>
        <v>0</v>
      </c>
      <c r="G240" s="7">
        <f>K239*Hoja2!$AR$81</f>
        <v>0</v>
      </c>
      <c r="H240" s="46">
        <f>IF(K239&gt;Hoja2!AI240+D240,Hoja2!AI240,0)</f>
        <v>0</v>
      </c>
      <c r="I240" s="46">
        <f>IF(K239&gt;Hoja2!AK240+D240,Hoja2!AK240,0)</f>
        <v>0</v>
      </c>
      <c r="J240" s="42"/>
      <c r="K240" s="43">
        <f t="shared" si="10"/>
        <v>0.01</v>
      </c>
    </row>
    <row r="241" spans="2:11" ht="16.5" thickTop="1" thickBot="1" x14ac:dyDescent="0.4">
      <c r="B241" s="194"/>
      <c r="C241" s="4">
        <f t="shared" ca="1" si="11"/>
        <v>52524</v>
      </c>
      <c r="D241" s="7">
        <f>PMT(Hoja2!$AR$81,Hoja2!$AR$68,-Hoja2!$AR$79,,)</f>
        <v>0</v>
      </c>
      <c r="E241" s="7">
        <f t="shared" si="9"/>
        <v>0</v>
      </c>
      <c r="F241" s="7">
        <f>Tabla5[[#This Row],[CUOTA]]-Tabla5[[#This Row],[INTERES]]</f>
        <v>0</v>
      </c>
      <c r="G241" s="7">
        <f>K240*Hoja2!$AR$81</f>
        <v>0</v>
      </c>
      <c r="H241" s="46">
        <f>IF(K240&gt;Hoja2!AI241+D241,Hoja2!AI241,0)</f>
        <v>0</v>
      </c>
      <c r="I241" s="46">
        <f>IF(K240&gt;Hoja2!AK241+D241,Hoja2!AK241,0)</f>
        <v>0</v>
      </c>
      <c r="J241" s="42"/>
      <c r="K241" s="43">
        <f t="shared" si="10"/>
        <v>0.01</v>
      </c>
    </row>
    <row r="242" spans="2:11" ht="16.5" thickTop="1" thickBot="1" x14ac:dyDescent="0.4">
      <c r="B242" s="194"/>
      <c r="C242" s="4">
        <f t="shared" ca="1" si="11"/>
        <v>52555</v>
      </c>
      <c r="D242" s="7">
        <f>PMT(Hoja2!$AR$81,Hoja2!$AR$68,-Hoja2!$AR$79,,)</f>
        <v>0</v>
      </c>
      <c r="E242" s="7">
        <f t="shared" si="9"/>
        <v>0</v>
      </c>
      <c r="F242" s="7">
        <f>Tabla5[[#This Row],[CUOTA]]-Tabla5[[#This Row],[INTERES]]</f>
        <v>0</v>
      </c>
      <c r="G242" s="7">
        <f>K241*Hoja2!$AR$81</f>
        <v>0</v>
      </c>
      <c r="H242" s="46">
        <f>IF(K241&gt;Hoja2!AI242+D242,Hoja2!AI242,0)</f>
        <v>0</v>
      </c>
      <c r="I242" s="46">
        <f>IF(K241&gt;Hoja2!AK242+D242,Hoja2!AK242,0)</f>
        <v>0</v>
      </c>
      <c r="J242" s="42"/>
      <c r="K242" s="43">
        <f t="shared" si="10"/>
        <v>0.01</v>
      </c>
    </row>
    <row r="243" spans="2:11" ht="16.5" thickTop="1" thickBot="1" x14ac:dyDescent="0.4">
      <c r="B243" s="195"/>
      <c r="C243" s="5">
        <f t="shared" ca="1" si="11"/>
        <v>52585</v>
      </c>
      <c r="D243" s="8">
        <f>PMT(Hoja2!$AR$81,Hoja2!$AR$68,-Hoja2!$AR$79,,)</f>
        <v>0</v>
      </c>
      <c r="E243" s="8">
        <f t="shared" si="9"/>
        <v>0</v>
      </c>
      <c r="F243" s="8">
        <f>Tabla5[[#This Row],[CUOTA]]-Tabla5[[#This Row],[INTERES]]</f>
        <v>0</v>
      </c>
      <c r="G243" s="8">
        <f>K242*Hoja2!$AR$81</f>
        <v>0</v>
      </c>
      <c r="H243" s="47">
        <f>IF(K242&gt;Hoja2!AI243+D243,Hoja2!AI243,0)</f>
        <v>0</v>
      </c>
      <c r="I243" s="47">
        <f>IF(K242&gt;Hoja2!AK243+D243,Hoja2!AK243,0)</f>
        <v>0</v>
      </c>
      <c r="J243" s="42"/>
      <c r="K243" s="43">
        <f t="shared" si="10"/>
        <v>0.01</v>
      </c>
    </row>
    <row r="244" spans="2:11" ht="16.5" thickTop="1" thickBot="1" x14ac:dyDescent="0.4">
      <c r="B244" s="199" t="s">
        <v>29</v>
      </c>
      <c r="C244" s="3">
        <f t="shared" ca="1" si="11"/>
        <v>52616</v>
      </c>
      <c r="D244" s="6">
        <f>PMT(Hoja2!$AR$81,Hoja2!$AR$68,-Hoja2!$AR$79,,)</f>
        <v>0</v>
      </c>
      <c r="E244" s="6">
        <f t="shared" si="9"/>
        <v>0</v>
      </c>
      <c r="F244" s="6">
        <f>Tabla5[[#This Row],[CUOTA]]-Tabla5[[#This Row],[INTERES]]</f>
        <v>0</v>
      </c>
      <c r="G244" s="6">
        <f>K243*Hoja2!$AR$81</f>
        <v>0</v>
      </c>
      <c r="H244" s="48">
        <f>IF(K243&gt;Hoja2!AI244+D244,Hoja2!AI244,0)</f>
        <v>0</v>
      </c>
      <c r="I244" s="48">
        <f>IF(K243&gt;Hoja2!AK244+D244,Hoja2!AK244,0)</f>
        <v>0</v>
      </c>
      <c r="J244" s="42"/>
      <c r="K244" s="43">
        <f t="shared" si="10"/>
        <v>0.01</v>
      </c>
    </row>
    <row r="245" spans="2:11" ht="16.5" thickTop="1" thickBot="1" x14ac:dyDescent="0.4">
      <c r="B245" s="200"/>
      <c r="C245" s="4">
        <f t="shared" ca="1" si="11"/>
        <v>52647</v>
      </c>
      <c r="D245" s="7">
        <f>PMT(Hoja2!$AR$81,Hoja2!$AR$68,-Hoja2!$AR$79,,)</f>
        <v>0</v>
      </c>
      <c r="E245" s="7">
        <f t="shared" si="9"/>
        <v>0</v>
      </c>
      <c r="F245" s="7">
        <f>Tabla5[[#This Row],[CUOTA]]-Tabla5[[#This Row],[INTERES]]</f>
        <v>0</v>
      </c>
      <c r="G245" s="7">
        <f>K244*Hoja2!$AR$81</f>
        <v>0</v>
      </c>
      <c r="H245" s="46">
        <f>IF(K244&gt;Hoja2!AI245+D245,Hoja2!AI245,0)</f>
        <v>0</v>
      </c>
      <c r="I245" s="46">
        <f>IF(K244&gt;Hoja2!AK245+D245,Hoja2!AK245,0)</f>
        <v>0</v>
      </c>
      <c r="J245" s="42"/>
      <c r="K245" s="43">
        <f t="shared" si="10"/>
        <v>0.01</v>
      </c>
    </row>
    <row r="246" spans="2:11" ht="16.5" thickTop="1" thickBot="1" x14ac:dyDescent="0.4">
      <c r="B246" s="200"/>
      <c r="C246" s="4">
        <f t="shared" ca="1" si="11"/>
        <v>52676</v>
      </c>
      <c r="D246" s="7">
        <f>PMT(Hoja2!$AR$81,Hoja2!$AR$68,-Hoja2!$AR$79,,)</f>
        <v>0</v>
      </c>
      <c r="E246" s="7">
        <f t="shared" si="9"/>
        <v>0</v>
      </c>
      <c r="F246" s="7">
        <f>Tabla5[[#This Row],[CUOTA]]-Tabla5[[#This Row],[INTERES]]</f>
        <v>0</v>
      </c>
      <c r="G246" s="7">
        <f>K245*Hoja2!$AR$81</f>
        <v>0</v>
      </c>
      <c r="H246" s="46">
        <f>IF(K245&gt;Hoja2!AI246+D246,Hoja2!AI246,0)</f>
        <v>0</v>
      </c>
      <c r="I246" s="46">
        <f>IF(K245&gt;Hoja2!AK246+D246,Hoja2!AK246,0)</f>
        <v>0</v>
      </c>
      <c r="J246" s="42"/>
      <c r="K246" s="43">
        <f t="shared" si="10"/>
        <v>0.01</v>
      </c>
    </row>
    <row r="247" spans="2:11" ht="16.5" thickTop="1" thickBot="1" x14ac:dyDescent="0.4">
      <c r="B247" s="200"/>
      <c r="C247" s="4">
        <f t="shared" ca="1" si="11"/>
        <v>52707</v>
      </c>
      <c r="D247" s="7">
        <f>PMT(Hoja2!$AR$81,Hoja2!$AR$68,-Hoja2!$AR$79,,)</f>
        <v>0</v>
      </c>
      <c r="E247" s="7">
        <f t="shared" si="9"/>
        <v>0</v>
      </c>
      <c r="F247" s="7">
        <f>Tabla5[[#This Row],[CUOTA]]-Tabla5[[#This Row],[INTERES]]</f>
        <v>0</v>
      </c>
      <c r="G247" s="7">
        <f>K246*Hoja2!$AR$81</f>
        <v>0</v>
      </c>
      <c r="H247" s="46">
        <f>IF(K246&gt;Hoja2!AI247+D247,Hoja2!AI247,0)</f>
        <v>0</v>
      </c>
      <c r="I247" s="46">
        <f>IF(K246&gt;Hoja2!AK247+D247,Hoja2!AK247,0)</f>
        <v>0</v>
      </c>
      <c r="J247" s="42"/>
      <c r="K247" s="43">
        <f t="shared" si="10"/>
        <v>0.01</v>
      </c>
    </row>
    <row r="248" spans="2:11" ht="16.5" thickTop="1" thickBot="1" x14ac:dyDescent="0.4">
      <c r="B248" s="200"/>
      <c r="C248" s="4">
        <f t="shared" ca="1" si="11"/>
        <v>52737</v>
      </c>
      <c r="D248" s="7">
        <f>PMT(Hoja2!$AR$81,Hoja2!$AR$68,-Hoja2!$AR$79,,)</f>
        <v>0</v>
      </c>
      <c r="E248" s="7">
        <f t="shared" si="9"/>
        <v>0</v>
      </c>
      <c r="F248" s="7">
        <f>Tabla5[[#This Row],[CUOTA]]-Tabla5[[#This Row],[INTERES]]</f>
        <v>0</v>
      </c>
      <c r="G248" s="7">
        <f>K247*Hoja2!$AR$81</f>
        <v>0</v>
      </c>
      <c r="H248" s="46">
        <f>IF(K247&gt;Hoja2!AI248+D248,Hoja2!AI248,0)</f>
        <v>0</v>
      </c>
      <c r="I248" s="46">
        <f>IF(K247&gt;Hoja2!AK248+D248,Hoja2!AK248,0)</f>
        <v>0</v>
      </c>
      <c r="J248" s="42"/>
      <c r="K248" s="43">
        <f t="shared" si="10"/>
        <v>0.01</v>
      </c>
    </row>
    <row r="249" spans="2:11" ht="16.5" thickTop="1" thickBot="1" x14ac:dyDescent="0.4">
      <c r="B249" s="200"/>
      <c r="C249" s="4">
        <f t="shared" ca="1" si="11"/>
        <v>52768</v>
      </c>
      <c r="D249" s="7">
        <f>PMT(Hoja2!$AR$81,Hoja2!$AR$68,-Hoja2!$AR$79,,)</f>
        <v>0</v>
      </c>
      <c r="E249" s="7">
        <f t="shared" si="9"/>
        <v>0</v>
      </c>
      <c r="F249" s="7">
        <f>Tabla5[[#This Row],[CUOTA]]-Tabla5[[#This Row],[INTERES]]</f>
        <v>0</v>
      </c>
      <c r="G249" s="7">
        <f>K248*Hoja2!$AR$81</f>
        <v>0</v>
      </c>
      <c r="H249" s="46">
        <f>IF(K248&gt;Hoja2!AI249+D249,Hoja2!AI249,0)</f>
        <v>0</v>
      </c>
      <c r="I249" s="46">
        <f>IF(K248&gt;Hoja2!AK249+D249,Hoja2!AK249,0)</f>
        <v>0</v>
      </c>
      <c r="J249" s="42"/>
      <c r="K249" s="43">
        <f t="shared" si="10"/>
        <v>0.01</v>
      </c>
    </row>
    <row r="250" spans="2:11" ht="16.5" thickTop="1" thickBot="1" x14ac:dyDescent="0.4">
      <c r="B250" s="200"/>
      <c r="C250" s="4">
        <f t="shared" ca="1" si="11"/>
        <v>52798</v>
      </c>
      <c r="D250" s="7">
        <f>PMT(Hoja2!$AR$81,Hoja2!$AR$68,-Hoja2!$AR$79,,)</f>
        <v>0</v>
      </c>
      <c r="E250" s="7">
        <f t="shared" si="9"/>
        <v>0</v>
      </c>
      <c r="F250" s="7">
        <f>Tabla5[[#This Row],[CUOTA]]-Tabla5[[#This Row],[INTERES]]</f>
        <v>0</v>
      </c>
      <c r="G250" s="7">
        <f>K249*Hoja2!$AR$81</f>
        <v>0</v>
      </c>
      <c r="H250" s="46">
        <f>IF(K249&gt;Hoja2!AI250+D250,Hoja2!AI250,0)</f>
        <v>0</v>
      </c>
      <c r="I250" s="46">
        <f>IF(K249&gt;Hoja2!AK250+D250,Hoja2!AK250,0)</f>
        <v>0</v>
      </c>
      <c r="J250" s="42"/>
      <c r="K250" s="43">
        <f t="shared" si="10"/>
        <v>0.01</v>
      </c>
    </row>
    <row r="251" spans="2:11" ht="16.5" thickTop="1" thickBot="1" x14ac:dyDescent="0.4">
      <c r="B251" s="200"/>
      <c r="C251" s="4">
        <f t="shared" ca="1" si="11"/>
        <v>52829</v>
      </c>
      <c r="D251" s="7">
        <f>PMT(Hoja2!$AR$81,Hoja2!$AR$68,-Hoja2!$AR$79,,)</f>
        <v>0</v>
      </c>
      <c r="E251" s="7">
        <f t="shared" si="9"/>
        <v>0</v>
      </c>
      <c r="F251" s="7">
        <f>Tabla5[[#This Row],[CUOTA]]-Tabla5[[#This Row],[INTERES]]</f>
        <v>0</v>
      </c>
      <c r="G251" s="7">
        <f>K250*Hoja2!$AR$81</f>
        <v>0</v>
      </c>
      <c r="H251" s="46">
        <f>IF(K250&gt;Hoja2!AI251+D251,Hoja2!AI251,0)</f>
        <v>0</v>
      </c>
      <c r="I251" s="46">
        <f>IF(K250&gt;Hoja2!AK251+D251,Hoja2!AK251,0)</f>
        <v>0</v>
      </c>
      <c r="J251" s="42"/>
      <c r="K251" s="43">
        <f t="shared" si="10"/>
        <v>0.01</v>
      </c>
    </row>
    <row r="252" spans="2:11" ht="16.5" thickTop="1" thickBot="1" x14ac:dyDescent="0.4">
      <c r="B252" s="200"/>
      <c r="C252" s="4">
        <f t="shared" ca="1" si="11"/>
        <v>52860</v>
      </c>
      <c r="D252" s="7">
        <f>PMT(Hoja2!$AR$81,Hoja2!$AR$68,-Hoja2!$AR$79,,)</f>
        <v>0</v>
      </c>
      <c r="E252" s="7">
        <f t="shared" si="9"/>
        <v>0</v>
      </c>
      <c r="F252" s="7">
        <f>Tabla5[[#This Row],[CUOTA]]-Tabla5[[#This Row],[INTERES]]</f>
        <v>0</v>
      </c>
      <c r="G252" s="7">
        <f>K251*Hoja2!$AR$81</f>
        <v>0</v>
      </c>
      <c r="H252" s="46">
        <f>IF(K251&gt;Hoja2!AI252+D252,Hoja2!AI252,0)</f>
        <v>0</v>
      </c>
      <c r="I252" s="46">
        <f>IF(K251&gt;Hoja2!AK252+D252,Hoja2!AK252,0)</f>
        <v>0</v>
      </c>
      <c r="J252" s="42"/>
      <c r="K252" s="43">
        <f t="shared" si="10"/>
        <v>0.01</v>
      </c>
    </row>
    <row r="253" spans="2:11" ht="16.5" thickTop="1" thickBot="1" x14ac:dyDescent="0.4">
      <c r="B253" s="200"/>
      <c r="C253" s="4">
        <f t="shared" ca="1" si="11"/>
        <v>52890</v>
      </c>
      <c r="D253" s="7">
        <f>PMT(Hoja2!$AR$81,Hoja2!$AR$68,-Hoja2!$AR$79,,)</f>
        <v>0</v>
      </c>
      <c r="E253" s="7">
        <f t="shared" si="9"/>
        <v>0</v>
      </c>
      <c r="F253" s="7">
        <f>Tabla5[[#This Row],[CUOTA]]-Tabla5[[#This Row],[INTERES]]</f>
        <v>0</v>
      </c>
      <c r="G253" s="7">
        <f>K252*Hoja2!$AR$81</f>
        <v>0</v>
      </c>
      <c r="H253" s="46">
        <f>IF(K252&gt;Hoja2!AI253+D253,Hoja2!AI253,0)</f>
        <v>0</v>
      </c>
      <c r="I253" s="46">
        <f>IF(K252&gt;Hoja2!AK253+D253,Hoja2!AK253,0)</f>
        <v>0</v>
      </c>
      <c r="J253" s="42"/>
      <c r="K253" s="43">
        <f t="shared" si="10"/>
        <v>0.01</v>
      </c>
    </row>
    <row r="254" spans="2:11" ht="16.5" thickTop="1" thickBot="1" x14ac:dyDescent="0.4">
      <c r="B254" s="200"/>
      <c r="C254" s="4">
        <f t="shared" ca="1" si="11"/>
        <v>52921</v>
      </c>
      <c r="D254" s="7">
        <f>PMT(Hoja2!$AR$81,Hoja2!$AR$68,-Hoja2!$AR$79,,)</f>
        <v>0</v>
      </c>
      <c r="E254" s="7">
        <f t="shared" si="9"/>
        <v>0</v>
      </c>
      <c r="F254" s="7">
        <f>Tabla5[[#This Row],[CUOTA]]-Tabla5[[#This Row],[INTERES]]</f>
        <v>0</v>
      </c>
      <c r="G254" s="7">
        <f>K253*Hoja2!$AR$81</f>
        <v>0</v>
      </c>
      <c r="H254" s="46">
        <f>IF(K253&gt;Hoja2!AI254+D254,Hoja2!AI254,0)</f>
        <v>0</v>
      </c>
      <c r="I254" s="46">
        <f>IF(K253&gt;Hoja2!AK254+D254,Hoja2!AK254,0)</f>
        <v>0</v>
      </c>
      <c r="J254" s="42"/>
      <c r="K254" s="43">
        <f t="shared" si="10"/>
        <v>0.01</v>
      </c>
    </row>
    <row r="255" spans="2:11" ht="16.5" thickTop="1" thickBot="1" x14ac:dyDescent="0.4">
      <c r="B255" s="201"/>
      <c r="C255" s="5">
        <f t="shared" ca="1" si="11"/>
        <v>52951</v>
      </c>
      <c r="D255" s="8">
        <f>PMT(Hoja2!$AR$81,Hoja2!$AR$68,-Hoja2!$AR$79,,)</f>
        <v>0</v>
      </c>
      <c r="E255" s="8">
        <f t="shared" si="9"/>
        <v>0</v>
      </c>
      <c r="F255" s="8">
        <f>Tabla5[[#This Row],[CUOTA]]-Tabla5[[#This Row],[INTERES]]</f>
        <v>0</v>
      </c>
      <c r="G255" s="8">
        <f>K254*Hoja2!$AR$81</f>
        <v>0</v>
      </c>
      <c r="H255" s="47">
        <f>IF(K254&gt;Hoja2!AI255+D255,Hoja2!AI255,0)</f>
        <v>0</v>
      </c>
      <c r="I255" s="47">
        <f>IF(K254&gt;Hoja2!AK255+D255,Hoja2!AK255,0)</f>
        <v>0</v>
      </c>
      <c r="J255" s="42"/>
      <c r="K255" s="43">
        <f t="shared" si="10"/>
        <v>0.01</v>
      </c>
    </row>
    <row r="256" spans="2:11" ht="16.5" thickTop="1" thickBot="1" x14ac:dyDescent="0.4">
      <c r="B256" s="193" t="s">
        <v>30</v>
      </c>
      <c r="C256" s="3">
        <f t="shared" ca="1" si="11"/>
        <v>52982</v>
      </c>
      <c r="D256" s="6">
        <f>PMT(Hoja2!$AR$81,Hoja2!$AR$68,-Hoja2!$AR$79,,)</f>
        <v>0</v>
      </c>
      <c r="E256" s="6">
        <f t="shared" si="9"/>
        <v>0</v>
      </c>
      <c r="F256" s="6">
        <f>Tabla5[[#This Row],[CUOTA]]-Tabla5[[#This Row],[INTERES]]</f>
        <v>0</v>
      </c>
      <c r="G256" s="6">
        <f>K255*Hoja2!$AR$81</f>
        <v>0</v>
      </c>
      <c r="H256" s="48">
        <f>IF(K255&gt;Hoja2!AI256+D256,Hoja2!AI256,0)</f>
        <v>0</v>
      </c>
      <c r="I256" s="48">
        <f>IF(K255&gt;Hoja2!AK256+D256,Hoja2!AK256,0)</f>
        <v>0</v>
      </c>
      <c r="J256" s="42"/>
      <c r="K256" s="43">
        <f t="shared" si="10"/>
        <v>0.01</v>
      </c>
    </row>
    <row r="257" spans="2:11" ht="16.5" thickTop="1" thickBot="1" x14ac:dyDescent="0.4">
      <c r="B257" s="194"/>
      <c r="C257" s="4">
        <f t="shared" ca="1" si="11"/>
        <v>53013</v>
      </c>
      <c r="D257" s="7">
        <f>PMT(Hoja2!$AR$81,Hoja2!$AR$68,-Hoja2!$AR$79,,)</f>
        <v>0</v>
      </c>
      <c r="E257" s="7">
        <f t="shared" si="9"/>
        <v>0</v>
      </c>
      <c r="F257" s="7">
        <f>Tabla5[[#This Row],[CUOTA]]-Tabla5[[#This Row],[INTERES]]</f>
        <v>0</v>
      </c>
      <c r="G257" s="7">
        <f>K256*Hoja2!$AR$81</f>
        <v>0</v>
      </c>
      <c r="H257" s="46">
        <f>IF(K256&gt;Hoja2!AI257+D257,Hoja2!AI257,0)</f>
        <v>0</v>
      </c>
      <c r="I257" s="46">
        <f>IF(K256&gt;Hoja2!AK257+D257,Hoja2!AK257,0)</f>
        <v>0</v>
      </c>
      <c r="J257" s="42"/>
      <c r="K257" s="43">
        <f t="shared" si="10"/>
        <v>0.01</v>
      </c>
    </row>
    <row r="258" spans="2:11" ht="16.5" thickTop="1" thickBot="1" x14ac:dyDescent="0.4">
      <c r="B258" s="194"/>
      <c r="C258" s="4">
        <f t="shared" ca="1" si="11"/>
        <v>53041</v>
      </c>
      <c r="D258" s="7">
        <f>PMT(Hoja2!$AR$81,Hoja2!$AR$68,-Hoja2!$AR$79,,)</f>
        <v>0</v>
      </c>
      <c r="E258" s="7">
        <f t="shared" si="9"/>
        <v>0</v>
      </c>
      <c r="F258" s="7">
        <f>Tabla5[[#This Row],[CUOTA]]-Tabla5[[#This Row],[INTERES]]</f>
        <v>0</v>
      </c>
      <c r="G258" s="7">
        <f>K257*Hoja2!$AR$81</f>
        <v>0</v>
      </c>
      <c r="H258" s="46">
        <f>IF(K257&gt;Hoja2!AI258+D258,Hoja2!AI258,0)</f>
        <v>0</v>
      </c>
      <c r="I258" s="46">
        <f>IF(K257&gt;Hoja2!AK258+D258,Hoja2!AK258,0)</f>
        <v>0</v>
      </c>
      <c r="J258" s="42"/>
      <c r="K258" s="43">
        <f t="shared" si="10"/>
        <v>0.01</v>
      </c>
    </row>
    <row r="259" spans="2:11" ht="16.5" thickTop="1" thickBot="1" x14ac:dyDescent="0.4">
      <c r="B259" s="194"/>
      <c r="C259" s="4">
        <f t="shared" ca="1" si="11"/>
        <v>53072</v>
      </c>
      <c r="D259" s="7">
        <f>PMT(Hoja2!$AR$81,Hoja2!$AR$68,-Hoja2!$AR$79,,)</f>
        <v>0</v>
      </c>
      <c r="E259" s="7">
        <f t="shared" si="9"/>
        <v>0</v>
      </c>
      <c r="F259" s="7">
        <f>Tabla5[[#This Row],[CUOTA]]-Tabla5[[#This Row],[INTERES]]</f>
        <v>0</v>
      </c>
      <c r="G259" s="7">
        <f>K258*Hoja2!$AR$81</f>
        <v>0</v>
      </c>
      <c r="H259" s="46">
        <f>IF(K258&gt;Hoja2!AI259+D259,Hoja2!AI259,0)</f>
        <v>0</v>
      </c>
      <c r="I259" s="46">
        <f>IF(K258&gt;Hoja2!AK259+D259,Hoja2!AK259,0)</f>
        <v>0</v>
      </c>
      <c r="J259" s="42"/>
      <c r="K259" s="43">
        <f t="shared" si="10"/>
        <v>0.01</v>
      </c>
    </row>
    <row r="260" spans="2:11" ht="16.5" thickTop="1" thickBot="1" x14ac:dyDescent="0.4">
      <c r="B260" s="194"/>
      <c r="C260" s="4">
        <f t="shared" ca="1" si="11"/>
        <v>53102</v>
      </c>
      <c r="D260" s="7">
        <f>PMT(Hoja2!$AR$81,Hoja2!$AR$68,-Hoja2!$AR$79,,)</f>
        <v>0</v>
      </c>
      <c r="E260" s="7">
        <f t="shared" si="9"/>
        <v>0</v>
      </c>
      <c r="F260" s="7">
        <f>Tabla5[[#This Row],[CUOTA]]-Tabla5[[#This Row],[INTERES]]</f>
        <v>0</v>
      </c>
      <c r="G260" s="7">
        <f>K259*Hoja2!$AR$81</f>
        <v>0</v>
      </c>
      <c r="H260" s="46">
        <f>IF(K259&gt;Hoja2!AI260+D260,Hoja2!AI260,0)</f>
        <v>0</v>
      </c>
      <c r="I260" s="46">
        <f>IF(K259&gt;Hoja2!AK260+D260,Hoja2!AK260,0)</f>
        <v>0</v>
      </c>
      <c r="J260" s="42"/>
      <c r="K260" s="43">
        <f t="shared" si="10"/>
        <v>0.01</v>
      </c>
    </row>
    <row r="261" spans="2:11" ht="16.5" thickTop="1" thickBot="1" x14ac:dyDescent="0.4">
      <c r="B261" s="194"/>
      <c r="C261" s="4">
        <f t="shared" ca="1" si="11"/>
        <v>53133</v>
      </c>
      <c r="D261" s="7">
        <f>PMT(Hoja2!$AR$81,Hoja2!$AR$68,-Hoja2!$AR$79,,)</f>
        <v>0</v>
      </c>
      <c r="E261" s="7">
        <f t="shared" si="9"/>
        <v>0</v>
      </c>
      <c r="F261" s="7">
        <f>Tabla5[[#This Row],[CUOTA]]-Tabla5[[#This Row],[INTERES]]</f>
        <v>0</v>
      </c>
      <c r="G261" s="7">
        <f>K260*Hoja2!$AR$81</f>
        <v>0</v>
      </c>
      <c r="H261" s="46">
        <f>IF(K260&gt;Hoja2!AI261+D261,Hoja2!AI261,0)</f>
        <v>0</v>
      </c>
      <c r="I261" s="46">
        <f>IF(K260&gt;Hoja2!AK261+D261,Hoja2!AK261,0)</f>
        <v>0</v>
      </c>
      <c r="J261" s="42"/>
      <c r="K261" s="43">
        <f t="shared" si="10"/>
        <v>0.01</v>
      </c>
    </row>
    <row r="262" spans="2:11" ht="16.5" thickTop="1" thickBot="1" x14ac:dyDescent="0.4">
      <c r="B262" s="194"/>
      <c r="C262" s="4">
        <f t="shared" ca="1" si="11"/>
        <v>53163</v>
      </c>
      <c r="D262" s="7">
        <f>PMT(Hoja2!$AR$81,Hoja2!$AR$68,-Hoja2!$AR$79,,)</f>
        <v>0</v>
      </c>
      <c r="E262" s="7">
        <f t="shared" si="9"/>
        <v>0</v>
      </c>
      <c r="F262" s="7">
        <f>Tabla5[[#This Row],[CUOTA]]-Tabla5[[#This Row],[INTERES]]</f>
        <v>0</v>
      </c>
      <c r="G262" s="7">
        <f>K261*Hoja2!$AR$81</f>
        <v>0</v>
      </c>
      <c r="H262" s="46">
        <f>IF(K261&gt;Hoja2!AI262+D262,Hoja2!AI262,0)</f>
        <v>0</v>
      </c>
      <c r="I262" s="46">
        <f>IF(K261&gt;Hoja2!AK262+D262,Hoja2!AK262,0)</f>
        <v>0</v>
      </c>
      <c r="J262" s="42"/>
      <c r="K262" s="43">
        <f t="shared" si="10"/>
        <v>0.01</v>
      </c>
    </row>
    <row r="263" spans="2:11" ht="16.5" thickTop="1" thickBot="1" x14ac:dyDescent="0.4">
      <c r="B263" s="194"/>
      <c r="C263" s="4">
        <f t="shared" ca="1" si="11"/>
        <v>53194</v>
      </c>
      <c r="D263" s="7">
        <f>PMT(Hoja2!$AR$81,Hoja2!$AR$68,-Hoja2!$AR$79,,)</f>
        <v>0</v>
      </c>
      <c r="E263" s="7">
        <f t="shared" si="9"/>
        <v>0</v>
      </c>
      <c r="F263" s="7">
        <f>Tabla5[[#This Row],[CUOTA]]-Tabla5[[#This Row],[INTERES]]</f>
        <v>0</v>
      </c>
      <c r="G263" s="7">
        <f>K262*Hoja2!$AR$81</f>
        <v>0</v>
      </c>
      <c r="H263" s="46">
        <f>IF(K262&gt;Hoja2!AI263+D263,Hoja2!AI263,0)</f>
        <v>0</v>
      </c>
      <c r="I263" s="46">
        <f>IF(K262&gt;Hoja2!AK263+D263,Hoja2!AK263,0)</f>
        <v>0</v>
      </c>
      <c r="J263" s="42"/>
      <c r="K263" s="43">
        <f t="shared" si="10"/>
        <v>0.01</v>
      </c>
    </row>
    <row r="264" spans="2:11" ht="16.5" thickTop="1" thickBot="1" x14ac:dyDescent="0.4">
      <c r="B264" s="194"/>
      <c r="C264" s="4">
        <f t="shared" ca="1" si="11"/>
        <v>53225</v>
      </c>
      <c r="D264" s="7">
        <f>PMT(Hoja2!$AR$81,Hoja2!$AR$68,-Hoja2!$AR$79,,)</f>
        <v>0</v>
      </c>
      <c r="E264" s="7">
        <f t="shared" si="9"/>
        <v>0</v>
      </c>
      <c r="F264" s="7">
        <f>Tabla5[[#This Row],[CUOTA]]-Tabla5[[#This Row],[INTERES]]</f>
        <v>0</v>
      </c>
      <c r="G264" s="7">
        <f>K263*Hoja2!$AR$81</f>
        <v>0</v>
      </c>
      <c r="H264" s="46">
        <f>IF(K263&gt;Hoja2!AI264+D264,Hoja2!AI264,0)</f>
        <v>0</v>
      </c>
      <c r="I264" s="46">
        <f>IF(K263&gt;Hoja2!AK264+D264,Hoja2!AK264,0)</f>
        <v>0</v>
      </c>
      <c r="J264" s="42"/>
      <c r="K264" s="43">
        <f t="shared" si="10"/>
        <v>0.01</v>
      </c>
    </row>
    <row r="265" spans="2:11" ht="16.5" thickTop="1" thickBot="1" x14ac:dyDescent="0.4">
      <c r="B265" s="194"/>
      <c r="C265" s="4">
        <f t="shared" ca="1" si="11"/>
        <v>53255</v>
      </c>
      <c r="D265" s="7">
        <f>PMT(Hoja2!$AR$81,Hoja2!$AR$68,-Hoja2!$AR$79,,)</f>
        <v>0</v>
      </c>
      <c r="E265" s="7">
        <f t="shared" si="9"/>
        <v>0</v>
      </c>
      <c r="F265" s="7">
        <f>Tabla5[[#This Row],[CUOTA]]-Tabla5[[#This Row],[INTERES]]</f>
        <v>0</v>
      </c>
      <c r="G265" s="7">
        <f>K264*Hoja2!$AR$81</f>
        <v>0</v>
      </c>
      <c r="H265" s="46">
        <f>IF(K264&gt;Hoja2!AI265+D265,Hoja2!AI265,0)</f>
        <v>0</v>
      </c>
      <c r="I265" s="46">
        <f>IF(K264&gt;Hoja2!AK265+D265,Hoja2!AK265,0)</f>
        <v>0</v>
      </c>
      <c r="J265" s="42"/>
      <c r="K265" s="43">
        <f t="shared" si="10"/>
        <v>0.01</v>
      </c>
    </row>
    <row r="266" spans="2:11" ht="16.5" thickTop="1" thickBot="1" x14ac:dyDescent="0.4">
      <c r="B266" s="194"/>
      <c r="C266" s="4">
        <f t="shared" ca="1" si="11"/>
        <v>53286</v>
      </c>
      <c r="D266" s="7">
        <f>PMT(Hoja2!$AR$81,Hoja2!$AR$68,-Hoja2!$AR$79,,)</f>
        <v>0</v>
      </c>
      <c r="E266" s="7">
        <f t="shared" si="9"/>
        <v>0</v>
      </c>
      <c r="F266" s="7">
        <f>Tabla5[[#This Row],[CUOTA]]-Tabla5[[#This Row],[INTERES]]</f>
        <v>0</v>
      </c>
      <c r="G266" s="7">
        <f>K265*Hoja2!$AR$81</f>
        <v>0</v>
      </c>
      <c r="H266" s="46">
        <f>IF(K265&gt;Hoja2!AI266+D266,Hoja2!AI266,0)</f>
        <v>0</v>
      </c>
      <c r="I266" s="46">
        <f>IF(K265&gt;Hoja2!AK266+D266,Hoja2!AK266,0)</f>
        <v>0</v>
      </c>
      <c r="J266" s="42"/>
      <c r="K266" s="43">
        <f t="shared" si="10"/>
        <v>0.01</v>
      </c>
    </row>
    <row r="267" spans="2:11" ht="16.5" thickTop="1" thickBot="1" x14ac:dyDescent="0.4">
      <c r="B267" s="195"/>
      <c r="C267" s="5">
        <f t="shared" ca="1" si="11"/>
        <v>53316</v>
      </c>
      <c r="D267" s="8">
        <f>PMT(Hoja2!$AR$81,Hoja2!$AR$68,-Hoja2!$AR$79,,)</f>
        <v>0</v>
      </c>
      <c r="E267" s="8">
        <f t="shared" si="9"/>
        <v>0</v>
      </c>
      <c r="F267" s="8">
        <f>Tabla5[[#This Row],[CUOTA]]-Tabla5[[#This Row],[INTERES]]</f>
        <v>0</v>
      </c>
      <c r="G267" s="8">
        <f>K266*Hoja2!$AR$81</f>
        <v>0</v>
      </c>
      <c r="H267" s="47">
        <f>IF(K266&gt;Hoja2!AI267+D267,Hoja2!AI267,0)</f>
        <v>0</v>
      </c>
      <c r="I267" s="47">
        <f>IF(K266&gt;Hoja2!AK267+D267,Hoja2!AK267,0)</f>
        <v>0</v>
      </c>
      <c r="J267" s="42"/>
      <c r="K267" s="43">
        <f t="shared" si="10"/>
        <v>0.01</v>
      </c>
    </row>
    <row r="268" spans="2:11" ht="16.5" thickTop="1" thickBot="1" x14ac:dyDescent="0.4">
      <c r="B268" s="199" t="s">
        <v>31</v>
      </c>
      <c r="C268" s="3">
        <f t="shared" ca="1" si="11"/>
        <v>53347</v>
      </c>
      <c r="D268" s="6">
        <f>PMT(Hoja2!$AR$81,Hoja2!$AR$68,-Hoja2!$AR$79,,)</f>
        <v>0</v>
      </c>
      <c r="E268" s="6">
        <f t="shared" si="9"/>
        <v>0</v>
      </c>
      <c r="F268" s="6">
        <f>Tabla5[[#This Row],[CUOTA]]-Tabla5[[#This Row],[INTERES]]</f>
        <v>0</v>
      </c>
      <c r="G268" s="6">
        <f>K267*Hoja2!$AR$81</f>
        <v>0</v>
      </c>
      <c r="H268" s="48">
        <f>IF(K267&gt;Hoja2!AI268+D268,Hoja2!AI268,0)</f>
        <v>0</v>
      </c>
      <c r="I268" s="48">
        <f>IF(K267&gt;Hoja2!AK268+D268,Hoja2!AK268,0)</f>
        <v>0</v>
      </c>
      <c r="J268" s="42"/>
      <c r="K268" s="43">
        <f t="shared" si="10"/>
        <v>0.01</v>
      </c>
    </row>
    <row r="269" spans="2:11" ht="16.5" thickTop="1" thickBot="1" x14ac:dyDescent="0.4">
      <c r="B269" s="200"/>
      <c r="C269" s="4">
        <f t="shared" ca="1" si="11"/>
        <v>53378</v>
      </c>
      <c r="D269" s="7">
        <f>PMT(Hoja2!$AR$81,Hoja2!$AR$68,-Hoja2!$AR$79,,)</f>
        <v>0</v>
      </c>
      <c r="E269" s="7">
        <f t="shared" si="9"/>
        <v>0</v>
      </c>
      <c r="F269" s="7">
        <f>Tabla5[[#This Row],[CUOTA]]-Tabla5[[#This Row],[INTERES]]</f>
        <v>0</v>
      </c>
      <c r="G269" s="7">
        <f>K268*Hoja2!$AR$81</f>
        <v>0</v>
      </c>
      <c r="H269" s="46">
        <f>IF(K268&gt;Hoja2!AI269+D269,Hoja2!AI269,0)</f>
        <v>0</v>
      </c>
      <c r="I269" s="46">
        <f>IF(K268&gt;Hoja2!AK269+D269,Hoja2!AK269,0)</f>
        <v>0</v>
      </c>
      <c r="J269" s="42"/>
      <c r="K269" s="43">
        <f t="shared" si="10"/>
        <v>0.01</v>
      </c>
    </row>
    <row r="270" spans="2:11" ht="16.5" thickTop="1" thickBot="1" x14ac:dyDescent="0.4">
      <c r="B270" s="200"/>
      <c r="C270" s="4">
        <f t="shared" ca="1" si="11"/>
        <v>53406</v>
      </c>
      <c r="D270" s="7">
        <f>PMT(Hoja2!$AR$81,Hoja2!$AR$68,-Hoja2!$AR$79,,)</f>
        <v>0</v>
      </c>
      <c r="E270" s="7">
        <f t="shared" si="9"/>
        <v>0</v>
      </c>
      <c r="F270" s="7">
        <f>Tabla5[[#This Row],[CUOTA]]-Tabla5[[#This Row],[INTERES]]</f>
        <v>0</v>
      </c>
      <c r="G270" s="7">
        <f>K269*Hoja2!$AR$81</f>
        <v>0</v>
      </c>
      <c r="H270" s="46">
        <f>IF(K269&gt;Hoja2!AI270+D270,Hoja2!AI270,0)</f>
        <v>0</v>
      </c>
      <c r="I270" s="46">
        <f>IF(K269&gt;Hoja2!AK270+D270,Hoja2!AK270,0)</f>
        <v>0</v>
      </c>
      <c r="J270" s="42"/>
      <c r="K270" s="43">
        <f t="shared" si="10"/>
        <v>0.01</v>
      </c>
    </row>
    <row r="271" spans="2:11" ht="16.5" thickTop="1" thickBot="1" x14ac:dyDescent="0.4">
      <c r="B271" s="200"/>
      <c r="C271" s="4">
        <f t="shared" ca="1" si="11"/>
        <v>53437</v>
      </c>
      <c r="D271" s="7">
        <f>PMT(Hoja2!$AR$81,Hoja2!$AR$68,-Hoja2!$AR$79,,)</f>
        <v>0</v>
      </c>
      <c r="E271" s="7">
        <f t="shared" si="9"/>
        <v>0</v>
      </c>
      <c r="F271" s="7">
        <f>Tabla5[[#This Row],[CUOTA]]-Tabla5[[#This Row],[INTERES]]</f>
        <v>0</v>
      </c>
      <c r="G271" s="7">
        <f>K270*Hoja2!$AR$81</f>
        <v>0</v>
      </c>
      <c r="H271" s="46">
        <f>IF(K270&gt;Hoja2!AI271+D271,Hoja2!AI271,0)</f>
        <v>0</v>
      </c>
      <c r="I271" s="46">
        <f>IF(K270&gt;Hoja2!AK271+D271,Hoja2!AK271,0)</f>
        <v>0</v>
      </c>
      <c r="J271" s="42"/>
      <c r="K271" s="43">
        <f t="shared" si="10"/>
        <v>0.01</v>
      </c>
    </row>
    <row r="272" spans="2:11" ht="16.5" thickTop="1" thickBot="1" x14ac:dyDescent="0.4">
      <c r="B272" s="200"/>
      <c r="C272" s="4">
        <f t="shared" ca="1" si="11"/>
        <v>53467</v>
      </c>
      <c r="D272" s="7">
        <f>PMT(Hoja2!$AR$81,Hoja2!$AR$68,-Hoja2!$AR$79,,)</f>
        <v>0</v>
      </c>
      <c r="E272" s="7">
        <f t="shared" ref="E272:E335" si="12">D272+H272+I272-G272+J272</f>
        <v>0</v>
      </c>
      <c r="F272" s="7">
        <f>Tabla5[[#This Row],[CUOTA]]-Tabla5[[#This Row],[INTERES]]</f>
        <v>0</v>
      </c>
      <c r="G272" s="7">
        <f>K271*Hoja2!$AR$81</f>
        <v>0</v>
      </c>
      <c r="H272" s="46">
        <f>IF(K271&gt;Hoja2!AI272+D272,Hoja2!AI272,0)</f>
        <v>0</v>
      </c>
      <c r="I272" s="46">
        <f>IF(K271&gt;Hoja2!AK272+D272,Hoja2!AK272,0)</f>
        <v>0</v>
      </c>
      <c r="J272" s="42"/>
      <c r="K272" s="43">
        <f t="shared" ref="K272:K335" si="13">IF(+K271-E272&gt;0,+K271-E272,0.001)</f>
        <v>0.01</v>
      </c>
    </row>
    <row r="273" spans="2:11" ht="16.5" thickTop="1" thickBot="1" x14ac:dyDescent="0.4">
      <c r="B273" s="200"/>
      <c r="C273" s="4">
        <f t="shared" ref="C273:C336" ca="1" si="14">EDATE(C272,1)</f>
        <v>53498</v>
      </c>
      <c r="D273" s="7">
        <f>PMT(Hoja2!$AR$81,Hoja2!$AR$68,-Hoja2!$AR$79,,)</f>
        <v>0</v>
      </c>
      <c r="E273" s="7">
        <f t="shared" si="12"/>
        <v>0</v>
      </c>
      <c r="F273" s="7">
        <f>Tabla5[[#This Row],[CUOTA]]-Tabla5[[#This Row],[INTERES]]</f>
        <v>0</v>
      </c>
      <c r="G273" s="7">
        <f>K272*Hoja2!$AR$81</f>
        <v>0</v>
      </c>
      <c r="H273" s="46">
        <f>IF(K272&gt;Hoja2!AI273+D273,Hoja2!AI273,0)</f>
        <v>0</v>
      </c>
      <c r="I273" s="46">
        <f>IF(K272&gt;Hoja2!AK273+D273,Hoja2!AK273,0)</f>
        <v>0</v>
      </c>
      <c r="J273" s="42"/>
      <c r="K273" s="43">
        <f t="shared" si="13"/>
        <v>0.01</v>
      </c>
    </row>
    <row r="274" spans="2:11" ht="16.5" thickTop="1" thickBot="1" x14ac:dyDescent="0.4">
      <c r="B274" s="200"/>
      <c r="C274" s="4">
        <f t="shared" ca="1" si="14"/>
        <v>53528</v>
      </c>
      <c r="D274" s="7">
        <f>PMT(Hoja2!$AR$81,Hoja2!$AR$68,-Hoja2!$AR$79,,)</f>
        <v>0</v>
      </c>
      <c r="E274" s="7">
        <f t="shared" si="12"/>
        <v>0</v>
      </c>
      <c r="F274" s="7">
        <f>Tabla5[[#This Row],[CUOTA]]-Tabla5[[#This Row],[INTERES]]</f>
        <v>0</v>
      </c>
      <c r="G274" s="7">
        <f>K273*Hoja2!$AR$81</f>
        <v>0</v>
      </c>
      <c r="H274" s="46">
        <f>IF(K273&gt;Hoja2!AI274+D274,Hoja2!AI274,0)</f>
        <v>0</v>
      </c>
      <c r="I274" s="46">
        <f>IF(K273&gt;Hoja2!AK274+D274,Hoja2!AK274,0)</f>
        <v>0</v>
      </c>
      <c r="J274" s="42"/>
      <c r="K274" s="43">
        <f t="shared" si="13"/>
        <v>0.01</v>
      </c>
    </row>
    <row r="275" spans="2:11" ht="16.5" thickTop="1" thickBot="1" x14ac:dyDescent="0.4">
      <c r="B275" s="200"/>
      <c r="C275" s="4">
        <f t="shared" ca="1" si="14"/>
        <v>53559</v>
      </c>
      <c r="D275" s="7">
        <f>PMT(Hoja2!$AR$81,Hoja2!$AR$68,-Hoja2!$AR$79,,)</f>
        <v>0</v>
      </c>
      <c r="E275" s="7">
        <f t="shared" si="12"/>
        <v>0</v>
      </c>
      <c r="F275" s="7">
        <f>Tabla5[[#This Row],[CUOTA]]-Tabla5[[#This Row],[INTERES]]</f>
        <v>0</v>
      </c>
      <c r="G275" s="7">
        <f>K274*Hoja2!$AR$81</f>
        <v>0</v>
      </c>
      <c r="H275" s="46">
        <f>IF(K274&gt;Hoja2!AI275+D275,Hoja2!AI275,0)</f>
        <v>0</v>
      </c>
      <c r="I275" s="46">
        <f>IF(K274&gt;Hoja2!AK275+D275,Hoja2!AK275,0)</f>
        <v>0</v>
      </c>
      <c r="J275" s="42"/>
      <c r="K275" s="43">
        <f t="shared" si="13"/>
        <v>0.01</v>
      </c>
    </row>
    <row r="276" spans="2:11" ht="16.5" thickTop="1" thickBot="1" x14ac:dyDescent="0.4">
      <c r="B276" s="200"/>
      <c r="C276" s="4">
        <f t="shared" ca="1" si="14"/>
        <v>53590</v>
      </c>
      <c r="D276" s="7">
        <f>PMT(Hoja2!$AR$81,Hoja2!$AR$68,-Hoja2!$AR$79,,)</f>
        <v>0</v>
      </c>
      <c r="E276" s="7">
        <f t="shared" si="12"/>
        <v>0</v>
      </c>
      <c r="F276" s="7">
        <f>Tabla5[[#This Row],[CUOTA]]-Tabla5[[#This Row],[INTERES]]</f>
        <v>0</v>
      </c>
      <c r="G276" s="7">
        <f>K275*Hoja2!$AR$81</f>
        <v>0</v>
      </c>
      <c r="H276" s="46">
        <f>IF(K275&gt;Hoja2!AI276+D276,Hoja2!AI276,0)</f>
        <v>0</v>
      </c>
      <c r="I276" s="46">
        <f>IF(K275&gt;Hoja2!AK276+D276,Hoja2!AK276,0)</f>
        <v>0</v>
      </c>
      <c r="J276" s="42"/>
      <c r="K276" s="43">
        <f t="shared" si="13"/>
        <v>0.01</v>
      </c>
    </row>
    <row r="277" spans="2:11" ht="16.5" thickTop="1" thickBot="1" x14ac:dyDescent="0.4">
      <c r="B277" s="200"/>
      <c r="C277" s="4">
        <f t="shared" ca="1" si="14"/>
        <v>53620</v>
      </c>
      <c r="D277" s="7">
        <f>PMT(Hoja2!$AR$81,Hoja2!$AR$68,-Hoja2!$AR$79,,)</f>
        <v>0</v>
      </c>
      <c r="E277" s="7">
        <f t="shared" si="12"/>
        <v>0</v>
      </c>
      <c r="F277" s="7">
        <f>Tabla5[[#This Row],[CUOTA]]-Tabla5[[#This Row],[INTERES]]</f>
        <v>0</v>
      </c>
      <c r="G277" s="7">
        <f>K276*Hoja2!$AR$81</f>
        <v>0</v>
      </c>
      <c r="H277" s="46">
        <f>IF(K276&gt;Hoja2!AI277+D277,Hoja2!AI277,0)</f>
        <v>0</v>
      </c>
      <c r="I277" s="46">
        <f>IF(K276&gt;Hoja2!AK277+D277,Hoja2!AK277,0)</f>
        <v>0</v>
      </c>
      <c r="J277" s="42"/>
      <c r="K277" s="43">
        <f t="shared" si="13"/>
        <v>0.01</v>
      </c>
    </row>
    <row r="278" spans="2:11" ht="16.5" thickTop="1" thickBot="1" x14ac:dyDescent="0.4">
      <c r="B278" s="200"/>
      <c r="C278" s="4">
        <f t="shared" ca="1" si="14"/>
        <v>53651</v>
      </c>
      <c r="D278" s="7">
        <f>PMT(Hoja2!$AR$81,Hoja2!$AR$68,-Hoja2!$AR$79,,)</f>
        <v>0</v>
      </c>
      <c r="E278" s="7">
        <f t="shared" si="12"/>
        <v>0</v>
      </c>
      <c r="F278" s="7">
        <f>Tabla5[[#This Row],[CUOTA]]-Tabla5[[#This Row],[INTERES]]</f>
        <v>0</v>
      </c>
      <c r="G278" s="7">
        <f>K277*Hoja2!$AR$81</f>
        <v>0</v>
      </c>
      <c r="H278" s="46">
        <f>IF(K277&gt;Hoja2!AI278+D278,Hoja2!AI278,0)</f>
        <v>0</v>
      </c>
      <c r="I278" s="46">
        <f>IF(K277&gt;Hoja2!AK278+D278,Hoja2!AK278,0)</f>
        <v>0</v>
      </c>
      <c r="J278" s="42"/>
      <c r="K278" s="43">
        <f t="shared" si="13"/>
        <v>0.01</v>
      </c>
    </row>
    <row r="279" spans="2:11" ht="16.5" thickTop="1" thickBot="1" x14ac:dyDescent="0.4">
      <c r="B279" s="201"/>
      <c r="C279" s="5">
        <f t="shared" ca="1" si="14"/>
        <v>53681</v>
      </c>
      <c r="D279" s="8">
        <f>PMT(Hoja2!$AR$81,Hoja2!$AR$68,-Hoja2!$AR$79,,)</f>
        <v>0</v>
      </c>
      <c r="E279" s="8">
        <f t="shared" si="12"/>
        <v>0</v>
      </c>
      <c r="F279" s="8">
        <f>Tabla5[[#This Row],[CUOTA]]-Tabla5[[#This Row],[INTERES]]</f>
        <v>0</v>
      </c>
      <c r="G279" s="8">
        <f>K278*Hoja2!$AR$81</f>
        <v>0</v>
      </c>
      <c r="H279" s="47">
        <f>IF(K278&gt;Hoja2!AI279+D279,Hoja2!AI279,0)</f>
        <v>0</v>
      </c>
      <c r="I279" s="47">
        <f>IF(K278&gt;Hoja2!AK279+D279,Hoja2!AK279,0)</f>
        <v>0</v>
      </c>
      <c r="J279" s="42"/>
      <c r="K279" s="43">
        <f t="shared" si="13"/>
        <v>0.01</v>
      </c>
    </row>
    <row r="280" spans="2:11" ht="16.5" thickTop="1" thickBot="1" x14ac:dyDescent="0.4">
      <c r="B280" s="193" t="s">
        <v>32</v>
      </c>
      <c r="C280" s="3">
        <f t="shared" ca="1" si="14"/>
        <v>53712</v>
      </c>
      <c r="D280" s="6">
        <f>PMT(Hoja2!$AR$81,Hoja2!$AR$68,-Hoja2!$AR$79,,)</f>
        <v>0</v>
      </c>
      <c r="E280" s="6">
        <f t="shared" si="12"/>
        <v>0</v>
      </c>
      <c r="F280" s="6">
        <f>Tabla5[[#This Row],[CUOTA]]-Tabla5[[#This Row],[INTERES]]</f>
        <v>0</v>
      </c>
      <c r="G280" s="6">
        <f>K279*Hoja2!$AR$81</f>
        <v>0</v>
      </c>
      <c r="H280" s="48">
        <f>IF(K279&gt;Hoja2!AI280+D280,Hoja2!AI280,0)</f>
        <v>0</v>
      </c>
      <c r="I280" s="48">
        <f>IF(K279&gt;Hoja2!AK280+D280,Hoja2!AK280,0)</f>
        <v>0</v>
      </c>
      <c r="J280" s="42"/>
      <c r="K280" s="43">
        <f t="shared" si="13"/>
        <v>0.01</v>
      </c>
    </row>
    <row r="281" spans="2:11" ht="16.5" thickTop="1" thickBot="1" x14ac:dyDescent="0.4">
      <c r="B281" s="194"/>
      <c r="C281" s="4">
        <f t="shared" ca="1" si="14"/>
        <v>53743</v>
      </c>
      <c r="D281" s="7">
        <f>PMT(Hoja2!$AR$81,Hoja2!$AR$68,-Hoja2!$AR$79,,)</f>
        <v>0</v>
      </c>
      <c r="E281" s="7">
        <f t="shared" si="12"/>
        <v>0</v>
      </c>
      <c r="F281" s="7">
        <f>Tabla5[[#This Row],[CUOTA]]-Tabla5[[#This Row],[INTERES]]</f>
        <v>0</v>
      </c>
      <c r="G281" s="7">
        <f>K280*Hoja2!$AR$81</f>
        <v>0</v>
      </c>
      <c r="H281" s="46">
        <f>IF(K280&gt;Hoja2!AI281+D281,Hoja2!AI281,0)</f>
        <v>0</v>
      </c>
      <c r="I281" s="46">
        <f>IF(K280&gt;Hoja2!AK281+D281,Hoja2!AK281,0)</f>
        <v>0</v>
      </c>
      <c r="J281" s="42"/>
      <c r="K281" s="43">
        <f t="shared" si="13"/>
        <v>0.01</v>
      </c>
    </row>
    <row r="282" spans="2:11" ht="16.5" thickTop="1" thickBot="1" x14ac:dyDescent="0.4">
      <c r="B282" s="194"/>
      <c r="C282" s="4">
        <f t="shared" ca="1" si="14"/>
        <v>53771</v>
      </c>
      <c r="D282" s="7">
        <f>PMT(Hoja2!$AR$81,Hoja2!$AR$68,-Hoja2!$AR$79,,)</f>
        <v>0</v>
      </c>
      <c r="E282" s="7">
        <f t="shared" si="12"/>
        <v>0</v>
      </c>
      <c r="F282" s="7">
        <f>Tabla5[[#This Row],[CUOTA]]-Tabla5[[#This Row],[INTERES]]</f>
        <v>0</v>
      </c>
      <c r="G282" s="7">
        <f>K281*Hoja2!$AR$81</f>
        <v>0</v>
      </c>
      <c r="H282" s="46">
        <f>IF(K281&gt;Hoja2!AI282+D282,Hoja2!AI282,0)</f>
        <v>0</v>
      </c>
      <c r="I282" s="46">
        <f>IF(K281&gt;Hoja2!AK282+D282,Hoja2!AK282,0)</f>
        <v>0</v>
      </c>
      <c r="J282" s="42"/>
      <c r="K282" s="43">
        <f t="shared" si="13"/>
        <v>0.01</v>
      </c>
    </row>
    <row r="283" spans="2:11" ht="16.5" thickTop="1" thickBot="1" x14ac:dyDescent="0.4">
      <c r="B283" s="194"/>
      <c r="C283" s="4">
        <f t="shared" ca="1" si="14"/>
        <v>53802</v>
      </c>
      <c r="D283" s="7">
        <f>PMT(Hoja2!$AR$81,Hoja2!$AR$68,-Hoja2!$AR$79,,)</f>
        <v>0</v>
      </c>
      <c r="E283" s="7">
        <f t="shared" si="12"/>
        <v>0</v>
      </c>
      <c r="F283" s="7">
        <f>Tabla5[[#This Row],[CUOTA]]-Tabla5[[#This Row],[INTERES]]</f>
        <v>0</v>
      </c>
      <c r="G283" s="7">
        <f>K282*Hoja2!$AR$81</f>
        <v>0</v>
      </c>
      <c r="H283" s="46">
        <f>IF(K282&gt;Hoja2!AI283+D283,Hoja2!AI283,0)</f>
        <v>0</v>
      </c>
      <c r="I283" s="46">
        <f>IF(K282&gt;Hoja2!AK283+D283,Hoja2!AK283,0)</f>
        <v>0</v>
      </c>
      <c r="J283" s="42"/>
      <c r="K283" s="43">
        <f t="shared" si="13"/>
        <v>0.01</v>
      </c>
    </row>
    <row r="284" spans="2:11" ht="16.5" thickTop="1" thickBot="1" x14ac:dyDescent="0.4">
      <c r="B284" s="194"/>
      <c r="C284" s="4">
        <f t="shared" ca="1" si="14"/>
        <v>53832</v>
      </c>
      <c r="D284" s="7">
        <f>PMT(Hoja2!$AR$81,Hoja2!$AR$68,-Hoja2!$AR$79,,)</f>
        <v>0</v>
      </c>
      <c r="E284" s="7">
        <f t="shared" si="12"/>
        <v>0</v>
      </c>
      <c r="F284" s="7">
        <f>Tabla5[[#This Row],[CUOTA]]-Tabla5[[#This Row],[INTERES]]</f>
        <v>0</v>
      </c>
      <c r="G284" s="7">
        <f>K283*Hoja2!$AR$81</f>
        <v>0</v>
      </c>
      <c r="H284" s="46">
        <f>IF(K283&gt;Hoja2!AI284+D284,Hoja2!AI284,0)</f>
        <v>0</v>
      </c>
      <c r="I284" s="46">
        <f>IF(K283&gt;Hoja2!AK284+D284,Hoja2!AK284,0)</f>
        <v>0</v>
      </c>
      <c r="J284" s="42"/>
      <c r="K284" s="43">
        <f t="shared" si="13"/>
        <v>0.01</v>
      </c>
    </row>
    <row r="285" spans="2:11" ht="16.5" thickTop="1" thickBot="1" x14ac:dyDescent="0.4">
      <c r="B285" s="194"/>
      <c r="C285" s="4">
        <f t="shared" ca="1" si="14"/>
        <v>53863</v>
      </c>
      <c r="D285" s="7">
        <f>PMT(Hoja2!$AR$81,Hoja2!$AR$68,-Hoja2!$AR$79,,)</f>
        <v>0</v>
      </c>
      <c r="E285" s="7">
        <f t="shared" si="12"/>
        <v>0</v>
      </c>
      <c r="F285" s="7">
        <f>Tabla5[[#This Row],[CUOTA]]-Tabla5[[#This Row],[INTERES]]</f>
        <v>0</v>
      </c>
      <c r="G285" s="7">
        <f>K284*Hoja2!$AR$81</f>
        <v>0</v>
      </c>
      <c r="H285" s="46">
        <f>IF(K284&gt;Hoja2!AI285+D285,Hoja2!AI285,0)</f>
        <v>0</v>
      </c>
      <c r="I285" s="46">
        <f>IF(K284&gt;Hoja2!AK285+D285,Hoja2!AK285,0)</f>
        <v>0</v>
      </c>
      <c r="J285" s="42"/>
      <c r="K285" s="43">
        <f t="shared" si="13"/>
        <v>0.01</v>
      </c>
    </row>
    <row r="286" spans="2:11" ht="16.5" thickTop="1" thickBot="1" x14ac:dyDescent="0.4">
      <c r="B286" s="194"/>
      <c r="C286" s="4">
        <f t="shared" ca="1" si="14"/>
        <v>53893</v>
      </c>
      <c r="D286" s="7">
        <f>PMT(Hoja2!$AR$81,Hoja2!$AR$68,-Hoja2!$AR$79,,)</f>
        <v>0</v>
      </c>
      <c r="E286" s="7">
        <f t="shared" si="12"/>
        <v>0</v>
      </c>
      <c r="F286" s="7">
        <f>Tabla5[[#This Row],[CUOTA]]-Tabla5[[#This Row],[INTERES]]</f>
        <v>0</v>
      </c>
      <c r="G286" s="7">
        <f>K285*Hoja2!$AR$81</f>
        <v>0</v>
      </c>
      <c r="H286" s="46">
        <f>IF(K285&gt;Hoja2!AI286+D286,Hoja2!AI286,0)</f>
        <v>0</v>
      </c>
      <c r="I286" s="46">
        <f>IF(K285&gt;Hoja2!AK286+D286,Hoja2!AK286,0)</f>
        <v>0</v>
      </c>
      <c r="J286" s="42"/>
      <c r="K286" s="43">
        <f t="shared" si="13"/>
        <v>0.01</v>
      </c>
    </row>
    <row r="287" spans="2:11" ht="16.5" thickTop="1" thickBot="1" x14ac:dyDescent="0.4">
      <c r="B287" s="194"/>
      <c r="C287" s="4">
        <f t="shared" ca="1" si="14"/>
        <v>53924</v>
      </c>
      <c r="D287" s="7">
        <f>PMT(Hoja2!$AR$81,Hoja2!$AR$68,-Hoja2!$AR$79,,)</f>
        <v>0</v>
      </c>
      <c r="E287" s="7">
        <f t="shared" si="12"/>
        <v>0</v>
      </c>
      <c r="F287" s="7">
        <f>Tabla5[[#This Row],[CUOTA]]-Tabla5[[#This Row],[INTERES]]</f>
        <v>0</v>
      </c>
      <c r="G287" s="7">
        <f>K286*Hoja2!$AR$81</f>
        <v>0</v>
      </c>
      <c r="H287" s="46">
        <f>IF(K286&gt;Hoja2!AI287+D287,Hoja2!AI287,0)</f>
        <v>0</v>
      </c>
      <c r="I287" s="46">
        <f>IF(K286&gt;Hoja2!AK287+D287,Hoja2!AK287,0)</f>
        <v>0</v>
      </c>
      <c r="J287" s="42"/>
      <c r="K287" s="43">
        <f t="shared" si="13"/>
        <v>0.01</v>
      </c>
    </row>
    <row r="288" spans="2:11" ht="16.5" thickTop="1" thickBot="1" x14ac:dyDescent="0.4">
      <c r="B288" s="194"/>
      <c r="C288" s="4">
        <f t="shared" ca="1" si="14"/>
        <v>53955</v>
      </c>
      <c r="D288" s="7">
        <f>PMT(Hoja2!$AR$81,Hoja2!$AR$68,-Hoja2!$AR$79,,)</f>
        <v>0</v>
      </c>
      <c r="E288" s="7">
        <f t="shared" si="12"/>
        <v>0</v>
      </c>
      <c r="F288" s="7">
        <f>Tabla5[[#This Row],[CUOTA]]-Tabla5[[#This Row],[INTERES]]</f>
        <v>0</v>
      </c>
      <c r="G288" s="7">
        <f>K287*Hoja2!$AR$81</f>
        <v>0</v>
      </c>
      <c r="H288" s="46">
        <f>IF(K287&gt;Hoja2!AI288+D288,Hoja2!AI288,0)</f>
        <v>0</v>
      </c>
      <c r="I288" s="46">
        <f>IF(K287&gt;Hoja2!AK288+D288,Hoja2!AK288,0)</f>
        <v>0</v>
      </c>
      <c r="J288" s="42"/>
      <c r="K288" s="43">
        <f t="shared" si="13"/>
        <v>0.01</v>
      </c>
    </row>
    <row r="289" spans="2:11" ht="16.5" thickTop="1" thickBot="1" x14ac:dyDescent="0.4">
      <c r="B289" s="194"/>
      <c r="C289" s="4">
        <f t="shared" ca="1" si="14"/>
        <v>53985</v>
      </c>
      <c r="D289" s="7">
        <f>PMT(Hoja2!$AR$81,Hoja2!$AR$68,-Hoja2!$AR$79,,)</f>
        <v>0</v>
      </c>
      <c r="E289" s="7">
        <f t="shared" si="12"/>
        <v>0</v>
      </c>
      <c r="F289" s="7">
        <f>Tabla5[[#This Row],[CUOTA]]-Tabla5[[#This Row],[INTERES]]</f>
        <v>0</v>
      </c>
      <c r="G289" s="7">
        <f>K288*Hoja2!$AR$81</f>
        <v>0</v>
      </c>
      <c r="H289" s="46">
        <f>IF(K288&gt;Hoja2!AI289+D289,Hoja2!AI289,0)</f>
        <v>0</v>
      </c>
      <c r="I289" s="46">
        <f>IF(K288&gt;Hoja2!AK289+D289,Hoja2!AK289,0)</f>
        <v>0</v>
      </c>
      <c r="J289" s="42"/>
      <c r="K289" s="43">
        <f t="shared" si="13"/>
        <v>0.01</v>
      </c>
    </row>
    <row r="290" spans="2:11" ht="16.5" thickTop="1" thickBot="1" x14ac:dyDescent="0.4">
      <c r="B290" s="194"/>
      <c r="C290" s="4">
        <f t="shared" ca="1" si="14"/>
        <v>54016</v>
      </c>
      <c r="D290" s="7">
        <f>PMT(Hoja2!$AR$81,Hoja2!$AR$68,-Hoja2!$AR$79,,)</f>
        <v>0</v>
      </c>
      <c r="E290" s="7">
        <f t="shared" si="12"/>
        <v>0</v>
      </c>
      <c r="F290" s="7">
        <f>Tabla5[[#This Row],[CUOTA]]-Tabla5[[#This Row],[INTERES]]</f>
        <v>0</v>
      </c>
      <c r="G290" s="7">
        <f>K289*Hoja2!$AR$81</f>
        <v>0</v>
      </c>
      <c r="H290" s="46">
        <f>IF(K289&gt;Hoja2!AI290+D290,Hoja2!AI290,0)</f>
        <v>0</v>
      </c>
      <c r="I290" s="46">
        <f>IF(K289&gt;Hoja2!AK290+D290,Hoja2!AK290,0)</f>
        <v>0</v>
      </c>
      <c r="J290" s="42"/>
      <c r="K290" s="43">
        <f t="shared" si="13"/>
        <v>0.01</v>
      </c>
    </row>
    <row r="291" spans="2:11" ht="16.5" thickTop="1" thickBot="1" x14ac:dyDescent="0.4">
      <c r="B291" s="195"/>
      <c r="C291" s="5">
        <f t="shared" ca="1" si="14"/>
        <v>54046</v>
      </c>
      <c r="D291" s="8">
        <f>PMT(Hoja2!$AR$81,Hoja2!$AR$68,-Hoja2!$AR$79,,)</f>
        <v>0</v>
      </c>
      <c r="E291" s="8">
        <f t="shared" si="12"/>
        <v>0</v>
      </c>
      <c r="F291" s="8">
        <f>Tabla5[[#This Row],[CUOTA]]-Tabla5[[#This Row],[INTERES]]</f>
        <v>0</v>
      </c>
      <c r="G291" s="8">
        <f>K290*Hoja2!$AR$81</f>
        <v>0</v>
      </c>
      <c r="H291" s="47">
        <f>IF(K290&gt;Hoja2!AI291+D291,Hoja2!AI291,0)</f>
        <v>0</v>
      </c>
      <c r="I291" s="47">
        <f>IF(K290&gt;Hoja2!AK291+D291,Hoja2!AK291,0)</f>
        <v>0</v>
      </c>
      <c r="J291" s="42"/>
      <c r="K291" s="43">
        <f t="shared" si="13"/>
        <v>0.01</v>
      </c>
    </row>
    <row r="292" spans="2:11" ht="16.5" thickTop="1" thickBot="1" x14ac:dyDescent="0.4">
      <c r="B292" s="199" t="s">
        <v>33</v>
      </c>
      <c r="C292" s="3">
        <f t="shared" ca="1" si="14"/>
        <v>54077</v>
      </c>
      <c r="D292" s="6">
        <f>PMT(Hoja2!$AR$81,Hoja2!$AR$68,-Hoja2!$AR$79,,)</f>
        <v>0</v>
      </c>
      <c r="E292" s="6">
        <f t="shared" si="12"/>
        <v>0</v>
      </c>
      <c r="F292" s="6">
        <f>Tabla5[[#This Row],[CUOTA]]-Tabla5[[#This Row],[INTERES]]</f>
        <v>0</v>
      </c>
      <c r="G292" s="6">
        <f>K291*Hoja2!$AR$81</f>
        <v>0</v>
      </c>
      <c r="H292" s="48">
        <f>IF(K291&gt;Hoja2!AI292+D292,Hoja2!AI292,0)</f>
        <v>0</v>
      </c>
      <c r="I292" s="48">
        <f>IF(K291&gt;Hoja2!AK292+D292,Hoja2!AK292,0)</f>
        <v>0</v>
      </c>
      <c r="J292" s="42"/>
      <c r="K292" s="43">
        <f t="shared" si="13"/>
        <v>0.01</v>
      </c>
    </row>
    <row r="293" spans="2:11" ht="16.5" thickTop="1" thickBot="1" x14ac:dyDescent="0.4">
      <c r="B293" s="200"/>
      <c r="C293" s="4">
        <f t="shared" ca="1" si="14"/>
        <v>54108</v>
      </c>
      <c r="D293" s="7">
        <f>PMT(Hoja2!$AR$81,Hoja2!$AR$68,-Hoja2!$AR$79,,)</f>
        <v>0</v>
      </c>
      <c r="E293" s="7">
        <f t="shared" si="12"/>
        <v>0</v>
      </c>
      <c r="F293" s="7">
        <f>Tabla5[[#This Row],[CUOTA]]-Tabla5[[#This Row],[INTERES]]</f>
        <v>0</v>
      </c>
      <c r="G293" s="7">
        <f>K292*Hoja2!$AR$81</f>
        <v>0</v>
      </c>
      <c r="H293" s="46">
        <f>IF(K292&gt;Hoja2!AI293+D293,Hoja2!AI293,0)</f>
        <v>0</v>
      </c>
      <c r="I293" s="46">
        <f>IF(K292&gt;Hoja2!AK293+D293,Hoja2!AK293,0)</f>
        <v>0</v>
      </c>
      <c r="J293" s="42"/>
      <c r="K293" s="43">
        <f t="shared" si="13"/>
        <v>0.01</v>
      </c>
    </row>
    <row r="294" spans="2:11" ht="16.5" thickTop="1" thickBot="1" x14ac:dyDescent="0.4">
      <c r="B294" s="200"/>
      <c r="C294" s="4">
        <f t="shared" ca="1" si="14"/>
        <v>54137</v>
      </c>
      <c r="D294" s="7">
        <f>PMT(Hoja2!$AR$81,Hoja2!$AR$68,-Hoja2!$AR$79,,)</f>
        <v>0</v>
      </c>
      <c r="E294" s="7">
        <f t="shared" si="12"/>
        <v>0</v>
      </c>
      <c r="F294" s="7">
        <f>Tabla5[[#This Row],[CUOTA]]-Tabla5[[#This Row],[INTERES]]</f>
        <v>0</v>
      </c>
      <c r="G294" s="7">
        <f>K293*Hoja2!$AR$81</f>
        <v>0</v>
      </c>
      <c r="H294" s="46">
        <f>IF(K293&gt;Hoja2!AI294+D294,Hoja2!AI294,0)</f>
        <v>0</v>
      </c>
      <c r="I294" s="46">
        <f>IF(K293&gt;Hoja2!AK294+D294,Hoja2!AK294,0)</f>
        <v>0</v>
      </c>
      <c r="J294" s="42"/>
      <c r="K294" s="43">
        <f t="shared" si="13"/>
        <v>0.01</v>
      </c>
    </row>
    <row r="295" spans="2:11" ht="16.5" thickTop="1" thickBot="1" x14ac:dyDescent="0.4">
      <c r="B295" s="200"/>
      <c r="C295" s="4">
        <f t="shared" ca="1" si="14"/>
        <v>54168</v>
      </c>
      <c r="D295" s="7">
        <f>PMT(Hoja2!$AR$81,Hoja2!$AR$68,-Hoja2!$AR$79,,)</f>
        <v>0</v>
      </c>
      <c r="E295" s="7">
        <f t="shared" si="12"/>
        <v>0</v>
      </c>
      <c r="F295" s="7">
        <f>Tabla5[[#This Row],[CUOTA]]-Tabla5[[#This Row],[INTERES]]</f>
        <v>0</v>
      </c>
      <c r="G295" s="7">
        <f>K294*Hoja2!$AR$81</f>
        <v>0</v>
      </c>
      <c r="H295" s="46">
        <f>IF(K294&gt;Hoja2!AI295+D295,Hoja2!AI295,0)</f>
        <v>0</v>
      </c>
      <c r="I295" s="46">
        <f>IF(K294&gt;Hoja2!AK295+D295,Hoja2!AK295,0)</f>
        <v>0</v>
      </c>
      <c r="J295" s="42"/>
      <c r="K295" s="43">
        <f t="shared" si="13"/>
        <v>0.01</v>
      </c>
    </row>
    <row r="296" spans="2:11" ht="16.5" thickTop="1" thickBot="1" x14ac:dyDescent="0.4">
      <c r="B296" s="200"/>
      <c r="C296" s="4">
        <f t="shared" ca="1" si="14"/>
        <v>54198</v>
      </c>
      <c r="D296" s="7">
        <f>PMT(Hoja2!$AR$81,Hoja2!$AR$68,-Hoja2!$AR$79,,)</f>
        <v>0</v>
      </c>
      <c r="E296" s="7">
        <f t="shared" si="12"/>
        <v>0</v>
      </c>
      <c r="F296" s="7">
        <f>Tabla5[[#This Row],[CUOTA]]-Tabla5[[#This Row],[INTERES]]</f>
        <v>0</v>
      </c>
      <c r="G296" s="7">
        <f>K295*Hoja2!$AR$81</f>
        <v>0</v>
      </c>
      <c r="H296" s="46">
        <f>IF(K295&gt;Hoja2!AI296+D296,Hoja2!AI296,0)</f>
        <v>0</v>
      </c>
      <c r="I296" s="46">
        <f>IF(K295&gt;Hoja2!AK296+D296,Hoja2!AK296,0)</f>
        <v>0</v>
      </c>
      <c r="J296" s="42"/>
      <c r="K296" s="43">
        <f t="shared" si="13"/>
        <v>0.01</v>
      </c>
    </row>
    <row r="297" spans="2:11" ht="16.5" thickTop="1" thickBot="1" x14ac:dyDescent="0.4">
      <c r="B297" s="200"/>
      <c r="C297" s="4">
        <f t="shared" ca="1" si="14"/>
        <v>54229</v>
      </c>
      <c r="D297" s="7">
        <f>PMT(Hoja2!$AR$81,Hoja2!$AR$68,-Hoja2!$AR$79,,)</f>
        <v>0</v>
      </c>
      <c r="E297" s="7">
        <f t="shared" si="12"/>
        <v>0</v>
      </c>
      <c r="F297" s="7">
        <f>Tabla5[[#This Row],[CUOTA]]-Tabla5[[#This Row],[INTERES]]</f>
        <v>0</v>
      </c>
      <c r="G297" s="7">
        <f>K296*Hoja2!$AR$81</f>
        <v>0</v>
      </c>
      <c r="H297" s="46">
        <f>IF(K296&gt;Hoja2!AI297+D297,Hoja2!AI297,0)</f>
        <v>0</v>
      </c>
      <c r="I297" s="46">
        <f>IF(K296&gt;Hoja2!AK297+D297,Hoja2!AK297,0)</f>
        <v>0</v>
      </c>
      <c r="J297" s="42"/>
      <c r="K297" s="43">
        <f t="shared" si="13"/>
        <v>0.01</v>
      </c>
    </row>
    <row r="298" spans="2:11" ht="16.5" thickTop="1" thickBot="1" x14ac:dyDescent="0.4">
      <c r="B298" s="200"/>
      <c r="C298" s="4">
        <f t="shared" ca="1" si="14"/>
        <v>54259</v>
      </c>
      <c r="D298" s="7">
        <f>PMT(Hoja2!$AR$81,Hoja2!$AR$68,-Hoja2!$AR$79,,)</f>
        <v>0</v>
      </c>
      <c r="E298" s="7">
        <f t="shared" si="12"/>
        <v>0</v>
      </c>
      <c r="F298" s="7">
        <f>Tabla5[[#This Row],[CUOTA]]-Tabla5[[#This Row],[INTERES]]</f>
        <v>0</v>
      </c>
      <c r="G298" s="7">
        <f>K297*Hoja2!$AR$81</f>
        <v>0</v>
      </c>
      <c r="H298" s="46">
        <f>IF(K297&gt;Hoja2!AI298+D298,Hoja2!AI298,0)</f>
        <v>0</v>
      </c>
      <c r="I298" s="46">
        <f>IF(K297&gt;Hoja2!AK298+D298,Hoja2!AK298,0)</f>
        <v>0</v>
      </c>
      <c r="J298" s="42"/>
      <c r="K298" s="43">
        <f t="shared" si="13"/>
        <v>0.01</v>
      </c>
    </row>
    <row r="299" spans="2:11" ht="16.5" thickTop="1" thickBot="1" x14ac:dyDescent="0.4">
      <c r="B299" s="200"/>
      <c r="C299" s="4">
        <f t="shared" ca="1" si="14"/>
        <v>54290</v>
      </c>
      <c r="D299" s="7">
        <f>PMT(Hoja2!$AR$81,Hoja2!$AR$68,-Hoja2!$AR$79,,)</f>
        <v>0</v>
      </c>
      <c r="E299" s="7">
        <f t="shared" si="12"/>
        <v>0</v>
      </c>
      <c r="F299" s="7">
        <f>Tabla5[[#This Row],[CUOTA]]-Tabla5[[#This Row],[INTERES]]</f>
        <v>0</v>
      </c>
      <c r="G299" s="7">
        <f>K298*Hoja2!$AR$81</f>
        <v>0</v>
      </c>
      <c r="H299" s="46">
        <f>IF(K298&gt;Hoja2!AI299+D299,Hoja2!AI299,0)</f>
        <v>0</v>
      </c>
      <c r="I299" s="46">
        <f>IF(K298&gt;Hoja2!AK299+D299,Hoja2!AK299,0)</f>
        <v>0</v>
      </c>
      <c r="J299" s="42"/>
      <c r="K299" s="43">
        <f t="shared" si="13"/>
        <v>0.01</v>
      </c>
    </row>
    <row r="300" spans="2:11" ht="16.5" thickTop="1" thickBot="1" x14ac:dyDescent="0.4">
      <c r="B300" s="200"/>
      <c r="C300" s="4">
        <f t="shared" ca="1" si="14"/>
        <v>54321</v>
      </c>
      <c r="D300" s="7">
        <f>PMT(Hoja2!$AR$81,Hoja2!$AR$68,-Hoja2!$AR$79,,)</f>
        <v>0</v>
      </c>
      <c r="E300" s="7">
        <f t="shared" si="12"/>
        <v>0</v>
      </c>
      <c r="F300" s="7">
        <f>Tabla5[[#This Row],[CUOTA]]-Tabla5[[#This Row],[INTERES]]</f>
        <v>0</v>
      </c>
      <c r="G300" s="7">
        <f>K299*Hoja2!$AR$81</f>
        <v>0</v>
      </c>
      <c r="H300" s="46">
        <f>IF(K299&gt;Hoja2!AI300+D300,Hoja2!AI300,0)</f>
        <v>0</v>
      </c>
      <c r="I300" s="46">
        <f>IF(K299&gt;Hoja2!AK300+D300,Hoja2!AK300,0)</f>
        <v>0</v>
      </c>
      <c r="J300" s="42"/>
      <c r="K300" s="43">
        <f t="shared" si="13"/>
        <v>0.01</v>
      </c>
    </row>
    <row r="301" spans="2:11" ht="16.5" thickTop="1" thickBot="1" x14ac:dyDescent="0.4">
      <c r="B301" s="200"/>
      <c r="C301" s="4">
        <f t="shared" ca="1" si="14"/>
        <v>54351</v>
      </c>
      <c r="D301" s="7">
        <f>PMT(Hoja2!$AR$81,Hoja2!$AR$68,-Hoja2!$AR$79,,)</f>
        <v>0</v>
      </c>
      <c r="E301" s="7">
        <f t="shared" si="12"/>
        <v>0</v>
      </c>
      <c r="F301" s="7">
        <f>Tabla5[[#This Row],[CUOTA]]-Tabla5[[#This Row],[INTERES]]</f>
        <v>0</v>
      </c>
      <c r="G301" s="7">
        <f>K300*Hoja2!$AR$81</f>
        <v>0</v>
      </c>
      <c r="H301" s="46">
        <f>IF(K300&gt;Hoja2!AI301+D301,Hoja2!AI301,0)</f>
        <v>0</v>
      </c>
      <c r="I301" s="46">
        <f>IF(K300&gt;Hoja2!AK301+D301,Hoja2!AK301,0)</f>
        <v>0</v>
      </c>
      <c r="J301" s="42"/>
      <c r="K301" s="43">
        <f t="shared" si="13"/>
        <v>0.01</v>
      </c>
    </row>
    <row r="302" spans="2:11" ht="16.5" thickTop="1" thickBot="1" x14ac:dyDescent="0.4">
      <c r="B302" s="200"/>
      <c r="C302" s="4">
        <f t="shared" ca="1" si="14"/>
        <v>54382</v>
      </c>
      <c r="D302" s="7">
        <f>PMT(Hoja2!$AR$81,Hoja2!$AR$68,-Hoja2!$AR$79,,)</f>
        <v>0</v>
      </c>
      <c r="E302" s="7">
        <f t="shared" si="12"/>
        <v>0</v>
      </c>
      <c r="F302" s="7">
        <f>Tabla5[[#This Row],[CUOTA]]-Tabla5[[#This Row],[INTERES]]</f>
        <v>0</v>
      </c>
      <c r="G302" s="7">
        <f>K301*Hoja2!$AR$81</f>
        <v>0</v>
      </c>
      <c r="H302" s="46">
        <f>IF(K301&gt;Hoja2!AI302+D302,Hoja2!AI302,0)</f>
        <v>0</v>
      </c>
      <c r="I302" s="46">
        <f>IF(K301&gt;Hoja2!AK302+D302,Hoja2!AK302,0)</f>
        <v>0</v>
      </c>
      <c r="J302" s="42"/>
      <c r="K302" s="43">
        <f t="shared" si="13"/>
        <v>0.01</v>
      </c>
    </row>
    <row r="303" spans="2:11" ht="16.5" thickTop="1" thickBot="1" x14ac:dyDescent="0.4">
      <c r="B303" s="201"/>
      <c r="C303" s="5">
        <f t="shared" ca="1" si="14"/>
        <v>54412</v>
      </c>
      <c r="D303" s="8">
        <f>PMT(Hoja2!$AR$81,Hoja2!$AR$68,-Hoja2!$AR$79,,)</f>
        <v>0</v>
      </c>
      <c r="E303" s="8">
        <f t="shared" si="12"/>
        <v>0</v>
      </c>
      <c r="F303" s="8">
        <f>Tabla5[[#This Row],[CUOTA]]-Tabla5[[#This Row],[INTERES]]</f>
        <v>0</v>
      </c>
      <c r="G303" s="8">
        <f>K302*Hoja2!$AR$81</f>
        <v>0</v>
      </c>
      <c r="H303" s="47">
        <f>IF(K302&gt;Hoja2!AI303+D303,Hoja2!AI303,0)</f>
        <v>0</v>
      </c>
      <c r="I303" s="47">
        <f>IF(K302&gt;Hoja2!AK303+D303,Hoja2!AK303,0)</f>
        <v>0</v>
      </c>
      <c r="J303" s="42"/>
      <c r="K303" s="43">
        <f t="shared" si="13"/>
        <v>0.01</v>
      </c>
    </row>
    <row r="304" spans="2:11" ht="16.5" thickTop="1" thickBot="1" x14ac:dyDescent="0.4">
      <c r="B304" s="193" t="s">
        <v>34</v>
      </c>
      <c r="C304" s="3">
        <f t="shared" ca="1" si="14"/>
        <v>54443</v>
      </c>
      <c r="D304" s="6">
        <f>PMT(Hoja2!$AR$81,Hoja2!$AR$68,-Hoja2!$AR$79,,)</f>
        <v>0</v>
      </c>
      <c r="E304" s="6">
        <f t="shared" si="12"/>
        <v>0</v>
      </c>
      <c r="F304" s="6">
        <f>Tabla5[[#This Row],[CUOTA]]-Tabla5[[#This Row],[INTERES]]</f>
        <v>0</v>
      </c>
      <c r="G304" s="6">
        <f>K303*Hoja2!$AR$81</f>
        <v>0</v>
      </c>
      <c r="H304" s="48">
        <f>IF(K303&gt;Hoja2!AI304+D304,Hoja2!AI304,0)</f>
        <v>0</v>
      </c>
      <c r="I304" s="48">
        <f>IF(K303&gt;Hoja2!AK304+D304,Hoja2!AK304,0)</f>
        <v>0</v>
      </c>
      <c r="J304" s="42"/>
      <c r="K304" s="43">
        <f t="shared" si="13"/>
        <v>0.01</v>
      </c>
    </row>
    <row r="305" spans="2:11" ht="16.5" thickTop="1" thickBot="1" x14ac:dyDescent="0.4">
      <c r="B305" s="194"/>
      <c r="C305" s="4">
        <f t="shared" ca="1" si="14"/>
        <v>54474</v>
      </c>
      <c r="D305" s="7">
        <f>PMT(Hoja2!$AR$81,Hoja2!$AR$68,-Hoja2!$AR$79,,)</f>
        <v>0</v>
      </c>
      <c r="E305" s="7">
        <f t="shared" si="12"/>
        <v>0</v>
      </c>
      <c r="F305" s="7">
        <f>Tabla5[[#This Row],[CUOTA]]-Tabla5[[#This Row],[INTERES]]</f>
        <v>0</v>
      </c>
      <c r="G305" s="7">
        <f>K304*Hoja2!$AR$81</f>
        <v>0</v>
      </c>
      <c r="H305" s="46">
        <f>IF(K304&gt;Hoja2!AI305+D305,Hoja2!AI305,0)</f>
        <v>0</v>
      </c>
      <c r="I305" s="46">
        <f>IF(K304&gt;Hoja2!AK305+D305,Hoja2!AK305,0)</f>
        <v>0</v>
      </c>
      <c r="J305" s="42"/>
      <c r="K305" s="43">
        <f t="shared" si="13"/>
        <v>0.01</v>
      </c>
    </row>
    <row r="306" spans="2:11" ht="16.5" thickTop="1" thickBot="1" x14ac:dyDescent="0.4">
      <c r="B306" s="194"/>
      <c r="C306" s="4">
        <f t="shared" ca="1" si="14"/>
        <v>54502</v>
      </c>
      <c r="D306" s="7">
        <f>PMT(Hoja2!$AR$81,Hoja2!$AR$68,-Hoja2!$AR$79,,)</f>
        <v>0</v>
      </c>
      <c r="E306" s="7">
        <f t="shared" si="12"/>
        <v>0</v>
      </c>
      <c r="F306" s="7">
        <f>Tabla5[[#This Row],[CUOTA]]-Tabla5[[#This Row],[INTERES]]</f>
        <v>0</v>
      </c>
      <c r="G306" s="7">
        <f>K305*Hoja2!$AR$81</f>
        <v>0</v>
      </c>
      <c r="H306" s="46">
        <f>IF(K305&gt;Hoja2!AI306+D306,Hoja2!AI306,0)</f>
        <v>0</v>
      </c>
      <c r="I306" s="46">
        <f>IF(K305&gt;Hoja2!AK306+D306,Hoja2!AK306,0)</f>
        <v>0</v>
      </c>
      <c r="J306" s="42"/>
      <c r="K306" s="43">
        <f t="shared" si="13"/>
        <v>0.01</v>
      </c>
    </row>
    <row r="307" spans="2:11" ht="16.5" thickTop="1" thickBot="1" x14ac:dyDescent="0.4">
      <c r="B307" s="194"/>
      <c r="C307" s="4">
        <f t="shared" ca="1" si="14"/>
        <v>54533</v>
      </c>
      <c r="D307" s="7">
        <f>PMT(Hoja2!$AR$81,Hoja2!$AR$68,-Hoja2!$AR$79,,)</f>
        <v>0</v>
      </c>
      <c r="E307" s="7">
        <f t="shared" si="12"/>
        <v>0</v>
      </c>
      <c r="F307" s="7">
        <f>Tabla5[[#This Row],[CUOTA]]-Tabla5[[#This Row],[INTERES]]</f>
        <v>0</v>
      </c>
      <c r="G307" s="7">
        <f>K306*Hoja2!$AR$81</f>
        <v>0</v>
      </c>
      <c r="H307" s="46">
        <f>IF(K306&gt;Hoja2!AI307+D307,Hoja2!AI307,0)</f>
        <v>0</v>
      </c>
      <c r="I307" s="46">
        <f>IF(K306&gt;Hoja2!AK307+D307,Hoja2!AK307,0)</f>
        <v>0</v>
      </c>
      <c r="J307" s="42"/>
      <c r="K307" s="43">
        <f t="shared" si="13"/>
        <v>0.01</v>
      </c>
    </row>
    <row r="308" spans="2:11" ht="16.5" thickTop="1" thickBot="1" x14ac:dyDescent="0.4">
      <c r="B308" s="194"/>
      <c r="C308" s="4">
        <f t="shared" ca="1" si="14"/>
        <v>54563</v>
      </c>
      <c r="D308" s="7">
        <f>PMT(Hoja2!$AR$81,Hoja2!$AR$68,-Hoja2!$AR$79,,)</f>
        <v>0</v>
      </c>
      <c r="E308" s="7">
        <f t="shared" si="12"/>
        <v>0</v>
      </c>
      <c r="F308" s="7">
        <f>Tabla5[[#This Row],[CUOTA]]-Tabla5[[#This Row],[INTERES]]</f>
        <v>0</v>
      </c>
      <c r="G308" s="7">
        <f>K307*Hoja2!$AR$81</f>
        <v>0</v>
      </c>
      <c r="H308" s="46">
        <f>IF(K307&gt;Hoja2!AI308+D308,Hoja2!AI308,0)</f>
        <v>0</v>
      </c>
      <c r="I308" s="46">
        <f>IF(K307&gt;Hoja2!AK308+D308,Hoja2!AK308,0)</f>
        <v>0</v>
      </c>
      <c r="J308" s="42"/>
      <c r="K308" s="43">
        <f t="shared" si="13"/>
        <v>0.01</v>
      </c>
    </row>
    <row r="309" spans="2:11" ht="16.5" thickTop="1" thickBot="1" x14ac:dyDescent="0.4">
      <c r="B309" s="194"/>
      <c r="C309" s="4">
        <f t="shared" ca="1" si="14"/>
        <v>54594</v>
      </c>
      <c r="D309" s="7">
        <f>PMT(Hoja2!$AR$81,Hoja2!$AR$68,-Hoja2!$AR$79,,)</f>
        <v>0</v>
      </c>
      <c r="E309" s="7">
        <f t="shared" si="12"/>
        <v>0</v>
      </c>
      <c r="F309" s="7">
        <f>Tabla5[[#This Row],[CUOTA]]-Tabla5[[#This Row],[INTERES]]</f>
        <v>0</v>
      </c>
      <c r="G309" s="7">
        <f>K308*Hoja2!$AR$81</f>
        <v>0</v>
      </c>
      <c r="H309" s="46">
        <f>IF(K308&gt;Hoja2!AI309+D309,Hoja2!AI309,0)</f>
        <v>0</v>
      </c>
      <c r="I309" s="46">
        <f>IF(K308&gt;Hoja2!AK309+D309,Hoja2!AK309,0)</f>
        <v>0</v>
      </c>
      <c r="J309" s="42"/>
      <c r="K309" s="43">
        <f t="shared" si="13"/>
        <v>0.01</v>
      </c>
    </row>
    <row r="310" spans="2:11" ht="16.5" thickTop="1" thickBot="1" x14ac:dyDescent="0.4">
      <c r="B310" s="194"/>
      <c r="C310" s="4">
        <f t="shared" ca="1" si="14"/>
        <v>54624</v>
      </c>
      <c r="D310" s="7">
        <f>PMT(Hoja2!$AR$81,Hoja2!$AR$68,-Hoja2!$AR$79,,)</f>
        <v>0</v>
      </c>
      <c r="E310" s="7">
        <f t="shared" si="12"/>
        <v>0</v>
      </c>
      <c r="F310" s="7">
        <f>Tabla5[[#This Row],[CUOTA]]-Tabla5[[#This Row],[INTERES]]</f>
        <v>0</v>
      </c>
      <c r="G310" s="7">
        <f>K309*Hoja2!$AR$81</f>
        <v>0</v>
      </c>
      <c r="H310" s="46">
        <f>IF(K309&gt;Hoja2!AI310+D310,Hoja2!AI310,0)</f>
        <v>0</v>
      </c>
      <c r="I310" s="46">
        <f>IF(K309&gt;Hoja2!AK310+D310,Hoja2!AK310,0)</f>
        <v>0</v>
      </c>
      <c r="J310" s="42"/>
      <c r="K310" s="43">
        <f t="shared" si="13"/>
        <v>0.01</v>
      </c>
    </row>
    <row r="311" spans="2:11" ht="16.5" thickTop="1" thickBot="1" x14ac:dyDescent="0.4">
      <c r="B311" s="194"/>
      <c r="C311" s="4">
        <f t="shared" ca="1" si="14"/>
        <v>54655</v>
      </c>
      <c r="D311" s="7">
        <f>PMT(Hoja2!$AR$81,Hoja2!$AR$68,-Hoja2!$AR$79,,)</f>
        <v>0</v>
      </c>
      <c r="E311" s="7">
        <f t="shared" si="12"/>
        <v>0</v>
      </c>
      <c r="F311" s="7">
        <f>Tabla5[[#This Row],[CUOTA]]-Tabla5[[#This Row],[INTERES]]</f>
        <v>0</v>
      </c>
      <c r="G311" s="7">
        <f>K310*Hoja2!$AR$81</f>
        <v>0</v>
      </c>
      <c r="H311" s="46">
        <f>IF(K310&gt;Hoja2!AI311+D311,Hoja2!AI311,0)</f>
        <v>0</v>
      </c>
      <c r="I311" s="46">
        <f>IF(K310&gt;Hoja2!AK311+D311,Hoja2!AK311,0)</f>
        <v>0</v>
      </c>
      <c r="J311" s="42"/>
      <c r="K311" s="43">
        <f t="shared" si="13"/>
        <v>0.01</v>
      </c>
    </row>
    <row r="312" spans="2:11" ht="16.5" thickTop="1" thickBot="1" x14ac:dyDescent="0.4">
      <c r="B312" s="194"/>
      <c r="C312" s="4">
        <f t="shared" ca="1" si="14"/>
        <v>54686</v>
      </c>
      <c r="D312" s="7">
        <f>PMT(Hoja2!$AR$81,Hoja2!$AR$68,-Hoja2!$AR$79,,)</f>
        <v>0</v>
      </c>
      <c r="E312" s="7">
        <f t="shared" si="12"/>
        <v>0</v>
      </c>
      <c r="F312" s="7">
        <f>Tabla5[[#This Row],[CUOTA]]-Tabla5[[#This Row],[INTERES]]</f>
        <v>0</v>
      </c>
      <c r="G312" s="7">
        <f>K311*Hoja2!$AR$81</f>
        <v>0</v>
      </c>
      <c r="H312" s="46">
        <f>IF(K311&gt;Hoja2!AI312+D312,Hoja2!AI312,0)</f>
        <v>0</v>
      </c>
      <c r="I312" s="46">
        <f>IF(K311&gt;Hoja2!AK312+D312,Hoja2!AK312,0)</f>
        <v>0</v>
      </c>
      <c r="J312" s="42"/>
      <c r="K312" s="43">
        <f t="shared" si="13"/>
        <v>0.01</v>
      </c>
    </row>
    <row r="313" spans="2:11" ht="16.5" thickTop="1" thickBot="1" x14ac:dyDescent="0.4">
      <c r="B313" s="194"/>
      <c r="C313" s="4">
        <f t="shared" ca="1" si="14"/>
        <v>54716</v>
      </c>
      <c r="D313" s="7">
        <f>PMT(Hoja2!$AR$81,Hoja2!$AR$68,-Hoja2!$AR$79,,)</f>
        <v>0</v>
      </c>
      <c r="E313" s="7">
        <f t="shared" si="12"/>
        <v>0</v>
      </c>
      <c r="F313" s="7">
        <f>Tabla5[[#This Row],[CUOTA]]-Tabla5[[#This Row],[INTERES]]</f>
        <v>0</v>
      </c>
      <c r="G313" s="7">
        <f>K312*Hoja2!$AR$81</f>
        <v>0</v>
      </c>
      <c r="H313" s="46">
        <f>IF(K312&gt;Hoja2!AI313+D313,Hoja2!AI313,0)</f>
        <v>0</v>
      </c>
      <c r="I313" s="46">
        <f>IF(K312&gt;Hoja2!AK313+D313,Hoja2!AK313,0)</f>
        <v>0</v>
      </c>
      <c r="J313" s="42"/>
      <c r="K313" s="43">
        <f t="shared" si="13"/>
        <v>0.01</v>
      </c>
    </row>
    <row r="314" spans="2:11" ht="16.5" thickTop="1" thickBot="1" x14ac:dyDescent="0.4">
      <c r="B314" s="194"/>
      <c r="C314" s="4">
        <f t="shared" ca="1" si="14"/>
        <v>54747</v>
      </c>
      <c r="D314" s="7">
        <f>PMT(Hoja2!$AR$81,Hoja2!$AR$68,-Hoja2!$AR$79,,)</f>
        <v>0</v>
      </c>
      <c r="E314" s="7">
        <f t="shared" si="12"/>
        <v>0</v>
      </c>
      <c r="F314" s="7">
        <f>Tabla5[[#This Row],[CUOTA]]-Tabla5[[#This Row],[INTERES]]</f>
        <v>0</v>
      </c>
      <c r="G314" s="7">
        <f>K313*Hoja2!$AR$81</f>
        <v>0</v>
      </c>
      <c r="H314" s="46">
        <f>IF(K313&gt;Hoja2!AI314+D314,Hoja2!AI314,0)</f>
        <v>0</v>
      </c>
      <c r="I314" s="46">
        <f>IF(K313&gt;Hoja2!AK314+D314,Hoja2!AK314,0)</f>
        <v>0</v>
      </c>
      <c r="J314" s="42"/>
      <c r="K314" s="43">
        <f t="shared" si="13"/>
        <v>0.01</v>
      </c>
    </row>
    <row r="315" spans="2:11" ht="16.5" thickTop="1" thickBot="1" x14ac:dyDescent="0.4">
      <c r="B315" s="195"/>
      <c r="C315" s="5">
        <f t="shared" ca="1" si="14"/>
        <v>54777</v>
      </c>
      <c r="D315" s="8">
        <f>PMT(Hoja2!$AR$81,Hoja2!$AR$68,-Hoja2!$AR$79,,)</f>
        <v>0</v>
      </c>
      <c r="E315" s="8">
        <f t="shared" si="12"/>
        <v>0</v>
      </c>
      <c r="F315" s="8">
        <f>Tabla5[[#This Row],[CUOTA]]-Tabla5[[#This Row],[INTERES]]</f>
        <v>0</v>
      </c>
      <c r="G315" s="8">
        <f>K314*Hoja2!$AR$81</f>
        <v>0</v>
      </c>
      <c r="H315" s="47">
        <f>IF(K314&gt;Hoja2!AI315+D315,Hoja2!AI315,0)</f>
        <v>0</v>
      </c>
      <c r="I315" s="47">
        <f>IF(K314&gt;Hoja2!AK315+D315,Hoja2!AK315,0)</f>
        <v>0</v>
      </c>
      <c r="J315" s="42"/>
      <c r="K315" s="43">
        <f t="shared" si="13"/>
        <v>0.01</v>
      </c>
    </row>
    <row r="316" spans="2:11" ht="16.5" thickTop="1" thickBot="1" x14ac:dyDescent="0.4">
      <c r="B316" s="199" t="s">
        <v>35</v>
      </c>
      <c r="C316" s="3">
        <f t="shared" ca="1" si="14"/>
        <v>54808</v>
      </c>
      <c r="D316" s="6">
        <f>PMT(Hoja2!$AR$81,Hoja2!$AR$68,-Hoja2!$AR$79,,)</f>
        <v>0</v>
      </c>
      <c r="E316" s="6">
        <f t="shared" si="12"/>
        <v>0</v>
      </c>
      <c r="F316" s="6">
        <f>Tabla5[[#This Row],[CUOTA]]-Tabla5[[#This Row],[INTERES]]</f>
        <v>0</v>
      </c>
      <c r="G316" s="6">
        <f>K315*Hoja2!$AR$81</f>
        <v>0</v>
      </c>
      <c r="H316" s="48">
        <f>IF(K315&gt;Hoja2!AI316+D316,Hoja2!AI316,0)</f>
        <v>0</v>
      </c>
      <c r="I316" s="48">
        <f>IF(K315&gt;Hoja2!AK316+D316,Hoja2!AK316,0)</f>
        <v>0</v>
      </c>
      <c r="J316" s="42"/>
      <c r="K316" s="43">
        <f t="shared" si="13"/>
        <v>0.01</v>
      </c>
    </row>
    <row r="317" spans="2:11" ht="16.5" thickTop="1" thickBot="1" x14ac:dyDescent="0.4">
      <c r="B317" s="200"/>
      <c r="C317" s="4">
        <f t="shared" ca="1" si="14"/>
        <v>54839</v>
      </c>
      <c r="D317" s="7">
        <f>PMT(Hoja2!$AR$81,Hoja2!$AR$68,-Hoja2!$AR$79,,)</f>
        <v>0</v>
      </c>
      <c r="E317" s="7">
        <f t="shared" si="12"/>
        <v>0</v>
      </c>
      <c r="F317" s="7">
        <f>Tabla5[[#This Row],[CUOTA]]-Tabla5[[#This Row],[INTERES]]</f>
        <v>0</v>
      </c>
      <c r="G317" s="7">
        <f>K316*Hoja2!$AR$81</f>
        <v>0</v>
      </c>
      <c r="H317" s="46">
        <f>IF(K316&gt;Hoja2!AI317+D317,Hoja2!AI317,0)</f>
        <v>0</v>
      </c>
      <c r="I317" s="46">
        <f>IF(K316&gt;Hoja2!AK317+D317,Hoja2!AK317,0)</f>
        <v>0</v>
      </c>
      <c r="J317" s="42"/>
      <c r="K317" s="43">
        <f t="shared" si="13"/>
        <v>0.01</v>
      </c>
    </row>
    <row r="318" spans="2:11" ht="16.5" thickTop="1" thickBot="1" x14ac:dyDescent="0.4">
      <c r="B318" s="200"/>
      <c r="C318" s="4">
        <f t="shared" ca="1" si="14"/>
        <v>54867</v>
      </c>
      <c r="D318" s="7">
        <f>PMT(Hoja2!$AR$81,Hoja2!$AR$68,-Hoja2!$AR$79,,)</f>
        <v>0</v>
      </c>
      <c r="E318" s="7">
        <f t="shared" si="12"/>
        <v>0</v>
      </c>
      <c r="F318" s="7">
        <f>Tabla5[[#This Row],[CUOTA]]-Tabla5[[#This Row],[INTERES]]</f>
        <v>0</v>
      </c>
      <c r="G318" s="7">
        <f>K317*Hoja2!$AR$81</f>
        <v>0</v>
      </c>
      <c r="H318" s="46">
        <f>IF(K317&gt;Hoja2!AI318+D318,Hoja2!AI318,0)</f>
        <v>0</v>
      </c>
      <c r="I318" s="46">
        <f>IF(K317&gt;Hoja2!AK318+D318,Hoja2!AK318,0)</f>
        <v>0</v>
      </c>
      <c r="J318" s="42"/>
      <c r="K318" s="43">
        <f t="shared" si="13"/>
        <v>0.01</v>
      </c>
    </row>
    <row r="319" spans="2:11" ht="16.5" thickTop="1" thickBot="1" x14ac:dyDescent="0.4">
      <c r="B319" s="200"/>
      <c r="C319" s="4">
        <f t="shared" ca="1" si="14"/>
        <v>54898</v>
      </c>
      <c r="D319" s="7">
        <f>PMT(Hoja2!$AR$81,Hoja2!$AR$68,-Hoja2!$AR$79,,)</f>
        <v>0</v>
      </c>
      <c r="E319" s="7">
        <f t="shared" si="12"/>
        <v>0</v>
      </c>
      <c r="F319" s="7">
        <f>Tabla5[[#This Row],[CUOTA]]-Tabla5[[#This Row],[INTERES]]</f>
        <v>0</v>
      </c>
      <c r="G319" s="7">
        <f>K318*Hoja2!$AR$81</f>
        <v>0</v>
      </c>
      <c r="H319" s="46">
        <f>IF(K318&gt;Hoja2!AI319+D319,Hoja2!AI319,0)</f>
        <v>0</v>
      </c>
      <c r="I319" s="46">
        <f>IF(K318&gt;Hoja2!AK319+D319,Hoja2!AK319,0)</f>
        <v>0</v>
      </c>
      <c r="J319" s="42"/>
      <c r="K319" s="43">
        <f t="shared" si="13"/>
        <v>0.01</v>
      </c>
    </row>
    <row r="320" spans="2:11" ht="16.5" thickTop="1" thickBot="1" x14ac:dyDescent="0.4">
      <c r="B320" s="200"/>
      <c r="C320" s="4">
        <f t="shared" ca="1" si="14"/>
        <v>54928</v>
      </c>
      <c r="D320" s="7">
        <f>PMT(Hoja2!$AR$81,Hoja2!$AR$68,-Hoja2!$AR$79,,)</f>
        <v>0</v>
      </c>
      <c r="E320" s="7">
        <f t="shared" si="12"/>
        <v>0</v>
      </c>
      <c r="F320" s="7">
        <f>Tabla5[[#This Row],[CUOTA]]-Tabla5[[#This Row],[INTERES]]</f>
        <v>0</v>
      </c>
      <c r="G320" s="7">
        <f>K319*Hoja2!$AR$81</f>
        <v>0</v>
      </c>
      <c r="H320" s="46">
        <f>IF(K319&gt;Hoja2!AI320+D320,Hoja2!AI320,0)</f>
        <v>0</v>
      </c>
      <c r="I320" s="46">
        <f>IF(K319&gt;Hoja2!AK320+D320,Hoja2!AK320,0)</f>
        <v>0</v>
      </c>
      <c r="J320" s="42"/>
      <c r="K320" s="43">
        <f t="shared" si="13"/>
        <v>0.01</v>
      </c>
    </row>
    <row r="321" spans="2:11" ht="16.5" thickTop="1" thickBot="1" x14ac:dyDescent="0.4">
      <c r="B321" s="200"/>
      <c r="C321" s="4">
        <f t="shared" ca="1" si="14"/>
        <v>54959</v>
      </c>
      <c r="D321" s="7">
        <f>PMT(Hoja2!$AR$81,Hoja2!$AR$68,-Hoja2!$AR$79,,)</f>
        <v>0</v>
      </c>
      <c r="E321" s="7">
        <f t="shared" si="12"/>
        <v>0</v>
      </c>
      <c r="F321" s="7">
        <f>Tabla5[[#This Row],[CUOTA]]-Tabla5[[#This Row],[INTERES]]</f>
        <v>0</v>
      </c>
      <c r="G321" s="7">
        <f>K320*Hoja2!$AR$81</f>
        <v>0</v>
      </c>
      <c r="H321" s="46">
        <f>IF(K320&gt;Hoja2!AI321+D321,Hoja2!AI321,0)</f>
        <v>0</v>
      </c>
      <c r="I321" s="46">
        <f>IF(K320&gt;Hoja2!AK321+D321,Hoja2!AK321,0)</f>
        <v>0</v>
      </c>
      <c r="J321" s="42"/>
      <c r="K321" s="43">
        <f t="shared" si="13"/>
        <v>0.01</v>
      </c>
    </row>
    <row r="322" spans="2:11" ht="16.5" thickTop="1" thickBot="1" x14ac:dyDescent="0.4">
      <c r="B322" s="200"/>
      <c r="C322" s="4">
        <f t="shared" ca="1" si="14"/>
        <v>54989</v>
      </c>
      <c r="D322" s="7">
        <f>PMT(Hoja2!$AR$81,Hoja2!$AR$68,-Hoja2!$AR$79,,)</f>
        <v>0</v>
      </c>
      <c r="E322" s="7">
        <f t="shared" si="12"/>
        <v>0</v>
      </c>
      <c r="F322" s="7">
        <f>Tabla5[[#This Row],[CUOTA]]-Tabla5[[#This Row],[INTERES]]</f>
        <v>0</v>
      </c>
      <c r="G322" s="7">
        <f>K321*Hoja2!$AR$81</f>
        <v>0</v>
      </c>
      <c r="H322" s="46">
        <f>IF(K321&gt;Hoja2!AI322+D322,Hoja2!AI322,0)</f>
        <v>0</v>
      </c>
      <c r="I322" s="46">
        <f>IF(K321&gt;Hoja2!AK322+D322,Hoja2!AK322,0)</f>
        <v>0</v>
      </c>
      <c r="J322" s="42"/>
      <c r="K322" s="43">
        <f t="shared" si="13"/>
        <v>0.01</v>
      </c>
    </row>
    <row r="323" spans="2:11" ht="16.5" thickTop="1" thickBot="1" x14ac:dyDescent="0.4">
      <c r="B323" s="200"/>
      <c r="C323" s="4">
        <f t="shared" ca="1" si="14"/>
        <v>55020</v>
      </c>
      <c r="D323" s="7">
        <f>PMT(Hoja2!$AR$81,Hoja2!$AR$68,-Hoja2!$AR$79,,)</f>
        <v>0</v>
      </c>
      <c r="E323" s="7">
        <f t="shared" si="12"/>
        <v>0</v>
      </c>
      <c r="F323" s="7">
        <f>Tabla5[[#This Row],[CUOTA]]-Tabla5[[#This Row],[INTERES]]</f>
        <v>0</v>
      </c>
      <c r="G323" s="7">
        <f>K322*Hoja2!$AR$81</f>
        <v>0</v>
      </c>
      <c r="H323" s="46">
        <f>IF(K322&gt;Hoja2!AI323+D323,Hoja2!AI323,0)</f>
        <v>0</v>
      </c>
      <c r="I323" s="46">
        <f>IF(K322&gt;Hoja2!AK323+D323,Hoja2!AK323,0)</f>
        <v>0</v>
      </c>
      <c r="J323" s="42"/>
      <c r="K323" s="43">
        <f t="shared" si="13"/>
        <v>0.01</v>
      </c>
    </row>
    <row r="324" spans="2:11" ht="16.5" thickTop="1" thickBot="1" x14ac:dyDescent="0.4">
      <c r="B324" s="200"/>
      <c r="C324" s="4">
        <f t="shared" ca="1" si="14"/>
        <v>55051</v>
      </c>
      <c r="D324" s="7">
        <f>PMT(Hoja2!$AR$81,Hoja2!$AR$68,-Hoja2!$AR$79,,)</f>
        <v>0</v>
      </c>
      <c r="E324" s="7">
        <f t="shared" si="12"/>
        <v>0</v>
      </c>
      <c r="F324" s="7">
        <f>Tabla5[[#This Row],[CUOTA]]-Tabla5[[#This Row],[INTERES]]</f>
        <v>0</v>
      </c>
      <c r="G324" s="7">
        <f>K323*Hoja2!$AR$81</f>
        <v>0</v>
      </c>
      <c r="H324" s="46">
        <f>IF(K323&gt;Hoja2!AI324+D324,Hoja2!AI324,0)</f>
        <v>0</v>
      </c>
      <c r="I324" s="46">
        <f>IF(K323&gt;Hoja2!AK324+D324,Hoja2!AK324,0)</f>
        <v>0</v>
      </c>
      <c r="J324" s="42"/>
      <c r="K324" s="43">
        <f t="shared" si="13"/>
        <v>0.01</v>
      </c>
    </row>
    <row r="325" spans="2:11" ht="16.5" thickTop="1" thickBot="1" x14ac:dyDescent="0.4">
      <c r="B325" s="200"/>
      <c r="C325" s="4">
        <f t="shared" ca="1" si="14"/>
        <v>55081</v>
      </c>
      <c r="D325" s="7">
        <f>PMT(Hoja2!$AR$81,Hoja2!$AR$68,-Hoja2!$AR$79,,)</f>
        <v>0</v>
      </c>
      <c r="E325" s="7">
        <f t="shared" si="12"/>
        <v>0</v>
      </c>
      <c r="F325" s="7">
        <f>Tabla5[[#This Row],[CUOTA]]-Tabla5[[#This Row],[INTERES]]</f>
        <v>0</v>
      </c>
      <c r="G325" s="7">
        <f>K324*Hoja2!$AR$81</f>
        <v>0</v>
      </c>
      <c r="H325" s="46">
        <f>IF(K324&gt;Hoja2!AI325+D325,Hoja2!AI325,0)</f>
        <v>0</v>
      </c>
      <c r="I325" s="46">
        <f>IF(K324&gt;Hoja2!AK325+D325,Hoja2!AK325,0)</f>
        <v>0</v>
      </c>
      <c r="J325" s="42"/>
      <c r="K325" s="43">
        <f t="shared" si="13"/>
        <v>0.01</v>
      </c>
    </row>
    <row r="326" spans="2:11" ht="16.5" thickTop="1" thickBot="1" x14ac:dyDescent="0.4">
      <c r="B326" s="200"/>
      <c r="C326" s="4">
        <f t="shared" ca="1" si="14"/>
        <v>55112</v>
      </c>
      <c r="D326" s="7">
        <f>PMT(Hoja2!$AR$81,Hoja2!$AR$68,-Hoja2!$AR$79,,)</f>
        <v>0</v>
      </c>
      <c r="E326" s="7">
        <f t="shared" si="12"/>
        <v>0</v>
      </c>
      <c r="F326" s="7">
        <f>Tabla5[[#This Row],[CUOTA]]-Tabla5[[#This Row],[INTERES]]</f>
        <v>0</v>
      </c>
      <c r="G326" s="7">
        <f>K325*Hoja2!$AR$81</f>
        <v>0</v>
      </c>
      <c r="H326" s="46">
        <f>IF(K325&gt;Hoja2!AI326+D326,Hoja2!AI326,0)</f>
        <v>0</v>
      </c>
      <c r="I326" s="46">
        <f>IF(K325&gt;Hoja2!AK326+D326,Hoja2!AK326,0)</f>
        <v>0</v>
      </c>
      <c r="J326" s="42"/>
      <c r="K326" s="43">
        <f t="shared" si="13"/>
        <v>0.01</v>
      </c>
    </row>
    <row r="327" spans="2:11" ht="16.5" thickTop="1" thickBot="1" x14ac:dyDescent="0.4">
      <c r="B327" s="201"/>
      <c r="C327" s="5">
        <f t="shared" ca="1" si="14"/>
        <v>55142</v>
      </c>
      <c r="D327" s="8">
        <f>PMT(Hoja2!$AR$81,Hoja2!$AR$68,-Hoja2!$AR$79,,)</f>
        <v>0</v>
      </c>
      <c r="E327" s="8">
        <f t="shared" si="12"/>
        <v>0</v>
      </c>
      <c r="F327" s="8">
        <f>Tabla5[[#This Row],[CUOTA]]-Tabla5[[#This Row],[INTERES]]</f>
        <v>0</v>
      </c>
      <c r="G327" s="8">
        <f>K326*Hoja2!$AR$81</f>
        <v>0</v>
      </c>
      <c r="H327" s="47">
        <f>IF(K326&gt;Hoja2!AI327+D327,Hoja2!AI327,0)</f>
        <v>0</v>
      </c>
      <c r="I327" s="47">
        <f>IF(K326&gt;Hoja2!AK327+D327,Hoja2!AK327,0)</f>
        <v>0</v>
      </c>
      <c r="J327" s="42"/>
      <c r="K327" s="43">
        <f t="shared" si="13"/>
        <v>0.01</v>
      </c>
    </row>
    <row r="328" spans="2:11" ht="16.5" thickTop="1" thickBot="1" x14ac:dyDescent="0.4">
      <c r="B328" s="193" t="s">
        <v>36</v>
      </c>
      <c r="C328" s="3">
        <f t="shared" ca="1" si="14"/>
        <v>55173</v>
      </c>
      <c r="D328" s="6">
        <f>PMT(Hoja2!$AR$81,Hoja2!$AR$68,-Hoja2!$AR$79,,)</f>
        <v>0</v>
      </c>
      <c r="E328" s="6">
        <f t="shared" si="12"/>
        <v>0</v>
      </c>
      <c r="F328" s="6">
        <f>Tabla5[[#This Row],[CUOTA]]-Tabla5[[#This Row],[INTERES]]</f>
        <v>0</v>
      </c>
      <c r="G328" s="6">
        <f>K327*Hoja2!$AR$81</f>
        <v>0</v>
      </c>
      <c r="H328" s="48">
        <f>IF(K327&gt;Hoja2!AI328+D328,Hoja2!AI328,0)</f>
        <v>0</v>
      </c>
      <c r="I328" s="48">
        <f>IF(K327&gt;Hoja2!AK328+D328,Hoja2!AK328,0)</f>
        <v>0</v>
      </c>
      <c r="J328" s="42"/>
      <c r="K328" s="43">
        <f t="shared" si="13"/>
        <v>0.01</v>
      </c>
    </row>
    <row r="329" spans="2:11" ht="16.5" thickTop="1" thickBot="1" x14ac:dyDescent="0.4">
      <c r="B329" s="194"/>
      <c r="C329" s="4">
        <f t="shared" ca="1" si="14"/>
        <v>55204</v>
      </c>
      <c r="D329" s="7">
        <f>PMT(Hoja2!$AR$81,Hoja2!$AR$68,-Hoja2!$AR$79,,)</f>
        <v>0</v>
      </c>
      <c r="E329" s="7">
        <f t="shared" si="12"/>
        <v>0</v>
      </c>
      <c r="F329" s="7">
        <f>Tabla5[[#This Row],[CUOTA]]-Tabla5[[#This Row],[INTERES]]</f>
        <v>0</v>
      </c>
      <c r="G329" s="7">
        <f>K328*Hoja2!$AR$81</f>
        <v>0</v>
      </c>
      <c r="H329" s="46">
        <f>IF(K328&gt;Hoja2!AI329+D329,Hoja2!AI329,0)</f>
        <v>0</v>
      </c>
      <c r="I329" s="46">
        <f>IF(K328&gt;Hoja2!AK329+D329,Hoja2!AK329,0)</f>
        <v>0</v>
      </c>
      <c r="J329" s="42"/>
      <c r="K329" s="43">
        <f t="shared" si="13"/>
        <v>0.01</v>
      </c>
    </row>
    <row r="330" spans="2:11" ht="16.5" thickTop="1" thickBot="1" x14ac:dyDescent="0.4">
      <c r="B330" s="194"/>
      <c r="C330" s="4">
        <f t="shared" ca="1" si="14"/>
        <v>55232</v>
      </c>
      <c r="D330" s="7">
        <f>PMT(Hoja2!$AR$81,Hoja2!$AR$68,-Hoja2!$AR$79,,)</f>
        <v>0</v>
      </c>
      <c r="E330" s="7">
        <f t="shared" si="12"/>
        <v>0</v>
      </c>
      <c r="F330" s="7">
        <f>Tabla5[[#This Row],[CUOTA]]-Tabla5[[#This Row],[INTERES]]</f>
        <v>0</v>
      </c>
      <c r="G330" s="7">
        <f>K329*Hoja2!$AR$81</f>
        <v>0</v>
      </c>
      <c r="H330" s="46">
        <f>IF(K329&gt;Hoja2!AI330+D330,Hoja2!AI330,0)</f>
        <v>0</v>
      </c>
      <c r="I330" s="46">
        <f>IF(K329&gt;Hoja2!AK330+D330,Hoja2!AK330,0)</f>
        <v>0</v>
      </c>
      <c r="J330" s="42"/>
      <c r="K330" s="43">
        <f t="shared" si="13"/>
        <v>0.01</v>
      </c>
    </row>
    <row r="331" spans="2:11" ht="16.5" thickTop="1" thickBot="1" x14ac:dyDescent="0.4">
      <c r="B331" s="194"/>
      <c r="C331" s="4">
        <f t="shared" ca="1" si="14"/>
        <v>55263</v>
      </c>
      <c r="D331" s="7">
        <f>PMT(Hoja2!$AR$81,Hoja2!$AR$68,-Hoja2!$AR$79,,)</f>
        <v>0</v>
      </c>
      <c r="E331" s="7">
        <f t="shared" si="12"/>
        <v>0</v>
      </c>
      <c r="F331" s="7">
        <f>Tabla5[[#This Row],[CUOTA]]-Tabla5[[#This Row],[INTERES]]</f>
        <v>0</v>
      </c>
      <c r="G331" s="7">
        <f>K330*Hoja2!$AR$81</f>
        <v>0</v>
      </c>
      <c r="H331" s="46">
        <f>IF(K330&gt;Hoja2!AI331+D331,Hoja2!AI331,0)</f>
        <v>0</v>
      </c>
      <c r="I331" s="46">
        <f>IF(K330&gt;Hoja2!AK331+D331,Hoja2!AK331,0)</f>
        <v>0</v>
      </c>
      <c r="J331" s="42"/>
      <c r="K331" s="43">
        <f t="shared" si="13"/>
        <v>0.01</v>
      </c>
    </row>
    <row r="332" spans="2:11" ht="16.5" thickTop="1" thickBot="1" x14ac:dyDescent="0.4">
      <c r="B332" s="194"/>
      <c r="C332" s="4">
        <f t="shared" ca="1" si="14"/>
        <v>55293</v>
      </c>
      <c r="D332" s="7">
        <f>PMT(Hoja2!$AR$81,Hoja2!$AR$68,-Hoja2!$AR$79,,)</f>
        <v>0</v>
      </c>
      <c r="E332" s="7">
        <f t="shared" si="12"/>
        <v>0</v>
      </c>
      <c r="F332" s="7">
        <f>Tabla5[[#This Row],[CUOTA]]-Tabla5[[#This Row],[INTERES]]</f>
        <v>0</v>
      </c>
      <c r="G332" s="7">
        <f>K331*Hoja2!$AR$81</f>
        <v>0</v>
      </c>
      <c r="H332" s="46">
        <f>IF(K331&gt;Hoja2!AI332+D332,Hoja2!AI332,0)</f>
        <v>0</v>
      </c>
      <c r="I332" s="46">
        <f>IF(K331&gt;Hoja2!AK332+D332,Hoja2!AK332,0)</f>
        <v>0</v>
      </c>
      <c r="J332" s="42"/>
      <c r="K332" s="43">
        <f t="shared" si="13"/>
        <v>0.01</v>
      </c>
    </row>
    <row r="333" spans="2:11" ht="16.5" thickTop="1" thickBot="1" x14ac:dyDescent="0.4">
      <c r="B333" s="194"/>
      <c r="C333" s="4">
        <f t="shared" ca="1" si="14"/>
        <v>55324</v>
      </c>
      <c r="D333" s="7">
        <f>PMT(Hoja2!$AR$81,Hoja2!$AR$68,-Hoja2!$AR$79,,)</f>
        <v>0</v>
      </c>
      <c r="E333" s="7">
        <f t="shared" si="12"/>
        <v>0</v>
      </c>
      <c r="F333" s="7">
        <f>Tabla5[[#This Row],[CUOTA]]-Tabla5[[#This Row],[INTERES]]</f>
        <v>0</v>
      </c>
      <c r="G333" s="7">
        <f>K332*Hoja2!$AR$81</f>
        <v>0</v>
      </c>
      <c r="H333" s="46">
        <f>IF(K332&gt;Hoja2!AI333+D333,Hoja2!AI333,0)</f>
        <v>0</v>
      </c>
      <c r="I333" s="46">
        <f>IF(K332&gt;Hoja2!AK333+D333,Hoja2!AK333,0)</f>
        <v>0</v>
      </c>
      <c r="J333" s="42"/>
      <c r="K333" s="43">
        <f t="shared" si="13"/>
        <v>0.01</v>
      </c>
    </row>
    <row r="334" spans="2:11" ht="16.5" thickTop="1" thickBot="1" x14ac:dyDescent="0.4">
      <c r="B334" s="194"/>
      <c r="C334" s="4">
        <f t="shared" ca="1" si="14"/>
        <v>55354</v>
      </c>
      <c r="D334" s="7">
        <f>PMT(Hoja2!$AR$81,Hoja2!$AR$68,-Hoja2!$AR$79,,)</f>
        <v>0</v>
      </c>
      <c r="E334" s="7">
        <f t="shared" si="12"/>
        <v>0</v>
      </c>
      <c r="F334" s="7">
        <f>Tabla5[[#This Row],[CUOTA]]-Tabla5[[#This Row],[INTERES]]</f>
        <v>0</v>
      </c>
      <c r="G334" s="7">
        <f>K333*Hoja2!$AR$81</f>
        <v>0</v>
      </c>
      <c r="H334" s="46">
        <f>IF(K333&gt;Hoja2!AI334+D334,Hoja2!AI334,0)</f>
        <v>0</v>
      </c>
      <c r="I334" s="46">
        <f>IF(K333&gt;Hoja2!AK334+D334,Hoja2!AK334,0)</f>
        <v>0</v>
      </c>
      <c r="J334" s="42"/>
      <c r="K334" s="43">
        <f t="shared" si="13"/>
        <v>0.01</v>
      </c>
    </row>
    <row r="335" spans="2:11" ht="16.5" thickTop="1" thickBot="1" x14ac:dyDescent="0.4">
      <c r="B335" s="194"/>
      <c r="C335" s="4">
        <f t="shared" ca="1" si="14"/>
        <v>55385</v>
      </c>
      <c r="D335" s="7">
        <f>PMT(Hoja2!$AR$81,Hoja2!$AR$68,-Hoja2!$AR$79,,)</f>
        <v>0</v>
      </c>
      <c r="E335" s="7">
        <f t="shared" si="12"/>
        <v>0</v>
      </c>
      <c r="F335" s="7">
        <f>Tabla5[[#This Row],[CUOTA]]-Tabla5[[#This Row],[INTERES]]</f>
        <v>0</v>
      </c>
      <c r="G335" s="7">
        <f>K334*Hoja2!$AR$81</f>
        <v>0</v>
      </c>
      <c r="H335" s="46">
        <f>IF(K334&gt;Hoja2!AI335+D335,Hoja2!AI335,0)</f>
        <v>0</v>
      </c>
      <c r="I335" s="46">
        <f>IF(K334&gt;Hoja2!AK335+D335,Hoja2!AK335,0)</f>
        <v>0</v>
      </c>
      <c r="J335" s="42"/>
      <c r="K335" s="43">
        <f t="shared" si="13"/>
        <v>0.01</v>
      </c>
    </row>
    <row r="336" spans="2:11" ht="16.5" thickTop="1" thickBot="1" x14ac:dyDescent="0.4">
      <c r="B336" s="194"/>
      <c r="C336" s="4">
        <f t="shared" ca="1" si="14"/>
        <v>55416</v>
      </c>
      <c r="D336" s="7">
        <f>PMT(Hoja2!$AR$81,Hoja2!$AR$68,-Hoja2!$AR$79,,)</f>
        <v>0</v>
      </c>
      <c r="E336" s="7">
        <f t="shared" ref="E336:E375" si="15">D336+H336+I336-G336+J336</f>
        <v>0</v>
      </c>
      <c r="F336" s="7">
        <f>Tabla5[[#This Row],[CUOTA]]-Tabla5[[#This Row],[INTERES]]</f>
        <v>0</v>
      </c>
      <c r="G336" s="7">
        <f>K335*Hoja2!$AR$81</f>
        <v>0</v>
      </c>
      <c r="H336" s="46">
        <f>IF(K335&gt;Hoja2!AI336+D336,Hoja2!AI336,0)</f>
        <v>0</v>
      </c>
      <c r="I336" s="46">
        <f>IF(K335&gt;Hoja2!AK336+D336,Hoja2!AK336,0)</f>
        <v>0</v>
      </c>
      <c r="J336" s="42"/>
      <c r="K336" s="43">
        <f t="shared" ref="K336:K375" si="16">IF(+K335-E336&gt;0,+K335-E336,0.001)</f>
        <v>0.01</v>
      </c>
    </row>
    <row r="337" spans="2:11" ht="16.5" thickTop="1" thickBot="1" x14ac:dyDescent="0.4">
      <c r="B337" s="194"/>
      <c r="C337" s="4">
        <f t="shared" ref="C337:C375" ca="1" si="17">EDATE(C336,1)</f>
        <v>55446</v>
      </c>
      <c r="D337" s="7">
        <f>PMT(Hoja2!$AR$81,Hoja2!$AR$68,-Hoja2!$AR$79,,)</f>
        <v>0</v>
      </c>
      <c r="E337" s="7">
        <f t="shared" si="15"/>
        <v>0</v>
      </c>
      <c r="F337" s="7">
        <f>Tabla5[[#This Row],[CUOTA]]-Tabla5[[#This Row],[INTERES]]</f>
        <v>0</v>
      </c>
      <c r="G337" s="7">
        <f>K336*Hoja2!$AR$81</f>
        <v>0</v>
      </c>
      <c r="H337" s="46">
        <f>IF(K336&gt;Hoja2!AI337+D337,Hoja2!AI337,0)</f>
        <v>0</v>
      </c>
      <c r="I337" s="46">
        <f>IF(K336&gt;Hoja2!AK337+D337,Hoja2!AK337,0)</f>
        <v>0</v>
      </c>
      <c r="J337" s="42"/>
      <c r="K337" s="43">
        <f t="shared" si="16"/>
        <v>0.01</v>
      </c>
    </row>
    <row r="338" spans="2:11" ht="16.5" thickTop="1" thickBot="1" x14ac:dyDescent="0.4">
      <c r="B338" s="194"/>
      <c r="C338" s="4">
        <f t="shared" ca="1" si="17"/>
        <v>55477</v>
      </c>
      <c r="D338" s="7">
        <f>PMT(Hoja2!$AR$81,Hoja2!$AR$68,-Hoja2!$AR$79,,)</f>
        <v>0</v>
      </c>
      <c r="E338" s="7">
        <f t="shared" si="15"/>
        <v>0</v>
      </c>
      <c r="F338" s="7">
        <f>Tabla5[[#This Row],[CUOTA]]-Tabla5[[#This Row],[INTERES]]</f>
        <v>0</v>
      </c>
      <c r="G338" s="7">
        <f>K337*Hoja2!$AR$81</f>
        <v>0</v>
      </c>
      <c r="H338" s="46">
        <f>IF(K337&gt;Hoja2!AI338+D338,Hoja2!AI338,0)</f>
        <v>0</v>
      </c>
      <c r="I338" s="46">
        <f>IF(K337&gt;Hoja2!AK338+D338,Hoja2!AK338,0)</f>
        <v>0</v>
      </c>
      <c r="J338" s="42"/>
      <c r="K338" s="43">
        <f t="shared" si="16"/>
        <v>0.01</v>
      </c>
    </row>
    <row r="339" spans="2:11" ht="16.5" thickTop="1" thickBot="1" x14ac:dyDescent="0.4">
      <c r="B339" s="195"/>
      <c r="C339" s="5">
        <f t="shared" ca="1" si="17"/>
        <v>55507</v>
      </c>
      <c r="D339" s="8">
        <f>PMT(Hoja2!$AR$81,Hoja2!$AR$68,-Hoja2!$AR$79,,)</f>
        <v>0</v>
      </c>
      <c r="E339" s="8">
        <f t="shared" si="15"/>
        <v>0</v>
      </c>
      <c r="F339" s="8">
        <f>Tabla5[[#This Row],[CUOTA]]-Tabla5[[#This Row],[INTERES]]</f>
        <v>0</v>
      </c>
      <c r="G339" s="8">
        <f>K338*Hoja2!$AR$81</f>
        <v>0</v>
      </c>
      <c r="H339" s="47">
        <f>IF(K338&gt;Hoja2!AI339+D339,Hoja2!AI339,0)</f>
        <v>0</v>
      </c>
      <c r="I339" s="47">
        <f>IF(K338&gt;Hoja2!AK339+D339,Hoja2!AK339,0)</f>
        <v>0</v>
      </c>
      <c r="J339" s="42"/>
      <c r="K339" s="43">
        <f t="shared" si="16"/>
        <v>0.01</v>
      </c>
    </row>
    <row r="340" spans="2:11" ht="16.5" thickTop="1" thickBot="1" x14ac:dyDescent="0.4">
      <c r="B340" s="199" t="s">
        <v>37</v>
      </c>
      <c r="C340" s="3">
        <f t="shared" ca="1" si="17"/>
        <v>55538</v>
      </c>
      <c r="D340" s="6">
        <f>PMT(Hoja2!$AR$81,Hoja2!$AR$68,-Hoja2!$AR$79,,)</f>
        <v>0</v>
      </c>
      <c r="E340" s="6">
        <f t="shared" si="15"/>
        <v>0</v>
      </c>
      <c r="F340" s="6">
        <f>Tabla5[[#This Row],[CUOTA]]-Tabla5[[#This Row],[INTERES]]</f>
        <v>0</v>
      </c>
      <c r="G340" s="6">
        <f>K339*Hoja2!$AR$81</f>
        <v>0</v>
      </c>
      <c r="H340" s="48">
        <f>IF(K339&gt;Hoja2!AI340+D340,Hoja2!AI340,0)</f>
        <v>0</v>
      </c>
      <c r="I340" s="48">
        <f>IF(K339&gt;Hoja2!AK340+D340,Hoja2!AK340,0)</f>
        <v>0</v>
      </c>
      <c r="J340" s="42"/>
      <c r="K340" s="43">
        <f t="shared" si="16"/>
        <v>0.01</v>
      </c>
    </row>
    <row r="341" spans="2:11" ht="16.5" thickTop="1" thickBot="1" x14ac:dyDescent="0.4">
      <c r="B341" s="200"/>
      <c r="C341" s="4">
        <f t="shared" ca="1" si="17"/>
        <v>55569</v>
      </c>
      <c r="D341" s="7">
        <f>PMT(Hoja2!$AR$81,Hoja2!$AR$68,-Hoja2!$AR$79,,)</f>
        <v>0</v>
      </c>
      <c r="E341" s="7">
        <f t="shared" si="15"/>
        <v>0</v>
      </c>
      <c r="F341" s="7">
        <f>Tabla5[[#This Row],[CUOTA]]-Tabla5[[#This Row],[INTERES]]</f>
        <v>0</v>
      </c>
      <c r="G341" s="7">
        <f>K340*Hoja2!$AR$81</f>
        <v>0</v>
      </c>
      <c r="H341" s="46">
        <f>IF(K340&gt;Hoja2!AI341+D341,Hoja2!AI341,0)</f>
        <v>0</v>
      </c>
      <c r="I341" s="46">
        <f>IF(K340&gt;Hoja2!AK341+D341,Hoja2!AK341,0)</f>
        <v>0</v>
      </c>
      <c r="J341" s="42"/>
      <c r="K341" s="43">
        <f t="shared" si="16"/>
        <v>0.01</v>
      </c>
    </row>
    <row r="342" spans="2:11" ht="16.5" thickTop="1" thickBot="1" x14ac:dyDescent="0.4">
      <c r="B342" s="200"/>
      <c r="C342" s="4">
        <f t="shared" ca="1" si="17"/>
        <v>55598</v>
      </c>
      <c r="D342" s="7">
        <f>PMT(Hoja2!$AR$81,Hoja2!$AR$68,-Hoja2!$AR$79,,)</f>
        <v>0</v>
      </c>
      <c r="E342" s="7">
        <f t="shared" si="15"/>
        <v>0</v>
      </c>
      <c r="F342" s="7">
        <f>Tabla5[[#This Row],[CUOTA]]-Tabla5[[#This Row],[INTERES]]</f>
        <v>0</v>
      </c>
      <c r="G342" s="7">
        <f>K341*Hoja2!$AR$81</f>
        <v>0</v>
      </c>
      <c r="H342" s="46">
        <f>IF(K341&gt;Hoja2!AI342+D342,Hoja2!AI342,0)</f>
        <v>0</v>
      </c>
      <c r="I342" s="46">
        <f>IF(K341&gt;Hoja2!AK342+D342,Hoja2!AK342,0)</f>
        <v>0</v>
      </c>
      <c r="J342" s="42"/>
      <c r="K342" s="43">
        <f t="shared" si="16"/>
        <v>0.01</v>
      </c>
    </row>
    <row r="343" spans="2:11" ht="16.5" thickTop="1" thickBot="1" x14ac:dyDescent="0.4">
      <c r="B343" s="200"/>
      <c r="C343" s="4">
        <f t="shared" ca="1" si="17"/>
        <v>55629</v>
      </c>
      <c r="D343" s="7">
        <f>PMT(Hoja2!$AR$81,Hoja2!$AR$68,-Hoja2!$AR$79,,)</f>
        <v>0</v>
      </c>
      <c r="E343" s="7">
        <f t="shared" si="15"/>
        <v>0</v>
      </c>
      <c r="F343" s="7">
        <f>Tabla5[[#This Row],[CUOTA]]-Tabla5[[#This Row],[INTERES]]</f>
        <v>0</v>
      </c>
      <c r="G343" s="7">
        <f>K342*Hoja2!$AR$81</f>
        <v>0</v>
      </c>
      <c r="H343" s="46">
        <f>IF(K342&gt;Hoja2!AI343+D343,Hoja2!AI343,0)</f>
        <v>0</v>
      </c>
      <c r="I343" s="46">
        <f>IF(K342&gt;Hoja2!AK343+D343,Hoja2!AK343,0)</f>
        <v>0</v>
      </c>
      <c r="J343" s="42"/>
      <c r="K343" s="43">
        <f t="shared" si="16"/>
        <v>0.01</v>
      </c>
    </row>
    <row r="344" spans="2:11" ht="16.5" thickTop="1" thickBot="1" x14ac:dyDescent="0.4">
      <c r="B344" s="200"/>
      <c r="C344" s="4">
        <f t="shared" ca="1" si="17"/>
        <v>55659</v>
      </c>
      <c r="D344" s="7">
        <f>PMT(Hoja2!$AR$81,Hoja2!$AR$68,-Hoja2!$AR$79,,)</f>
        <v>0</v>
      </c>
      <c r="E344" s="7">
        <f t="shared" si="15"/>
        <v>0</v>
      </c>
      <c r="F344" s="7">
        <f>Tabla5[[#This Row],[CUOTA]]-Tabla5[[#This Row],[INTERES]]</f>
        <v>0</v>
      </c>
      <c r="G344" s="7">
        <f>K343*Hoja2!$AR$81</f>
        <v>0</v>
      </c>
      <c r="H344" s="46">
        <f>IF(K343&gt;Hoja2!AI344+D344,Hoja2!AI344,0)</f>
        <v>0</v>
      </c>
      <c r="I344" s="46">
        <f>IF(K343&gt;Hoja2!AK344+D344,Hoja2!AK344,0)</f>
        <v>0</v>
      </c>
      <c r="J344" s="42"/>
      <c r="K344" s="43">
        <f t="shared" si="16"/>
        <v>0.01</v>
      </c>
    </row>
    <row r="345" spans="2:11" ht="16.5" thickTop="1" thickBot="1" x14ac:dyDescent="0.4">
      <c r="B345" s="200"/>
      <c r="C345" s="4">
        <f t="shared" ca="1" si="17"/>
        <v>55690</v>
      </c>
      <c r="D345" s="7">
        <f>PMT(Hoja2!$AR$81,Hoja2!$AR$68,-Hoja2!$AR$79,,)</f>
        <v>0</v>
      </c>
      <c r="E345" s="7">
        <f t="shared" si="15"/>
        <v>0</v>
      </c>
      <c r="F345" s="7">
        <f>Tabla5[[#This Row],[CUOTA]]-Tabla5[[#This Row],[INTERES]]</f>
        <v>0</v>
      </c>
      <c r="G345" s="7">
        <f>K344*Hoja2!$AR$81</f>
        <v>0</v>
      </c>
      <c r="H345" s="46">
        <f>IF(K344&gt;Hoja2!AI345+D345,Hoja2!AI345,0)</f>
        <v>0</v>
      </c>
      <c r="I345" s="46">
        <f>IF(K344&gt;Hoja2!AK345+D345,Hoja2!AK345,0)</f>
        <v>0</v>
      </c>
      <c r="J345" s="42"/>
      <c r="K345" s="43">
        <f t="shared" si="16"/>
        <v>0.01</v>
      </c>
    </row>
    <row r="346" spans="2:11" ht="16.5" thickTop="1" thickBot="1" x14ac:dyDescent="0.4">
      <c r="B346" s="200"/>
      <c r="C346" s="4">
        <f t="shared" ca="1" si="17"/>
        <v>55720</v>
      </c>
      <c r="D346" s="7">
        <f>PMT(Hoja2!$AR$81,Hoja2!$AR$68,-Hoja2!$AR$79,,)</f>
        <v>0</v>
      </c>
      <c r="E346" s="7">
        <f t="shared" si="15"/>
        <v>0</v>
      </c>
      <c r="F346" s="7">
        <f>Tabla5[[#This Row],[CUOTA]]-Tabla5[[#This Row],[INTERES]]</f>
        <v>0</v>
      </c>
      <c r="G346" s="7">
        <f>K345*Hoja2!$AR$81</f>
        <v>0</v>
      </c>
      <c r="H346" s="46">
        <f>IF(K345&gt;Hoja2!AI346+D346,Hoja2!AI346,0)</f>
        <v>0</v>
      </c>
      <c r="I346" s="46">
        <f>IF(K345&gt;Hoja2!AK346+D346,Hoja2!AK346,0)</f>
        <v>0</v>
      </c>
      <c r="J346" s="42"/>
      <c r="K346" s="43">
        <f t="shared" si="16"/>
        <v>0.01</v>
      </c>
    </row>
    <row r="347" spans="2:11" ht="16.5" thickTop="1" thickBot="1" x14ac:dyDescent="0.4">
      <c r="B347" s="200"/>
      <c r="C347" s="4">
        <f t="shared" ca="1" si="17"/>
        <v>55751</v>
      </c>
      <c r="D347" s="7">
        <f>PMT(Hoja2!$AR$81,Hoja2!$AR$68,-Hoja2!$AR$79,,)</f>
        <v>0</v>
      </c>
      <c r="E347" s="7">
        <f t="shared" si="15"/>
        <v>0</v>
      </c>
      <c r="F347" s="7">
        <f>Tabla5[[#This Row],[CUOTA]]-Tabla5[[#This Row],[INTERES]]</f>
        <v>0</v>
      </c>
      <c r="G347" s="7">
        <f>K346*Hoja2!$AR$81</f>
        <v>0</v>
      </c>
      <c r="H347" s="46">
        <f>IF(K346&gt;Hoja2!AI347+D347,Hoja2!AI347,0)</f>
        <v>0</v>
      </c>
      <c r="I347" s="46">
        <f>IF(K346&gt;Hoja2!AK347+D347,Hoja2!AK347,0)</f>
        <v>0</v>
      </c>
      <c r="J347" s="42"/>
      <c r="K347" s="43">
        <f t="shared" si="16"/>
        <v>0.01</v>
      </c>
    </row>
    <row r="348" spans="2:11" ht="16.5" thickTop="1" thickBot="1" x14ac:dyDescent="0.4">
      <c r="B348" s="200"/>
      <c r="C348" s="4">
        <f t="shared" ca="1" si="17"/>
        <v>55782</v>
      </c>
      <c r="D348" s="7">
        <f>PMT(Hoja2!$AR$81,Hoja2!$AR$68,-Hoja2!$AR$79,,)</f>
        <v>0</v>
      </c>
      <c r="E348" s="7">
        <f t="shared" si="15"/>
        <v>0</v>
      </c>
      <c r="F348" s="7">
        <f>Tabla5[[#This Row],[CUOTA]]-Tabla5[[#This Row],[INTERES]]</f>
        <v>0</v>
      </c>
      <c r="G348" s="7">
        <f>K347*Hoja2!$AR$81</f>
        <v>0</v>
      </c>
      <c r="H348" s="46">
        <f>IF(K347&gt;Hoja2!AI348+D348,Hoja2!AI348,0)</f>
        <v>0</v>
      </c>
      <c r="I348" s="46">
        <f>IF(K347&gt;Hoja2!AK348+D348,Hoja2!AK348,0)</f>
        <v>0</v>
      </c>
      <c r="J348" s="42"/>
      <c r="K348" s="43">
        <f t="shared" si="16"/>
        <v>0.01</v>
      </c>
    </row>
    <row r="349" spans="2:11" ht="16.5" thickTop="1" thickBot="1" x14ac:dyDescent="0.4">
      <c r="B349" s="200"/>
      <c r="C349" s="4">
        <f t="shared" ca="1" si="17"/>
        <v>55812</v>
      </c>
      <c r="D349" s="7">
        <f>PMT(Hoja2!$AR$81,Hoja2!$AR$68,-Hoja2!$AR$79,,)</f>
        <v>0</v>
      </c>
      <c r="E349" s="7">
        <f t="shared" si="15"/>
        <v>0</v>
      </c>
      <c r="F349" s="7">
        <f>Tabla5[[#This Row],[CUOTA]]-Tabla5[[#This Row],[INTERES]]</f>
        <v>0</v>
      </c>
      <c r="G349" s="7">
        <f>K348*Hoja2!$AR$81</f>
        <v>0</v>
      </c>
      <c r="H349" s="46">
        <f>IF(K348&gt;Hoja2!AI349+D349,Hoja2!AI349,0)</f>
        <v>0</v>
      </c>
      <c r="I349" s="46">
        <f>IF(K348&gt;Hoja2!AK349+D349,Hoja2!AK349,0)</f>
        <v>0</v>
      </c>
      <c r="J349" s="42"/>
      <c r="K349" s="43">
        <f t="shared" si="16"/>
        <v>0.01</v>
      </c>
    </row>
    <row r="350" spans="2:11" ht="16.5" thickTop="1" thickBot="1" x14ac:dyDescent="0.4">
      <c r="B350" s="200"/>
      <c r="C350" s="4">
        <f t="shared" ca="1" si="17"/>
        <v>55843</v>
      </c>
      <c r="D350" s="7">
        <f>PMT(Hoja2!$AR$81,Hoja2!$AR$68,-Hoja2!$AR$79,,)</f>
        <v>0</v>
      </c>
      <c r="E350" s="7">
        <f t="shared" si="15"/>
        <v>0</v>
      </c>
      <c r="F350" s="7">
        <f>Tabla5[[#This Row],[CUOTA]]-Tabla5[[#This Row],[INTERES]]</f>
        <v>0</v>
      </c>
      <c r="G350" s="7">
        <f>K349*Hoja2!$AR$81</f>
        <v>0</v>
      </c>
      <c r="H350" s="46">
        <f>IF(K349&gt;Hoja2!AI350+D350,Hoja2!AI350,0)</f>
        <v>0</v>
      </c>
      <c r="I350" s="46">
        <f>IF(K349&gt;Hoja2!AK350+D350,Hoja2!AK350,0)</f>
        <v>0</v>
      </c>
      <c r="J350" s="42"/>
      <c r="K350" s="43">
        <f t="shared" si="16"/>
        <v>0.01</v>
      </c>
    </row>
    <row r="351" spans="2:11" ht="16.5" thickTop="1" thickBot="1" x14ac:dyDescent="0.4">
      <c r="B351" s="201"/>
      <c r="C351" s="5">
        <f t="shared" ca="1" si="17"/>
        <v>55873</v>
      </c>
      <c r="D351" s="8">
        <f>PMT(Hoja2!$AR$81,Hoja2!$AR$68,-Hoja2!$AR$79,,)</f>
        <v>0</v>
      </c>
      <c r="E351" s="8">
        <f t="shared" si="15"/>
        <v>0</v>
      </c>
      <c r="F351" s="8">
        <f>Tabla5[[#This Row],[CUOTA]]-Tabla5[[#This Row],[INTERES]]</f>
        <v>0</v>
      </c>
      <c r="G351" s="8">
        <f>K350*Hoja2!$AR$81</f>
        <v>0</v>
      </c>
      <c r="H351" s="47">
        <f>IF(K350&gt;Hoja2!AI351+D351,Hoja2!AI351,0)</f>
        <v>0</v>
      </c>
      <c r="I351" s="47">
        <f>IF(K350&gt;Hoja2!AK351+D351,Hoja2!AK351,0)</f>
        <v>0</v>
      </c>
      <c r="J351" s="42"/>
      <c r="K351" s="43">
        <f t="shared" si="16"/>
        <v>0.01</v>
      </c>
    </row>
    <row r="352" spans="2:11" ht="16.5" thickTop="1" thickBot="1" x14ac:dyDescent="0.4">
      <c r="B352" s="193" t="s">
        <v>38</v>
      </c>
      <c r="C352" s="3">
        <f t="shared" ca="1" si="17"/>
        <v>55904</v>
      </c>
      <c r="D352" s="6">
        <f>PMT(Hoja2!$AR$81,Hoja2!$AR$68,-Hoja2!$AR$79,,)</f>
        <v>0</v>
      </c>
      <c r="E352" s="6">
        <f t="shared" si="15"/>
        <v>0</v>
      </c>
      <c r="F352" s="6">
        <f>Tabla5[[#This Row],[CUOTA]]-Tabla5[[#This Row],[INTERES]]</f>
        <v>0</v>
      </c>
      <c r="G352" s="6">
        <f>K351*Hoja2!$AR$81</f>
        <v>0</v>
      </c>
      <c r="H352" s="48">
        <f>IF(K351&gt;Hoja2!AI352+D352,Hoja2!AI352,0)</f>
        <v>0</v>
      </c>
      <c r="I352" s="48">
        <f>IF(K351&gt;Hoja2!AK352+D352,Hoja2!AK352,0)</f>
        <v>0</v>
      </c>
      <c r="J352" s="42"/>
      <c r="K352" s="43">
        <f t="shared" si="16"/>
        <v>0.01</v>
      </c>
    </row>
    <row r="353" spans="2:11" ht="16.5" thickTop="1" thickBot="1" x14ac:dyDescent="0.4">
      <c r="B353" s="194"/>
      <c r="C353" s="4">
        <f t="shared" ca="1" si="17"/>
        <v>55935</v>
      </c>
      <c r="D353" s="7">
        <f>PMT(Hoja2!$AR$81,Hoja2!$AR$68,-Hoja2!$AR$79,,)</f>
        <v>0</v>
      </c>
      <c r="E353" s="7">
        <f t="shared" si="15"/>
        <v>0</v>
      </c>
      <c r="F353" s="7">
        <f>Tabla5[[#This Row],[CUOTA]]-Tabla5[[#This Row],[INTERES]]</f>
        <v>0</v>
      </c>
      <c r="G353" s="7">
        <f>K352*Hoja2!$AR$81</f>
        <v>0</v>
      </c>
      <c r="H353" s="46">
        <f>IF(K352&gt;Hoja2!AI353+D353,Hoja2!AI353,0)</f>
        <v>0</v>
      </c>
      <c r="I353" s="46">
        <f>IF(K352&gt;Hoja2!AK353+D353,Hoja2!AK353,0)</f>
        <v>0</v>
      </c>
      <c r="J353" s="42"/>
      <c r="K353" s="43">
        <f t="shared" si="16"/>
        <v>0.01</v>
      </c>
    </row>
    <row r="354" spans="2:11" ht="16.5" thickTop="1" thickBot="1" x14ac:dyDescent="0.4">
      <c r="B354" s="194"/>
      <c r="C354" s="4">
        <f t="shared" ca="1" si="17"/>
        <v>55963</v>
      </c>
      <c r="D354" s="7">
        <f>PMT(Hoja2!$AR$81,Hoja2!$AR$68,-Hoja2!$AR$79,,)</f>
        <v>0</v>
      </c>
      <c r="E354" s="7">
        <f t="shared" si="15"/>
        <v>0</v>
      </c>
      <c r="F354" s="7">
        <f>Tabla5[[#This Row],[CUOTA]]-Tabla5[[#This Row],[INTERES]]</f>
        <v>0</v>
      </c>
      <c r="G354" s="7">
        <f>K353*Hoja2!$AR$81</f>
        <v>0</v>
      </c>
      <c r="H354" s="46">
        <f>IF(K353&gt;Hoja2!AI354+D354,Hoja2!AI354,0)</f>
        <v>0</v>
      </c>
      <c r="I354" s="46">
        <f>IF(K353&gt;Hoja2!AK354+D354,Hoja2!AK354,0)</f>
        <v>0</v>
      </c>
      <c r="J354" s="42"/>
      <c r="K354" s="43">
        <f t="shared" si="16"/>
        <v>0.01</v>
      </c>
    </row>
    <row r="355" spans="2:11" ht="16.5" thickTop="1" thickBot="1" x14ac:dyDescent="0.4">
      <c r="B355" s="194"/>
      <c r="C355" s="4">
        <f t="shared" ca="1" si="17"/>
        <v>55994</v>
      </c>
      <c r="D355" s="7">
        <f>PMT(Hoja2!$AR$81,Hoja2!$AR$68,-Hoja2!$AR$79,,)</f>
        <v>0</v>
      </c>
      <c r="E355" s="7">
        <f t="shared" si="15"/>
        <v>0</v>
      </c>
      <c r="F355" s="7">
        <f>Tabla5[[#This Row],[CUOTA]]-Tabla5[[#This Row],[INTERES]]</f>
        <v>0</v>
      </c>
      <c r="G355" s="7">
        <f>K354*Hoja2!$AR$81</f>
        <v>0</v>
      </c>
      <c r="H355" s="46">
        <f>IF(K354&gt;Hoja2!AI355+D355,Hoja2!AI355,0)</f>
        <v>0</v>
      </c>
      <c r="I355" s="46">
        <f>IF(K354&gt;Hoja2!AK355+D355,Hoja2!AK355,0)</f>
        <v>0</v>
      </c>
      <c r="J355" s="42"/>
      <c r="K355" s="43">
        <f t="shared" si="16"/>
        <v>0.01</v>
      </c>
    </row>
    <row r="356" spans="2:11" ht="16.5" thickTop="1" thickBot="1" x14ac:dyDescent="0.4">
      <c r="B356" s="194"/>
      <c r="C356" s="4">
        <f t="shared" ca="1" si="17"/>
        <v>56024</v>
      </c>
      <c r="D356" s="7">
        <f>PMT(Hoja2!$AR$81,Hoja2!$AR$68,-Hoja2!$AR$79,,)</f>
        <v>0</v>
      </c>
      <c r="E356" s="7">
        <f t="shared" si="15"/>
        <v>0</v>
      </c>
      <c r="F356" s="7">
        <f>Tabla5[[#This Row],[CUOTA]]-Tabla5[[#This Row],[INTERES]]</f>
        <v>0</v>
      </c>
      <c r="G356" s="7">
        <f>K355*Hoja2!$AR$81</f>
        <v>0</v>
      </c>
      <c r="H356" s="46">
        <f>IF(K355&gt;Hoja2!AI356+D356,Hoja2!AI356,0)</f>
        <v>0</v>
      </c>
      <c r="I356" s="46">
        <f>IF(K355&gt;Hoja2!AK356+D356,Hoja2!AK356,0)</f>
        <v>0</v>
      </c>
      <c r="J356" s="42"/>
      <c r="K356" s="43">
        <f t="shared" si="16"/>
        <v>0.01</v>
      </c>
    </row>
    <row r="357" spans="2:11" ht="16.5" thickTop="1" thickBot="1" x14ac:dyDescent="0.4">
      <c r="B357" s="194"/>
      <c r="C357" s="4">
        <f t="shared" ca="1" si="17"/>
        <v>56055</v>
      </c>
      <c r="D357" s="7">
        <f>PMT(Hoja2!$AR$81,Hoja2!$AR$68,-Hoja2!$AR$79,,)</f>
        <v>0</v>
      </c>
      <c r="E357" s="7">
        <f t="shared" si="15"/>
        <v>0</v>
      </c>
      <c r="F357" s="7">
        <f>Tabla5[[#This Row],[CUOTA]]-Tabla5[[#This Row],[INTERES]]</f>
        <v>0</v>
      </c>
      <c r="G357" s="7">
        <f>K356*Hoja2!$AR$81</f>
        <v>0</v>
      </c>
      <c r="H357" s="46">
        <f>IF(K356&gt;Hoja2!AI357+D357,Hoja2!AI357,0)</f>
        <v>0</v>
      </c>
      <c r="I357" s="46">
        <f>IF(K356&gt;Hoja2!AK357+D357,Hoja2!AK357,0)</f>
        <v>0</v>
      </c>
      <c r="J357" s="42"/>
      <c r="K357" s="43">
        <f t="shared" si="16"/>
        <v>0.01</v>
      </c>
    </row>
    <row r="358" spans="2:11" ht="16.5" thickTop="1" thickBot="1" x14ac:dyDescent="0.4">
      <c r="B358" s="194"/>
      <c r="C358" s="4">
        <f t="shared" ca="1" si="17"/>
        <v>56085</v>
      </c>
      <c r="D358" s="7">
        <f>PMT(Hoja2!$AR$81,Hoja2!$AR$68,-Hoja2!$AR$79,,)</f>
        <v>0</v>
      </c>
      <c r="E358" s="7">
        <f t="shared" si="15"/>
        <v>0</v>
      </c>
      <c r="F358" s="7">
        <f>Tabla5[[#This Row],[CUOTA]]-Tabla5[[#This Row],[INTERES]]</f>
        <v>0</v>
      </c>
      <c r="G358" s="7">
        <f>K357*Hoja2!$AR$81</f>
        <v>0</v>
      </c>
      <c r="H358" s="46">
        <f>IF(K357&gt;Hoja2!AI358+D358,Hoja2!AI358,0)</f>
        <v>0</v>
      </c>
      <c r="I358" s="46">
        <f>IF(K357&gt;Hoja2!AK358+D358,Hoja2!AK358,0)</f>
        <v>0</v>
      </c>
      <c r="J358" s="42"/>
      <c r="K358" s="43">
        <f t="shared" si="16"/>
        <v>0.01</v>
      </c>
    </row>
    <row r="359" spans="2:11" ht="16.5" thickTop="1" thickBot="1" x14ac:dyDescent="0.4">
      <c r="B359" s="194"/>
      <c r="C359" s="4">
        <f t="shared" ca="1" si="17"/>
        <v>56116</v>
      </c>
      <c r="D359" s="7">
        <f>PMT(Hoja2!$AR$81,Hoja2!$AR$68,-Hoja2!$AR$79,,)</f>
        <v>0</v>
      </c>
      <c r="E359" s="7">
        <f t="shared" si="15"/>
        <v>0</v>
      </c>
      <c r="F359" s="7">
        <f>Tabla5[[#This Row],[CUOTA]]-Tabla5[[#This Row],[INTERES]]</f>
        <v>0</v>
      </c>
      <c r="G359" s="7">
        <f>K358*Hoja2!$AR$81</f>
        <v>0</v>
      </c>
      <c r="H359" s="46">
        <f>IF(K358&gt;Hoja2!AI359+D359,Hoja2!AI359,0)</f>
        <v>0</v>
      </c>
      <c r="I359" s="46">
        <f>IF(K358&gt;Hoja2!AK359+D359,Hoja2!AK359,0)</f>
        <v>0</v>
      </c>
      <c r="J359" s="42"/>
      <c r="K359" s="43">
        <f t="shared" si="16"/>
        <v>0.01</v>
      </c>
    </row>
    <row r="360" spans="2:11" ht="16.5" thickTop="1" thickBot="1" x14ac:dyDescent="0.4">
      <c r="B360" s="194"/>
      <c r="C360" s="4">
        <f t="shared" ca="1" si="17"/>
        <v>56147</v>
      </c>
      <c r="D360" s="7">
        <f>PMT(Hoja2!$AR$81,Hoja2!$AR$68,-Hoja2!$AR$79,,)</f>
        <v>0</v>
      </c>
      <c r="E360" s="7">
        <f t="shared" si="15"/>
        <v>0</v>
      </c>
      <c r="F360" s="7">
        <f>Tabla5[[#This Row],[CUOTA]]-Tabla5[[#This Row],[INTERES]]</f>
        <v>0</v>
      </c>
      <c r="G360" s="7">
        <f>K359*Hoja2!$AR$81</f>
        <v>0</v>
      </c>
      <c r="H360" s="46">
        <f>IF(K359&gt;Hoja2!AI360+D360,Hoja2!AI360,0)</f>
        <v>0</v>
      </c>
      <c r="I360" s="46">
        <f>IF(K359&gt;Hoja2!AK360+D360,Hoja2!AK360,0)</f>
        <v>0</v>
      </c>
      <c r="J360" s="42"/>
      <c r="K360" s="43">
        <f t="shared" si="16"/>
        <v>0.01</v>
      </c>
    </row>
    <row r="361" spans="2:11" ht="16.5" thickTop="1" thickBot="1" x14ac:dyDescent="0.4">
      <c r="B361" s="194"/>
      <c r="C361" s="4">
        <f t="shared" ca="1" si="17"/>
        <v>56177</v>
      </c>
      <c r="D361" s="7">
        <f>PMT(Hoja2!$AR$81,Hoja2!$AR$68,-Hoja2!$AR$79,,)</f>
        <v>0</v>
      </c>
      <c r="E361" s="7">
        <f t="shared" si="15"/>
        <v>0</v>
      </c>
      <c r="F361" s="7">
        <f>Tabla5[[#This Row],[CUOTA]]-Tabla5[[#This Row],[INTERES]]</f>
        <v>0</v>
      </c>
      <c r="G361" s="7">
        <f>K360*Hoja2!$AR$81</f>
        <v>0</v>
      </c>
      <c r="H361" s="46">
        <f>IF(K360&gt;Hoja2!AI361+D361,Hoja2!AI361,0)</f>
        <v>0</v>
      </c>
      <c r="I361" s="46">
        <f>IF(K360&gt;Hoja2!AK361+D361,Hoja2!AK361,0)</f>
        <v>0</v>
      </c>
      <c r="J361" s="42"/>
      <c r="K361" s="43">
        <f t="shared" si="16"/>
        <v>0.01</v>
      </c>
    </row>
    <row r="362" spans="2:11" ht="16.5" thickTop="1" thickBot="1" x14ac:dyDescent="0.4">
      <c r="B362" s="194"/>
      <c r="C362" s="4">
        <f t="shared" ca="1" si="17"/>
        <v>56208</v>
      </c>
      <c r="D362" s="7">
        <f>PMT(Hoja2!$AR$81,Hoja2!$AR$68,-Hoja2!$AR$79,,)</f>
        <v>0</v>
      </c>
      <c r="E362" s="7">
        <f t="shared" si="15"/>
        <v>0</v>
      </c>
      <c r="F362" s="7">
        <f>Tabla5[[#This Row],[CUOTA]]-Tabla5[[#This Row],[INTERES]]</f>
        <v>0</v>
      </c>
      <c r="G362" s="7">
        <f>K361*Hoja2!$AR$81</f>
        <v>0</v>
      </c>
      <c r="H362" s="46">
        <f>IF(K361&gt;Hoja2!AI362+D362,Hoja2!AI362,0)</f>
        <v>0</v>
      </c>
      <c r="I362" s="46">
        <f>IF(K361&gt;Hoja2!AK362+D362,Hoja2!AK362,0)</f>
        <v>0</v>
      </c>
      <c r="J362" s="42"/>
      <c r="K362" s="43">
        <f t="shared" si="16"/>
        <v>0.01</v>
      </c>
    </row>
    <row r="363" spans="2:11" ht="16.5" thickTop="1" thickBot="1" x14ac:dyDescent="0.4">
      <c r="B363" s="195"/>
      <c r="C363" s="5">
        <f t="shared" ca="1" si="17"/>
        <v>56238</v>
      </c>
      <c r="D363" s="8">
        <f>PMT(Hoja2!$AR$81,Hoja2!$AR$68,-Hoja2!$AR$79,,)</f>
        <v>0</v>
      </c>
      <c r="E363" s="8">
        <f t="shared" si="15"/>
        <v>0</v>
      </c>
      <c r="F363" s="8">
        <f>Tabla5[[#This Row],[CUOTA]]-Tabla5[[#This Row],[INTERES]]</f>
        <v>0</v>
      </c>
      <c r="G363" s="8">
        <f>K362*Hoja2!$AR$81</f>
        <v>0</v>
      </c>
      <c r="H363" s="47">
        <f>IF(K362&gt;Hoja2!AI363+D363,Hoja2!AI363,0)</f>
        <v>0</v>
      </c>
      <c r="I363" s="47">
        <f>IF(K362&gt;Hoja2!AK363+D363,Hoja2!AK363,0)</f>
        <v>0</v>
      </c>
      <c r="J363" s="42"/>
      <c r="K363" s="43">
        <f t="shared" si="16"/>
        <v>0.01</v>
      </c>
    </row>
    <row r="364" spans="2:11" ht="16.5" thickTop="1" thickBot="1" x14ac:dyDescent="0.4">
      <c r="B364" s="199" t="s">
        <v>39</v>
      </c>
      <c r="C364" s="3">
        <f t="shared" ca="1" si="17"/>
        <v>56269</v>
      </c>
      <c r="D364" s="6">
        <f>PMT(Hoja2!$AR$81,Hoja2!$AR$68,-Hoja2!$AR$79,,)</f>
        <v>0</v>
      </c>
      <c r="E364" s="6">
        <f t="shared" si="15"/>
        <v>0</v>
      </c>
      <c r="F364" s="6">
        <f>Tabla5[[#This Row],[CUOTA]]-Tabla5[[#This Row],[INTERES]]</f>
        <v>0</v>
      </c>
      <c r="G364" s="6">
        <f>K363*Hoja2!$AR$81</f>
        <v>0</v>
      </c>
      <c r="H364" s="48">
        <f>IF(K363&gt;Hoja2!AI364+D364,Hoja2!AI364,0)</f>
        <v>0</v>
      </c>
      <c r="I364" s="48">
        <f>IF(K363&gt;Hoja2!AK364+D364,Hoja2!AK364,0)</f>
        <v>0</v>
      </c>
      <c r="J364" s="42"/>
      <c r="K364" s="43">
        <f t="shared" si="16"/>
        <v>0.01</v>
      </c>
    </row>
    <row r="365" spans="2:11" ht="16.5" thickTop="1" thickBot="1" x14ac:dyDescent="0.4">
      <c r="B365" s="200"/>
      <c r="C365" s="4">
        <f t="shared" ca="1" si="17"/>
        <v>56300</v>
      </c>
      <c r="D365" s="7">
        <f>PMT(Hoja2!$AR$81,Hoja2!$AR$68,-Hoja2!$AR$79,,)</f>
        <v>0</v>
      </c>
      <c r="E365" s="7">
        <f t="shared" si="15"/>
        <v>0</v>
      </c>
      <c r="F365" s="7">
        <f>Tabla5[[#This Row],[CUOTA]]-Tabla5[[#This Row],[INTERES]]</f>
        <v>0</v>
      </c>
      <c r="G365" s="7">
        <f>K364*Hoja2!$AR$81</f>
        <v>0</v>
      </c>
      <c r="H365" s="46">
        <f>IF(K364&gt;Hoja2!AI365+D365,Hoja2!AI365,0)</f>
        <v>0</v>
      </c>
      <c r="I365" s="46">
        <f>IF(K364&gt;Hoja2!AK365+D365,Hoja2!AK365,0)</f>
        <v>0</v>
      </c>
      <c r="J365" s="42"/>
      <c r="K365" s="43">
        <f t="shared" si="16"/>
        <v>0.01</v>
      </c>
    </row>
    <row r="366" spans="2:11" ht="16.5" thickTop="1" thickBot="1" x14ac:dyDescent="0.4">
      <c r="B366" s="200"/>
      <c r="C366" s="4">
        <f t="shared" ca="1" si="17"/>
        <v>56328</v>
      </c>
      <c r="D366" s="7">
        <f>PMT(Hoja2!$AR$81,Hoja2!$AR$68,-Hoja2!$AR$79,,)</f>
        <v>0</v>
      </c>
      <c r="E366" s="7">
        <f t="shared" si="15"/>
        <v>0</v>
      </c>
      <c r="F366" s="7">
        <f>Tabla5[[#This Row],[CUOTA]]-Tabla5[[#This Row],[INTERES]]</f>
        <v>0</v>
      </c>
      <c r="G366" s="7">
        <f>K365*Hoja2!$AR$81</f>
        <v>0</v>
      </c>
      <c r="H366" s="46">
        <f>IF(K365&gt;Hoja2!AI366+D366,Hoja2!AI366,0)</f>
        <v>0</v>
      </c>
      <c r="I366" s="46">
        <f>IF(K365&gt;Hoja2!AK366+D366,Hoja2!AK366,0)</f>
        <v>0</v>
      </c>
      <c r="J366" s="42"/>
      <c r="K366" s="43">
        <f t="shared" si="16"/>
        <v>0.01</v>
      </c>
    </row>
    <row r="367" spans="2:11" ht="16.5" thickTop="1" thickBot="1" x14ac:dyDescent="0.4">
      <c r="B367" s="200"/>
      <c r="C367" s="4">
        <f t="shared" ca="1" si="17"/>
        <v>56359</v>
      </c>
      <c r="D367" s="7">
        <f>PMT(Hoja2!$AR$81,Hoja2!$AR$68,-Hoja2!$AR$79,,)</f>
        <v>0</v>
      </c>
      <c r="E367" s="7">
        <f t="shared" si="15"/>
        <v>0</v>
      </c>
      <c r="F367" s="7">
        <f>Tabla5[[#This Row],[CUOTA]]-Tabla5[[#This Row],[INTERES]]</f>
        <v>0</v>
      </c>
      <c r="G367" s="7">
        <f>K366*Hoja2!$AR$81</f>
        <v>0</v>
      </c>
      <c r="H367" s="46">
        <f>IF(K366&gt;Hoja2!AI367+D367,Hoja2!AI367,0)</f>
        <v>0</v>
      </c>
      <c r="I367" s="46">
        <f>IF(K366&gt;Hoja2!AK367+D367,Hoja2!AK367,0)</f>
        <v>0</v>
      </c>
      <c r="J367" s="42"/>
      <c r="K367" s="43">
        <f t="shared" si="16"/>
        <v>0.01</v>
      </c>
    </row>
    <row r="368" spans="2:11" ht="16.5" thickTop="1" thickBot="1" x14ac:dyDescent="0.4">
      <c r="B368" s="200"/>
      <c r="C368" s="4">
        <f t="shared" ca="1" si="17"/>
        <v>56389</v>
      </c>
      <c r="D368" s="7">
        <f>PMT(Hoja2!$AR$81,Hoja2!$AR$68,-Hoja2!$AR$79,,)</f>
        <v>0</v>
      </c>
      <c r="E368" s="7">
        <f t="shared" si="15"/>
        <v>0</v>
      </c>
      <c r="F368" s="7">
        <f>Tabla5[[#This Row],[CUOTA]]-Tabla5[[#This Row],[INTERES]]</f>
        <v>0</v>
      </c>
      <c r="G368" s="7">
        <f>K367*Hoja2!$AR$81</f>
        <v>0</v>
      </c>
      <c r="H368" s="46">
        <f>IF(K367&gt;Hoja2!AI368+D368,Hoja2!AI368,0)</f>
        <v>0</v>
      </c>
      <c r="I368" s="46">
        <f>IF(K367&gt;Hoja2!AK368+D368,Hoja2!AK368,0)</f>
        <v>0</v>
      </c>
      <c r="J368" s="42"/>
      <c r="K368" s="43">
        <f t="shared" si="16"/>
        <v>0.01</v>
      </c>
    </row>
    <row r="369" spans="2:11" ht="16.5" thickTop="1" thickBot="1" x14ac:dyDescent="0.4">
      <c r="B369" s="200"/>
      <c r="C369" s="4">
        <f t="shared" ca="1" si="17"/>
        <v>56420</v>
      </c>
      <c r="D369" s="7">
        <f>PMT(Hoja2!$AR$81,Hoja2!$AR$68,-Hoja2!$AR$79,,)</f>
        <v>0</v>
      </c>
      <c r="E369" s="7">
        <f t="shared" si="15"/>
        <v>0</v>
      </c>
      <c r="F369" s="7">
        <f>Tabla5[[#This Row],[CUOTA]]-Tabla5[[#This Row],[INTERES]]</f>
        <v>0</v>
      </c>
      <c r="G369" s="7">
        <f>K368*Hoja2!$AR$81</f>
        <v>0</v>
      </c>
      <c r="H369" s="46">
        <f>IF(K368&gt;Hoja2!AI369+D369,Hoja2!AI369,0)</f>
        <v>0</v>
      </c>
      <c r="I369" s="46">
        <f>IF(K368&gt;Hoja2!AK369+D369,Hoja2!AK369,0)</f>
        <v>0</v>
      </c>
      <c r="J369" s="42"/>
      <c r="K369" s="43">
        <f t="shared" si="16"/>
        <v>0.01</v>
      </c>
    </row>
    <row r="370" spans="2:11" ht="16.5" thickTop="1" thickBot="1" x14ac:dyDescent="0.4">
      <c r="B370" s="200"/>
      <c r="C370" s="4">
        <f t="shared" ca="1" si="17"/>
        <v>56450</v>
      </c>
      <c r="D370" s="7">
        <f>PMT(Hoja2!$AR$81,Hoja2!$AR$68,-Hoja2!$AR$79,,)</f>
        <v>0</v>
      </c>
      <c r="E370" s="7">
        <f t="shared" si="15"/>
        <v>0</v>
      </c>
      <c r="F370" s="7">
        <f>Tabla5[[#This Row],[CUOTA]]-Tabla5[[#This Row],[INTERES]]</f>
        <v>0</v>
      </c>
      <c r="G370" s="7">
        <f>K369*Hoja2!$AR$81</f>
        <v>0</v>
      </c>
      <c r="H370" s="46">
        <f>IF(K369&gt;Hoja2!AI370+D370,Hoja2!AI370,0)</f>
        <v>0</v>
      </c>
      <c r="I370" s="46">
        <f>IF(K369&gt;Hoja2!AK370+D370,Hoja2!AK370,0)</f>
        <v>0</v>
      </c>
      <c r="J370" s="42"/>
      <c r="K370" s="43">
        <f t="shared" si="16"/>
        <v>0.01</v>
      </c>
    </row>
    <row r="371" spans="2:11" ht="16.5" thickTop="1" thickBot="1" x14ac:dyDescent="0.4">
      <c r="B371" s="200"/>
      <c r="C371" s="4">
        <f t="shared" ca="1" si="17"/>
        <v>56481</v>
      </c>
      <c r="D371" s="7">
        <f>PMT(Hoja2!$AR$81,Hoja2!$AR$68,-Hoja2!$AR$79,,)</f>
        <v>0</v>
      </c>
      <c r="E371" s="7">
        <f t="shared" si="15"/>
        <v>0</v>
      </c>
      <c r="F371" s="7">
        <f>Tabla5[[#This Row],[CUOTA]]-Tabla5[[#This Row],[INTERES]]</f>
        <v>0</v>
      </c>
      <c r="G371" s="7">
        <f>K370*Hoja2!$AR$81</f>
        <v>0</v>
      </c>
      <c r="H371" s="46">
        <f>IF(K370&gt;Hoja2!AI371+D371,Hoja2!AI371,0)</f>
        <v>0</v>
      </c>
      <c r="I371" s="46">
        <f>IF(K370&gt;Hoja2!AK371+D371,Hoja2!AK371,0)</f>
        <v>0</v>
      </c>
      <c r="J371" s="42"/>
      <c r="K371" s="43">
        <f t="shared" si="16"/>
        <v>0.01</v>
      </c>
    </row>
    <row r="372" spans="2:11" ht="16.5" thickTop="1" thickBot="1" x14ac:dyDescent="0.4">
      <c r="B372" s="200"/>
      <c r="C372" s="4">
        <f t="shared" ca="1" si="17"/>
        <v>56512</v>
      </c>
      <c r="D372" s="7">
        <f>PMT(Hoja2!$AR$81,Hoja2!$AR$68,-Hoja2!$AR$79,,)</f>
        <v>0</v>
      </c>
      <c r="E372" s="7">
        <f t="shared" si="15"/>
        <v>0</v>
      </c>
      <c r="F372" s="7">
        <f>Tabla5[[#This Row],[CUOTA]]-Tabla5[[#This Row],[INTERES]]</f>
        <v>0</v>
      </c>
      <c r="G372" s="7">
        <f>K371*Hoja2!$AR$81</f>
        <v>0</v>
      </c>
      <c r="H372" s="46">
        <f>IF(K371&gt;Hoja2!AI372+D372,Hoja2!AI372,0)</f>
        <v>0</v>
      </c>
      <c r="I372" s="46">
        <f>IF(K371&gt;Hoja2!AK372+D372,Hoja2!AK372,0)</f>
        <v>0</v>
      </c>
      <c r="J372" s="42"/>
      <c r="K372" s="43">
        <f t="shared" si="16"/>
        <v>0.01</v>
      </c>
    </row>
    <row r="373" spans="2:11" ht="16.5" thickTop="1" thickBot="1" x14ac:dyDescent="0.4">
      <c r="B373" s="200"/>
      <c r="C373" s="4">
        <f t="shared" ca="1" si="17"/>
        <v>56542</v>
      </c>
      <c r="D373" s="7">
        <f>PMT(Hoja2!$AR$81,Hoja2!$AR$68,-Hoja2!$AR$79,,)</f>
        <v>0</v>
      </c>
      <c r="E373" s="7">
        <f t="shared" si="15"/>
        <v>0</v>
      </c>
      <c r="F373" s="7">
        <f>Tabla5[[#This Row],[CUOTA]]-Tabla5[[#This Row],[INTERES]]</f>
        <v>0</v>
      </c>
      <c r="G373" s="7">
        <f>K372*Hoja2!$AR$81</f>
        <v>0</v>
      </c>
      <c r="H373" s="46">
        <f>IF(K372&gt;Hoja2!AI373+D373,Hoja2!AI373,0)</f>
        <v>0</v>
      </c>
      <c r="I373" s="46">
        <f>IF(K372&gt;Hoja2!AK373+D373,Hoja2!AK373,0)</f>
        <v>0</v>
      </c>
      <c r="J373" s="42"/>
      <c r="K373" s="43">
        <f t="shared" si="16"/>
        <v>0.01</v>
      </c>
    </row>
    <row r="374" spans="2:11" ht="16.5" thickTop="1" thickBot="1" x14ac:dyDescent="0.4">
      <c r="B374" s="200"/>
      <c r="C374" s="4">
        <f t="shared" ca="1" si="17"/>
        <v>56573</v>
      </c>
      <c r="D374" s="7">
        <f>PMT(Hoja2!$AR$81,Hoja2!$AR$68,-Hoja2!$AR$79,,)</f>
        <v>0</v>
      </c>
      <c r="E374" s="7">
        <f t="shared" si="15"/>
        <v>0</v>
      </c>
      <c r="F374" s="7">
        <f>Tabla5[[#This Row],[CUOTA]]-Tabla5[[#This Row],[INTERES]]</f>
        <v>0</v>
      </c>
      <c r="G374" s="7">
        <f>K373*Hoja2!$AR$81</f>
        <v>0</v>
      </c>
      <c r="H374" s="46">
        <f>IF(K373&gt;Hoja2!AI374+D374,Hoja2!AI374,0)</f>
        <v>0</v>
      </c>
      <c r="I374" s="46">
        <f>IF(K373&gt;Hoja2!AK374+D374,Hoja2!AK374,0)</f>
        <v>0</v>
      </c>
      <c r="J374" s="42"/>
      <c r="K374" s="43">
        <f t="shared" si="16"/>
        <v>0.01</v>
      </c>
    </row>
    <row r="375" spans="2:11" ht="16.5" thickTop="1" thickBot="1" x14ac:dyDescent="0.4">
      <c r="B375" s="201"/>
      <c r="C375" s="5">
        <f t="shared" ca="1" si="17"/>
        <v>56603</v>
      </c>
      <c r="D375" s="8">
        <f>PMT(Hoja2!$AR$81,Hoja2!$AR$68,-Hoja2!$AR$79,,)</f>
        <v>0</v>
      </c>
      <c r="E375" s="8">
        <f t="shared" si="15"/>
        <v>0</v>
      </c>
      <c r="F375" s="8">
        <f>Tabla5[[#This Row],[CUOTA]]-Tabla5[[#This Row],[INTERES]]</f>
        <v>0</v>
      </c>
      <c r="G375" s="8">
        <f>K374*Hoja2!$AR$81</f>
        <v>0</v>
      </c>
      <c r="H375" s="47">
        <f>IF(K374&gt;Hoja2!AI375+D375,Hoja2!AI375,0)</f>
        <v>0</v>
      </c>
      <c r="I375" s="47">
        <f>IF(K374&gt;Hoja2!AK375+D375,Hoja2!AK375,0)</f>
        <v>0</v>
      </c>
      <c r="J375" s="42"/>
      <c r="K375" s="43">
        <f t="shared" si="16"/>
        <v>0.01</v>
      </c>
    </row>
    <row r="376" spans="2:11" x14ac:dyDescent="0.35">
      <c r="C376" s="2"/>
      <c r="D376" s="2"/>
      <c r="E376" s="2"/>
      <c r="F376" s="2"/>
      <c r="G376" s="2"/>
      <c r="H376" s="2"/>
      <c r="I376" s="2"/>
      <c r="J376" s="2"/>
      <c r="K376" s="2"/>
    </row>
    <row r="377" spans="2:11" hidden="1" x14ac:dyDescent="0.35">
      <c r="C377" s="2"/>
      <c r="D377" s="2"/>
      <c r="E377" s="2"/>
      <c r="F377" s="2"/>
      <c r="G377" s="2"/>
      <c r="H377" s="2"/>
      <c r="I377" s="2"/>
      <c r="J377" s="2"/>
      <c r="K377" s="2"/>
    </row>
    <row r="378" spans="2:11" hidden="1" x14ac:dyDescent="0.35">
      <c r="C378" s="2"/>
      <c r="D378" s="2"/>
      <c r="E378" s="2"/>
      <c r="F378" s="2"/>
      <c r="G378" s="2"/>
      <c r="H378" s="2"/>
      <c r="I378" s="2"/>
      <c r="J378" s="2"/>
      <c r="K378" s="2"/>
    </row>
    <row r="379" spans="2:11" hidden="1" x14ac:dyDescent="0.35">
      <c r="C379" s="2"/>
      <c r="D379" s="2"/>
      <c r="E379" s="2"/>
      <c r="F379" s="2"/>
      <c r="G379" s="2"/>
      <c r="H379" s="2"/>
      <c r="I379" s="2"/>
      <c r="J379" s="2"/>
      <c r="K379" s="2"/>
    </row>
    <row r="380" spans="2:11" hidden="1" x14ac:dyDescent="0.35">
      <c r="C380" s="2"/>
      <c r="D380" s="2"/>
      <c r="E380" s="2"/>
      <c r="F380" s="2"/>
      <c r="G380" s="2"/>
      <c r="H380" s="2"/>
      <c r="I380" s="2"/>
      <c r="J380" s="2"/>
      <c r="K380" s="2"/>
    </row>
    <row r="381" spans="2:11" hidden="1" x14ac:dyDescent="0.35">
      <c r="C381" s="2"/>
      <c r="D381" s="2"/>
      <c r="E381" s="2"/>
      <c r="F381" s="2"/>
      <c r="G381" s="2"/>
      <c r="H381" s="2"/>
      <c r="I381" s="2"/>
      <c r="J381" s="2"/>
      <c r="K381" s="2"/>
    </row>
    <row r="382" spans="2:11" hidden="1" x14ac:dyDescent="0.35">
      <c r="C382" s="2"/>
      <c r="D382" s="2"/>
      <c r="E382" s="2"/>
      <c r="F382" s="2"/>
      <c r="G382" s="2"/>
      <c r="H382" s="2"/>
      <c r="I382" s="2"/>
      <c r="J382" s="2"/>
      <c r="K382" s="2"/>
    </row>
    <row r="383" spans="2:11" hidden="1" x14ac:dyDescent="0.35">
      <c r="C383" s="2"/>
      <c r="D383" s="2"/>
      <c r="E383" s="2"/>
      <c r="F383" s="2"/>
      <c r="G383" s="2"/>
      <c r="H383" s="2"/>
      <c r="I383" s="2"/>
      <c r="J383" s="2"/>
      <c r="K383" s="2"/>
    </row>
    <row r="384" spans="2:11" hidden="1" x14ac:dyDescent="0.35">
      <c r="C384" s="2"/>
      <c r="D384" s="2"/>
      <c r="E384" s="2"/>
      <c r="F384" s="2"/>
      <c r="G384" s="2"/>
      <c r="H384" s="2"/>
      <c r="I384" s="2"/>
      <c r="J384" s="2"/>
      <c r="K384" s="2"/>
    </row>
    <row r="385" spans="3:11" hidden="1" x14ac:dyDescent="0.35">
      <c r="C385" s="2"/>
      <c r="D385" s="2"/>
      <c r="E385" s="2"/>
      <c r="F385" s="2"/>
      <c r="G385" s="2"/>
      <c r="H385" s="2"/>
      <c r="I385" s="2"/>
      <c r="J385" s="2"/>
      <c r="K385" s="2"/>
    </row>
    <row r="386" spans="3:11" hidden="1" x14ac:dyDescent="0.35">
      <c r="C386" s="2"/>
      <c r="D386" s="2"/>
      <c r="E386" s="2"/>
      <c r="F386" s="2"/>
      <c r="G386" s="2"/>
      <c r="H386" s="2"/>
      <c r="I386" s="2"/>
      <c r="J386" s="2"/>
      <c r="K386" s="2"/>
    </row>
    <row r="387" spans="3:11" hidden="1" x14ac:dyDescent="0.35">
      <c r="C387" s="2"/>
      <c r="D387" s="2"/>
      <c r="E387" s="2"/>
      <c r="F387" s="2"/>
      <c r="G387" s="2"/>
      <c r="H387" s="2"/>
      <c r="I387" s="2"/>
      <c r="J387" s="2"/>
      <c r="K387" s="2"/>
    </row>
    <row r="388" spans="3:11" hidden="1" x14ac:dyDescent="0.35">
      <c r="C388" s="2"/>
      <c r="D388" s="2"/>
      <c r="E388" s="2"/>
      <c r="F388" s="2"/>
      <c r="G388" s="2"/>
      <c r="H388" s="2"/>
      <c r="I388" s="2"/>
      <c r="J388" s="2"/>
      <c r="K388" s="2"/>
    </row>
    <row r="389" spans="3:11" hidden="1" x14ac:dyDescent="0.35">
      <c r="C389" s="2"/>
      <c r="D389" s="2"/>
      <c r="E389" s="2"/>
      <c r="F389" s="2"/>
      <c r="G389" s="2"/>
      <c r="H389" s="2"/>
      <c r="I389" s="2"/>
      <c r="J389" s="2"/>
      <c r="K389" s="2"/>
    </row>
    <row r="390" spans="3:11" hidden="1" x14ac:dyDescent="0.35">
      <c r="C390" s="2"/>
      <c r="D390" s="2"/>
      <c r="E390" s="2"/>
      <c r="F390" s="2"/>
      <c r="G390" s="2"/>
      <c r="H390" s="2"/>
      <c r="I390" s="2"/>
      <c r="J390" s="2"/>
      <c r="K390" s="2"/>
    </row>
    <row r="391" spans="3:11" hidden="1" x14ac:dyDescent="0.35">
      <c r="C391" s="2"/>
      <c r="D391" s="2"/>
      <c r="E391" s="2"/>
      <c r="F391" s="2"/>
      <c r="G391" s="2"/>
      <c r="H391" s="2"/>
      <c r="I391" s="2"/>
      <c r="J391" s="2"/>
      <c r="K391" s="2"/>
    </row>
    <row r="392" spans="3:11" hidden="1" x14ac:dyDescent="0.35">
      <c r="C392" s="2"/>
      <c r="D392" s="2"/>
      <c r="E392" s="2"/>
      <c r="F392" s="2"/>
      <c r="G392" s="2"/>
      <c r="H392" s="2"/>
      <c r="I392" s="2"/>
      <c r="J392" s="2"/>
      <c r="K392" s="2"/>
    </row>
    <row r="393" spans="3:11" hidden="1" x14ac:dyDescent="0.35">
      <c r="C393" s="2"/>
      <c r="D393" s="2"/>
      <c r="E393" s="2"/>
      <c r="F393" s="2"/>
      <c r="G393" s="2"/>
      <c r="H393" s="2"/>
      <c r="I393" s="2"/>
      <c r="J393" s="2"/>
      <c r="K393" s="2"/>
    </row>
  </sheetData>
  <sheetProtection algorithmName="SHA-512" hashValue="EUE0L+2Ik4HI1NeVkKVXZhYzd8hp6mg1QuUHF1ajBnMR6ruz81Uk/Kq9lt6GbywFiAN99cpbJxUPyeJlaxcoNA==" saltValue="wclgm2skpTJvjZTuvNxyYg==" spinCount="100000" sheet="1" objects="1" scenarios="1"/>
  <mergeCells count="39">
    <mergeCell ref="B364:B375"/>
    <mergeCell ref="B244:B255"/>
    <mergeCell ref="B256:B267"/>
    <mergeCell ref="B268:B279"/>
    <mergeCell ref="B280:B291"/>
    <mergeCell ref="B352:B363"/>
    <mergeCell ref="B292:B303"/>
    <mergeCell ref="B304:B315"/>
    <mergeCell ref="B316:B327"/>
    <mergeCell ref="B328:B339"/>
    <mergeCell ref="B340:B351"/>
    <mergeCell ref="B52:B63"/>
    <mergeCell ref="B64:B75"/>
    <mergeCell ref="B148:B159"/>
    <mergeCell ref="B172:B183"/>
    <mergeCell ref="B184:B195"/>
    <mergeCell ref="B8:C8"/>
    <mergeCell ref="B232:B243"/>
    <mergeCell ref="B160:B171"/>
    <mergeCell ref="B16:B27"/>
    <mergeCell ref="B28:B39"/>
    <mergeCell ref="B40:B51"/>
    <mergeCell ref="B220:B231"/>
    <mergeCell ref="B76:B87"/>
    <mergeCell ref="B88:B99"/>
    <mergeCell ref="B100:B111"/>
    <mergeCell ref="B208:B219"/>
    <mergeCell ref="B112:B123"/>
    <mergeCell ref="B124:B135"/>
    <mergeCell ref="B136:B147"/>
    <mergeCell ref="B196:B207"/>
    <mergeCell ref="B9:C9"/>
    <mergeCell ref="G3:H3"/>
    <mergeCell ref="J3:K3"/>
    <mergeCell ref="B3:D3"/>
    <mergeCell ref="B7:C7"/>
    <mergeCell ref="B4:C4"/>
    <mergeCell ref="B6:C6"/>
    <mergeCell ref="B5:C5"/>
  </mergeCells>
  <pageMargins left="0.7" right="0.7" top="0.75" bottom="0.75" header="0.3" footer="0.3"/>
  <pageSetup scale="95" orientation="portrait" horizontalDpi="1200" verticalDpi="1200" r:id="rId1"/>
  <colBreaks count="1" manualBreakCount="1">
    <brk id="22" max="376" man="1"/>
  </colBreaks>
  <ignoredErrors>
    <ignoredError sqref="E16 E17:E20 E21:E375 C16 K15:K375" calculatedColumn="1"/>
    <ignoredError sqref="N26" evalError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00000000-000E-0000-0000-000007000000}">
            <xm:f>Hoja2!$AO16-"1"</xm:f>
            <x14:dxf>
              <font>
                <strike val="0"/>
                <color theme="0"/>
              </font>
              <fill>
                <patternFill patternType="none">
                  <bgColor auto="1"/>
                </patternFill>
              </fill>
              <border>
                <left style="thin">
                  <color theme="0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A16:K375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73A2-706C-46FE-88F2-47C0DB0791BE}">
  <dimension ref="A1:BQ402"/>
  <sheetViews>
    <sheetView topLeftCell="AL19" workbookViewId="0">
      <selection activeCell="AL19" sqref="A1:XFD1048576"/>
    </sheetView>
  </sheetViews>
  <sheetFormatPr baseColWidth="10" defaultColWidth="11.54296875" defaultRowHeight="14.5" x14ac:dyDescent="0.35"/>
  <cols>
    <col min="1" max="16" width="11.54296875" style="66"/>
    <col min="17" max="17" width="12.1796875" style="66" customWidth="1"/>
    <col min="18" max="18" width="7.54296875" style="66" customWidth="1"/>
    <col min="19" max="19" width="18.81640625" style="66" customWidth="1"/>
    <col min="20" max="20" width="17" style="66" customWidth="1"/>
    <col min="21" max="21" width="11.453125" style="66" customWidth="1"/>
    <col min="22" max="22" width="13.90625" style="66" customWidth="1"/>
    <col min="23" max="23" width="11.453125" style="66" customWidth="1"/>
    <col min="24" max="24" width="18.54296875" style="66" customWidth="1"/>
    <col min="25" max="25" width="15.36328125" style="67"/>
    <col min="26" max="26" width="17.81640625" style="67" customWidth="1"/>
    <col min="27" max="27" width="15.36328125" style="67"/>
    <col min="28" max="28" width="12" style="67" customWidth="1"/>
    <col min="29" max="29" width="15.36328125" style="67"/>
    <col min="30" max="30" width="17.36328125" style="67" customWidth="1"/>
    <col min="31" max="31" width="4" style="67" customWidth="1"/>
    <col min="32" max="32" width="14.6328125" style="67" customWidth="1"/>
    <col min="33" max="33" width="14.81640625" style="67" customWidth="1"/>
    <col min="34" max="34" width="14.453125" style="67" customWidth="1"/>
    <col min="35" max="35" width="12.08984375" style="67" customWidth="1"/>
    <col min="36" max="36" width="15.36328125" style="66"/>
    <col min="37" max="37" width="10.54296875" style="67" customWidth="1"/>
    <col min="38" max="38" width="15.36328125" style="66"/>
    <col min="39" max="39" width="17.90625" style="67" customWidth="1"/>
    <col min="40" max="40" width="15.36328125" style="67"/>
    <col min="41" max="41" width="10.54296875" style="67" customWidth="1"/>
    <col min="42" max="42" width="18.36328125" style="67" customWidth="1"/>
    <col min="43" max="43" width="42.90625" style="67" customWidth="1"/>
    <col min="44" max="44" width="23.6328125" style="67" customWidth="1"/>
    <col min="45" max="45" width="20.08984375" style="67" customWidth="1"/>
    <col min="46" max="58" width="15.36328125" style="67"/>
    <col min="59" max="59" width="19" style="69" customWidth="1"/>
    <col min="60" max="60" width="19.1796875" style="70" customWidth="1"/>
    <col min="61" max="61" width="15.36328125" style="70"/>
    <col min="62" max="64" width="17.90625" style="67" customWidth="1"/>
    <col min="65" max="65" width="11.54296875" style="67"/>
    <col min="66" max="66" width="19" style="67" customWidth="1"/>
    <col min="67" max="16384" width="11.54296875" style="67"/>
  </cols>
  <sheetData>
    <row r="1" spans="17:66" x14ac:dyDescent="0.35">
      <c r="Q1" s="67"/>
      <c r="R1" s="67"/>
      <c r="S1" s="67"/>
      <c r="T1" s="67"/>
      <c r="U1" s="67"/>
      <c r="V1" s="67"/>
      <c r="W1" s="67"/>
      <c r="X1" s="67"/>
      <c r="AF1" s="68"/>
      <c r="AH1" s="68"/>
      <c r="AI1" s="68"/>
      <c r="AJ1" s="67"/>
      <c r="AK1" s="68"/>
      <c r="AL1" s="67"/>
      <c r="AM1" s="68"/>
      <c r="AO1" s="68"/>
      <c r="AP1" s="68"/>
    </row>
    <row r="2" spans="17:66" x14ac:dyDescent="0.35">
      <c r="Q2" s="68"/>
      <c r="R2" s="68"/>
      <c r="S2" s="68"/>
      <c r="T2" s="68"/>
      <c r="U2" s="68"/>
      <c r="V2" s="68"/>
      <c r="W2" s="68"/>
      <c r="X2" s="68"/>
      <c r="AG2" s="71"/>
      <c r="AH2" s="72"/>
      <c r="AJ2" s="67"/>
      <c r="AK2" s="68"/>
    </row>
    <row r="3" spans="17:66" x14ac:dyDescent="0.35">
      <c r="R3" s="66" t="s">
        <v>84</v>
      </c>
      <c r="AG3" s="71"/>
      <c r="AH3" s="72"/>
      <c r="AJ3" s="67"/>
      <c r="AK3" s="68"/>
    </row>
    <row r="4" spans="17:66" x14ac:dyDescent="0.35">
      <c r="R4" s="73">
        <f>IF((V7*12)&gt;BJ395,BJ395/12,V7)</f>
        <v>0</v>
      </c>
      <c r="AJ4" s="67"/>
    </row>
    <row r="5" spans="17:66" x14ac:dyDescent="0.35">
      <c r="S5" s="74"/>
      <c r="AH5" s="68"/>
      <c r="AJ5" s="67"/>
    </row>
    <row r="6" spans="17:66" ht="15" thickBot="1" x14ac:dyDescent="0.4">
      <c r="AH6" s="68"/>
      <c r="AJ6" s="67"/>
    </row>
    <row r="7" spans="17:66" x14ac:dyDescent="0.35">
      <c r="S7" s="66" t="s">
        <v>82</v>
      </c>
      <c r="V7" s="75">
        <f>IF('Tabla del Prestamo'!N24&gt;'Tabla del Prestamo'!N12,'Tabla del Prestamo'!N12,'Tabla del Prestamo'!N24)</f>
        <v>0</v>
      </c>
      <c r="X7" s="76">
        <f>BH394</f>
        <v>0</v>
      </c>
      <c r="AH7" s="77"/>
      <c r="AJ7" s="67"/>
    </row>
    <row r="8" spans="17:66" ht="15" thickBot="1" x14ac:dyDescent="0.4">
      <c r="S8" s="78" t="e">
        <f>AG398+'Tabla del Prestamo'!#REF!+Hoja2!BO19</f>
        <v>#REF!</v>
      </c>
      <c r="V8" s="206" t="s">
        <v>85</v>
      </c>
      <c r="X8" s="79" t="s">
        <v>83</v>
      </c>
      <c r="AJ8" s="67"/>
    </row>
    <row r="9" spans="17:66" x14ac:dyDescent="0.35">
      <c r="Q9" s="80"/>
      <c r="R9" s="81"/>
      <c r="S9" s="80"/>
      <c r="T9" s="80"/>
      <c r="U9" s="80"/>
      <c r="V9" s="206"/>
      <c r="W9" s="80"/>
      <c r="X9" s="80"/>
      <c r="AH9" s="82"/>
      <c r="AJ9" s="67"/>
    </row>
    <row r="10" spans="17:66" x14ac:dyDescent="0.35">
      <c r="Q10" s="80"/>
      <c r="R10" s="80"/>
      <c r="S10" s="80"/>
      <c r="T10" s="80"/>
      <c r="U10" s="80"/>
      <c r="V10" s="80"/>
      <c r="W10" s="80"/>
      <c r="X10" s="80"/>
      <c r="AH10" s="82"/>
      <c r="AJ10" s="67"/>
    </row>
    <row r="11" spans="17:66" x14ac:dyDescent="0.35">
      <c r="AH11" s="82"/>
      <c r="AJ11" s="67"/>
    </row>
    <row r="12" spans="17:66" x14ac:dyDescent="0.35">
      <c r="AB12" s="83"/>
      <c r="AE12" s="83"/>
      <c r="AH12" s="68"/>
      <c r="AJ12" s="67"/>
    </row>
    <row r="13" spans="17:66" x14ac:dyDescent="0.35">
      <c r="Q13" s="67"/>
      <c r="R13" s="67"/>
      <c r="S13" s="67"/>
      <c r="T13" s="67"/>
      <c r="U13" s="67"/>
      <c r="V13" s="67"/>
      <c r="W13" s="67"/>
      <c r="X13" s="67"/>
      <c r="AA13" s="70"/>
      <c r="AF13" s="205" t="s">
        <v>89</v>
      </c>
      <c r="AG13" s="205"/>
      <c r="AH13" s="205"/>
      <c r="AI13" s="205"/>
      <c r="AJ13" s="205"/>
      <c r="AK13" s="68"/>
      <c r="AL13" s="67"/>
      <c r="AM13" s="68"/>
      <c r="AV13" s="204" t="s">
        <v>88</v>
      </c>
      <c r="AW13" s="204"/>
      <c r="AX13" s="204"/>
      <c r="AY13" s="204"/>
      <c r="AZ13" s="204"/>
      <c r="BA13" s="204"/>
      <c r="BC13" s="67">
        <f>V7</f>
        <v>0</v>
      </c>
    </row>
    <row r="14" spans="17:66" ht="43.5" x14ac:dyDescent="0.35">
      <c r="Q14" s="67"/>
      <c r="R14" s="67"/>
      <c r="S14" s="67"/>
      <c r="T14" s="67"/>
      <c r="U14" s="67"/>
      <c r="V14" s="67"/>
      <c r="W14" s="67"/>
      <c r="X14" s="67"/>
      <c r="AF14" s="84" t="s">
        <v>101</v>
      </c>
      <c r="AG14" s="85" t="s">
        <v>40</v>
      </c>
      <c r="AH14" s="84" t="s">
        <v>6</v>
      </c>
      <c r="AI14" s="71" t="s">
        <v>8</v>
      </c>
      <c r="AJ14" s="67"/>
      <c r="AK14" s="71" t="s">
        <v>9</v>
      </c>
      <c r="AL14" s="67"/>
      <c r="AM14" s="68"/>
      <c r="AO14" s="68"/>
      <c r="AP14" s="68"/>
      <c r="AV14" s="84" t="s">
        <v>101</v>
      </c>
      <c r="AW14" s="85" t="s">
        <v>40</v>
      </c>
      <c r="AX14" s="84" t="s">
        <v>6</v>
      </c>
      <c r="AY14" s="71" t="s">
        <v>8</v>
      </c>
      <c r="BA14" s="71" t="s">
        <v>9</v>
      </c>
      <c r="BJ14" s="67" t="s">
        <v>102</v>
      </c>
    </row>
    <row r="15" spans="17:66" x14ac:dyDescent="0.35">
      <c r="S15" s="66" t="s">
        <v>103</v>
      </c>
      <c r="T15" s="66" t="s">
        <v>77</v>
      </c>
      <c r="V15" s="66" t="s">
        <v>78</v>
      </c>
      <c r="X15" s="67" t="s">
        <v>72</v>
      </c>
      <c r="Y15" s="86"/>
      <c r="AA15" s="86"/>
      <c r="AB15" s="86"/>
      <c r="AC15" s="86"/>
      <c r="AD15" s="87" t="s">
        <v>73</v>
      </c>
      <c r="AE15" s="86"/>
      <c r="AF15" s="84"/>
      <c r="AG15" s="85"/>
      <c r="AH15" s="84"/>
      <c r="AI15" s="71"/>
      <c r="AJ15" s="67"/>
      <c r="AK15" s="71"/>
      <c r="AL15" s="67"/>
      <c r="AM15" s="88">
        <f>+AR79</f>
        <v>0</v>
      </c>
      <c r="AO15" s="68"/>
      <c r="AV15" s="84"/>
      <c r="AW15" s="85"/>
      <c r="AX15" s="84"/>
      <c r="AY15" s="71"/>
      <c r="BA15" s="71"/>
      <c r="BC15" s="89">
        <f>+AR79</f>
        <v>0</v>
      </c>
      <c r="BD15" s="90"/>
      <c r="BE15" s="89"/>
      <c r="BG15" s="69" t="s">
        <v>80</v>
      </c>
      <c r="BJ15" s="67">
        <f>IF(BC15&gt;-'Tabla del Prestamo'!$D$16,1,0)</f>
        <v>0</v>
      </c>
      <c r="BL15" s="91" t="s">
        <v>96</v>
      </c>
      <c r="BN15" s="92"/>
    </row>
    <row r="16" spans="17:66" x14ac:dyDescent="0.35">
      <c r="S16" s="93">
        <f t="shared" ref="S16:S79" si="0">IF(T16&gt;0,V16,0)</f>
        <v>0</v>
      </c>
      <c r="T16" s="93">
        <f>IF('Tabla del Prestamo'!G16&gt;0,'Tabla del Prestamo'!G16,0)</f>
        <v>0</v>
      </c>
      <c r="U16" s="94"/>
      <c r="V16" s="94">
        <f t="shared" ref="V16:V79" si="1">AH16-T16</f>
        <v>0</v>
      </c>
      <c r="W16" s="66">
        <v>1</v>
      </c>
      <c r="X16" s="70">
        <f>SUMIF($S$16:$S$375,"&gt;0",$S$16:$S$375)-SUMIF(S17:$S$375,"&gt;0",S17:$S$375)</f>
        <v>0</v>
      </c>
      <c r="Y16" s="83"/>
      <c r="Z16" s="70">
        <f>'Tabla del Prestamo'!H16+'Tabla del Prestamo'!I16+'Tabla del Prestamo'!J16</f>
        <v>0</v>
      </c>
      <c r="AA16" s="67">
        <v>1</v>
      </c>
      <c r="AB16" s="70">
        <f>SUMIF($Z$16:$Z$375,"&gt;0",$Z$16:$Z$375)-SUMIF($Z17:Z$375,"&gt;0",$Z17:Z$375)</f>
        <v>0</v>
      </c>
      <c r="AC16" s="66"/>
      <c r="AD16" s="70"/>
      <c r="AE16" s="95"/>
      <c r="AF16" s="89">
        <f t="shared" ref="AF16:AF79" si="2">PMT($AR$69,$AR$68,-$AR$79,,)</f>
        <v>0</v>
      </c>
      <c r="AG16" s="89">
        <f t="shared" ref="AG16:AG79" si="3">AF16-AH16</f>
        <v>0</v>
      </c>
      <c r="AH16" s="89">
        <f t="shared" ref="AH16:AH79" si="4">IF((AM15*$AR$69)&gt;0,AM15*$AR$69,0)</f>
        <v>0</v>
      </c>
      <c r="AI16" s="89">
        <f>'Tabla del Prestamo'!$H$15</f>
        <v>0</v>
      </c>
      <c r="AJ16" s="67"/>
      <c r="AK16" s="89"/>
      <c r="AL16" s="67"/>
      <c r="AM16" s="89">
        <f t="shared" ref="AM16:AM79" si="5">+AM15-AG16</f>
        <v>0</v>
      </c>
      <c r="AO16" s="96">
        <f>IF('Tabla del Prestamo'!K15&gt;0.1,1,0)</f>
        <v>0</v>
      </c>
      <c r="AV16" s="89">
        <f t="shared" ref="AV16:AV79" si="6">PMT($AR$69,$AR$68,-$AR$79,,)</f>
        <v>0</v>
      </c>
      <c r="AW16" s="97">
        <f>(AV16-AX16)+('Tabla del Prestamo'!H16+'Tabla del Prestamo'!I16+'Tabla del Prestamo'!J16)*BE16</f>
        <v>0</v>
      </c>
      <c r="AX16" s="89">
        <f t="shared" ref="AX16:AX79" si="7">BC15*$AR$81</f>
        <v>0</v>
      </c>
      <c r="AY16" s="89">
        <f>'Tabla del Prestamo'!$H$15</f>
        <v>0</v>
      </c>
      <c r="BA16" s="89"/>
      <c r="BC16" s="97">
        <f t="shared" ref="BC16:BC79" si="8">+BC15-AW16</f>
        <v>0</v>
      </c>
      <c r="BD16" s="90">
        <v>1</v>
      </c>
      <c r="BE16" s="98">
        <f t="shared" ref="BE16:BE79" si="9">IF(BD16&gt;$BC$13,0,1)</f>
        <v>0</v>
      </c>
      <c r="BG16" s="69">
        <f t="shared" ref="BG16:BG79" si="10">IF(AX16&gt;0,AX16,0)</f>
        <v>0</v>
      </c>
      <c r="BH16" s="70">
        <f t="shared" ref="BH16:BH79" si="11">AH16-BG16</f>
        <v>0</v>
      </c>
      <c r="BJ16" s="67">
        <f>IF(BC16&gt;-'Tabla del Prestamo'!$D$16,1,0)</f>
        <v>0</v>
      </c>
      <c r="BK16" s="99"/>
      <c r="BL16" s="95">
        <f>('Tabla del Prestamo'!$N$22*AM16/12)</f>
        <v>0</v>
      </c>
      <c r="BN16" s="92"/>
    </row>
    <row r="17" spans="19:69" ht="15" thickBot="1" x14ac:dyDescent="0.4">
      <c r="S17" s="93">
        <f t="shared" si="0"/>
        <v>0</v>
      </c>
      <c r="T17" s="93">
        <f>IF('Tabla del Prestamo'!G17&gt;0,'Tabla del Prestamo'!G17,0)</f>
        <v>0</v>
      </c>
      <c r="U17" s="94"/>
      <c r="V17" s="94">
        <f t="shared" si="1"/>
        <v>0</v>
      </c>
      <c r="W17" s="66">
        <v>2</v>
      </c>
      <c r="X17" s="70">
        <f>SUMIF($S$16:$S$375,"&gt;0",$S$16:$S$375)-SUMIF(S18:$S$375,"&gt;0",S18:$S$375)</f>
        <v>0</v>
      </c>
      <c r="Y17" s="83"/>
      <c r="Z17" s="70">
        <f>'Tabla del Prestamo'!H17+'Tabla del Prestamo'!I17+'Tabla del Prestamo'!J17</f>
        <v>0</v>
      </c>
      <c r="AA17" s="67">
        <v>2</v>
      </c>
      <c r="AB17" s="70">
        <f>SUMIF($Z$16:$Z$375,"&gt;0",$Z$16:$Z$375)-SUMIF($Z18:Z$375,"&gt;0",$Z18:Z$375)</f>
        <v>0</v>
      </c>
      <c r="AC17" s="66"/>
      <c r="AD17" s="70"/>
      <c r="AE17" s="95"/>
      <c r="AF17" s="89">
        <f t="shared" si="2"/>
        <v>0</v>
      </c>
      <c r="AG17" s="89">
        <f t="shared" si="3"/>
        <v>0</v>
      </c>
      <c r="AH17" s="89">
        <f t="shared" si="4"/>
        <v>0</v>
      </c>
      <c r="AI17" s="89">
        <f>'Tabla del Prestamo'!$H$15</f>
        <v>0</v>
      </c>
      <c r="AJ17" s="67"/>
      <c r="AK17" s="89"/>
      <c r="AL17" s="67"/>
      <c r="AM17" s="89">
        <f t="shared" si="5"/>
        <v>0</v>
      </c>
      <c r="AO17" s="96">
        <f>IF('Tabla del Prestamo'!K16&gt;0.1,1,0)</f>
        <v>0</v>
      </c>
      <c r="AV17" s="89">
        <f t="shared" si="6"/>
        <v>0</v>
      </c>
      <c r="AW17" s="97">
        <f>(AV17-AX17)+('Tabla del Prestamo'!H17+'Tabla del Prestamo'!I17+'Tabla del Prestamo'!J17)*BE17</f>
        <v>0</v>
      </c>
      <c r="AX17" s="89">
        <f t="shared" si="7"/>
        <v>0</v>
      </c>
      <c r="AY17" s="89">
        <f>'Tabla del Prestamo'!$H$15</f>
        <v>0</v>
      </c>
      <c r="BA17" s="89"/>
      <c r="BC17" s="97">
        <f t="shared" si="8"/>
        <v>0</v>
      </c>
      <c r="BD17" s="90">
        <v>1</v>
      </c>
      <c r="BE17" s="98">
        <f t="shared" si="9"/>
        <v>0</v>
      </c>
      <c r="BG17" s="69">
        <f t="shared" si="10"/>
        <v>0</v>
      </c>
      <c r="BH17" s="70">
        <f t="shared" si="11"/>
        <v>0</v>
      </c>
      <c r="BJ17" s="67">
        <f>IF(BC17&gt;-'Tabla del Prestamo'!$D$16,1,0)</f>
        <v>0</v>
      </c>
      <c r="BK17" s="99"/>
      <c r="BL17" s="95">
        <f>('Tabla del Prestamo'!$N$22*AM17/12)</f>
        <v>0</v>
      </c>
      <c r="BN17" s="92"/>
    </row>
    <row r="18" spans="19:69" ht="15" thickBot="1" x14ac:dyDescent="0.4">
      <c r="S18" s="93">
        <f t="shared" si="0"/>
        <v>0</v>
      </c>
      <c r="T18" s="93">
        <f>IF('Tabla del Prestamo'!G18&gt;0,'Tabla del Prestamo'!G18,0)</f>
        <v>0</v>
      </c>
      <c r="U18" s="94"/>
      <c r="V18" s="94">
        <f t="shared" si="1"/>
        <v>0</v>
      </c>
      <c r="W18" s="66">
        <v>3</v>
      </c>
      <c r="X18" s="70">
        <f>SUMIF($S$16:$S$375,"&gt;0",$S$16:$S$375)-SUMIF(S19:$S$375,"&gt;0",S19:$S$375)</f>
        <v>0</v>
      </c>
      <c r="Y18" s="83"/>
      <c r="Z18" s="70">
        <f>'Tabla del Prestamo'!H18+'Tabla del Prestamo'!I18+'Tabla del Prestamo'!J18</f>
        <v>0</v>
      </c>
      <c r="AA18" s="67">
        <v>3</v>
      </c>
      <c r="AB18" s="70">
        <f>SUMIF($Z$16:$Z$375,"&gt;0",$Z$16:$Z$375)-SUMIF($Z19:Z$375,"&gt;0",$Z19:Z$375)</f>
        <v>0</v>
      </c>
      <c r="AC18" s="66"/>
      <c r="AD18" s="70"/>
      <c r="AE18" s="95"/>
      <c r="AF18" s="89">
        <f t="shared" si="2"/>
        <v>0</v>
      </c>
      <c r="AG18" s="89">
        <f t="shared" si="3"/>
        <v>0</v>
      </c>
      <c r="AH18" s="89">
        <f t="shared" si="4"/>
        <v>0</v>
      </c>
      <c r="AI18" s="89">
        <f>'Tabla del Prestamo'!$H$15</f>
        <v>0</v>
      </c>
      <c r="AJ18" s="67"/>
      <c r="AK18" s="89"/>
      <c r="AL18" s="67"/>
      <c r="AM18" s="89">
        <f t="shared" si="5"/>
        <v>0</v>
      </c>
      <c r="AO18" s="96">
        <f>IF('Tabla del Prestamo'!K17&gt;0.1,1,0)</f>
        <v>0</v>
      </c>
      <c r="AQ18" s="100" t="s">
        <v>4</v>
      </c>
      <c r="AR18" s="101"/>
      <c r="AS18" s="101"/>
      <c r="AT18" s="102">
        <f>SUMIF(AH16:AH375,"&gt;0",AH16:AH375)</f>
        <v>0</v>
      </c>
      <c r="AV18" s="89">
        <f t="shared" si="6"/>
        <v>0</v>
      </c>
      <c r="AW18" s="97">
        <f>(AV18-AX18)+('Tabla del Prestamo'!H18+'Tabla del Prestamo'!I18+'Tabla del Prestamo'!J18)*BE18</f>
        <v>0</v>
      </c>
      <c r="AX18" s="89">
        <f t="shared" si="7"/>
        <v>0</v>
      </c>
      <c r="AY18" s="89">
        <f>'Tabla del Prestamo'!$H$15</f>
        <v>0</v>
      </c>
      <c r="BA18" s="89"/>
      <c r="BC18" s="97">
        <f t="shared" si="8"/>
        <v>0</v>
      </c>
      <c r="BD18" s="90">
        <v>1</v>
      </c>
      <c r="BE18" s="98">
        <f t="shared" si="9"/>
        <v>0</v>
      </c>
      <c r="BG18" s="69">
        <f t="shared" si="10"/>
        <v>0</v>
      </c>
      <c r="BH18" s="70">
        <f t="shared" si="11"/>
        <v>0</v>
      </c>
      <c r="BJ18" s="67">
        <f>IF(BC18&gt;-'Tabla del Prestamo'!$D$16,1,0)</f>
        <v>0</v>
      </c>
      <c r="BK18" s="99"/>
      <c r="BL18" s="95">
        <f>('Tabla del Prestamo'!$N$22*AM18/12)</f>
        <v>0</v>
      </c>
      <c r="BN18" s="103" t="s">
        <v>91</v>
      </c>
      <c r="BO18" s="104" t="s">
        <v>92</v>
      </c>
      <c r="BP18" s="104" t="s">
        <v>93</v>
      </c>
      <c r="BQ18" s="105" t="s">
        <v>106</v>
      </c>
    </row>
    <row r="19" spans="19:69" ht="15" thickBot="1" x14ac:dyDescent="0.4">
      <c r="S19" s="93">
        <f t="shared" si="0"/>
        <v>0</v>
      </c>
      <c r="T19" s="93">
        <f>IF('Tabla del Prestamo'!G19&gt;0,'Tabla del Prestamo'!G19,0)</f>
        <v>0</v>
      </c>
      <c r="U19" s="94"/>
      <c r="V19" s="94">
        <f t="shared" si="1"/>
        <v>0</v>
      </c>
      <c r="W19" s="66">
        <v>4</v>
      </c>
      <c r="X19" s="70">
        <f>SUMIF($S$16:$S$375,"&gt;0",$S$16:$S$375)-SUMIF(S20:$S$375,"&gt;0",S20:$S$375)</f>
        <v>0</v>
      </c>
      <c r="Y19" s="83"/>
      <c r="Z19" s="70">
        <f>'Tabla del Prestamo'!H19+'Tabla del Prestamo'!I19+'Tabla del Prestamo'!J19</f>
        <v>0</v>
      </c>
      <c r="AA19" s="67">
        <v>4</v>
      </c>
      <c r="AB19" s="70">
        <f>SUMIF($Z$16:$Z$375,"&gt;0",$Z$16:$Z$375)-SUMIF($Z20:Z$375,"&gt;0",$Z20:Z$375)</f>
        <v>0</v>
      </c>
      <c r="AC19" s="66"/>
      <c r="AD19" s="70"/>
      <c r="AE19" s="95"/>
      <c r="AF19" s="89">
        <f t="shared" si="2"/>
        <v>0</v>
      </c>
      <c r="AG19" s="89">
        <f t="shared" si="3"/>
        <v>0</v>
      </c>
      <c r="AH19" s="89">
        <f t="shared" si="4"/>
        <v>0</v>
      </c>
      <c r="AI19" s="89">
        <f>'Tabla del Prestamo'!$H$15</f>
        <v>0</v>
      </c>
      <c r="AJ19" s="67"/>
      <c r="AK19" s="89"/>
      <c r="AL19" s="67"/>
      <c r="AM19" s="89">
        <f t="shared" si="5"/>
        <v>0</v>
      </c>
      <c r="AO19" s="96">
        <f>IF('Tabla del Prestamo'!K18&gt;0.1,1,0)</f>
        <v>0</v>
      </c>
      <c r="AV19" s="89">
        <f t="shared" si="6"/>
        <v>0</v>
      </c>
      <c r="AW19" s="97">
        <f>(AV19-AX19)+('Tabla del Prestamo'!H19+'Tabla del Prestamo'!I19+'Tabla del Prestamo'!J19)*BE19</f>
        <v>0</v>
      </c>
      <c r="AX19" s="89">
        <f t="shared" si="7"/>
        <v>0</v>
      </c>
      <c r="AY19" s="89">
        <f>'Tabla del Prestamo'!$H$15</f>
        <v>0</v>
      </c>
      <c r="BA19" s="89"/>
      <c r="BC19" s="97">
        <f t="shared" si="8"/>
        <v>0</v>
      </c>
      <c r="BD19" s="90">
        <v>1</v>
      </c>
      <c r="BE19" s="98">
        <f t="shared" si="9"/>
        <v>0</v>
      </c>
      <c r="BG19" s="69">
        <f t="shared" si="10"/>
        <v>0</v>
      </c>
      <c r="BH19" s="70">
        <f t="shared" si="11"/>
        <v>0</v>
      </c>
      <c r="BJ19" s="67">
        <f>IF(BC19&gt;-'Tabla del Prestamo'!$D$16,1,0)</f>
        <v>0</v>
      </c>
      <c r="BK19" s="99"/>
      <c r="BL19" s="95">
        <f>('Tabla del Prestamo'!$N$22*AM19/12)</f>
        <v>0</v>
      </c>
      <c r="BN19" s="106" t="s">
        <v>86</v>
      </c>
      <c r="BO19" s="107">
        <f>IF(Hoja2!AR93&gt;0,VLOOKUP(Hoja2!AR93,Hoja2!W16:X375,2,FALSE),0)</f>
        <v>0</v>
      </c>
      <c r="BP19" s="108" t="e">
        <f>IF('Tabla del Prestamo'!#REF!&gt;0,BO19/'Tabla del Prestamo'!#REF!,0)</f>
        <v>#REF!</v>
      </c>
      <c r="BQ19" s="109">
        <f>IF('Tabla del Prestamo'!N24&gt;0,BP19/Hoja2!R4,0)</f>
        <v>0</v>
      </c>
    </row>
    <row r="20" spans="19:69" ht="15" thickBot="1" x14ac:dyDescent="0.4">
      <c r="S20" s="93">
        <f t="shared" si="0"/>
        <v>0</v>
      </c>
      <c r="T20" s="93">
        <f>IF('Tabla del Prestamo'!G20&gt;0,'Tabla del Prestamo'!G20,0)</f>
        <v>0</v>
      </c>
      <c r="U20" s="94"/>
      <c r="V20" s="94">
        <f t="shared" si="1"/>
        <v>0</v>
      </c>
      <c r="W20" s="66">
        <v>5</v>
      </c>
      <c r="X20" s="70">
        <f>SUMIF($S$16:$S$375,"&gt;0",$S$16:$S$375)-SUMIF(S21:$S$375,"&gt;0",S21:$S$375)</f>
        <v>0</v>
      </c>
      <c r="Y20" s="83"/>
      <c r="Z20" s="70">
        <f>'Tabla del Prestamo'!H20+'Tabla del Prestamo'!I20+'Tabla del Prestamo'!J20</f>
        <v>0</v>
      </c>
      <c r="AA20" s="67">
        <v>5</v>
      </c>
      <c r="AB20" s="70">
        <f>SUMIF($Z$16:$Z$375,"&gt;0",$Z$16:$Z$375)-SUMIF($Z21:Z$375,"&gt;0",$Z21:Z$375)</f>
        <v>0</v>
      </c>
      <c r="AC20" s="66"/>
      <c r="AD20" s="70"/>
      <c r="AE20" s="95"/>
      <c r="AF20" s="89">
        <f t="shared" si="2"/>
        <v>0</v>
      </c>
      <c r="AG20" s="89">
        <f t="shared" si="3"/>
        <v>0</v>
      </c>
      <c r="AH20" s="89">
        <f t="shared" si="4"/>
        <v>0</v>
      </c>
      <c r="AI20" s="89">
        <f>'Tabla del Prestamo'!$H$15</f>
        <v>0</v>
      </c>
      <c r="AJ20" s="67"/>
      <c r="AK20" s="89"/>
      <c r="AL20" s="67"/>
      <c r="AM20" s="89">
        <f t="shared" si="5"/>
        <v>0</v>
      </c>
      <c r="AO20" s="96">
        <f>IF('Tabla del Prestamo'!K19&gt;0.1,1,0)</f>
        <v>0</v>
      </c>
      <c r="AQ20" s="208" t="s">
        <v>63</v>
      </c>
      <c r="AR20" s="210"/>
      <c r="AS20" s="110" t="e">
        <f>('Tabla del Prestamo'!#REF!/12)+'Tabla del Prestamo'!#REF!+'Tabla del Prestamo'!#REF!+'Tabla del Prestamo'!#REF!+'Tabla del Prestamo'!#REF!+'Tabla del Prestamo'!N21+(('Tabla del Prestamo'!N22*'Tabla del Prestamo'!K15)/12)+'Tabla del Prestamo'!D16</f>
        <v>#REF!</v>
      </c>
      <c r="AV20" s="89">
        <f t="shared" si="6"/>
        <v>0</v>
      </c>
      <c r="AW20" s="97">
        <f>(AV20-AX20)+('Tabla del Prestamo'!H20+'Tabla del Prestamo'!I20+'Tabla del Prestamo'!J20)*BE20</f>
        <v>0</v>
      </c>
      <c r="AX20" s="89">
        <f t="shared" si="7"/>
        <v>0</v>
      </c>
      <c r="AY20" s="89">
        <f>'Tabla del Prestamo'!$H$15</f>
        <v>0</v>
      </c>
      <c r="BA20" s="89"/>
      <c r="BC20" s="97">
        <f t="shared" si="8"/>
        <v>0</v>
      </c>
      <c r="BD20" s="90">
        <v>1</v>
      </c>
      <c r="BE20" s="98">
        <f t="shared" si="9"/>
        <v>0</v>
      </c>
      <c r="BG20" s="69">
        <f t="shared" si="10"/>
        <v>0</v>
      </c>
      <c r="BH20" s="70">
        <f t="shared" si="11"/>
        <v>0</v>
      </c>
      <c r="BJ20" s="67">
        <f>IF(BC20&gt;-'Tabla del Prestamo'!$D$16,1,0)</f>
        <v>0</v>
      </c>
      <c r="BK20" s="99"/>
      <c r="BL20" s="95">
        <f>('Tabla del Prestamo'!$N$22*AM20/12)</f>
        <v>0</v>
      </c>
      <c r="BN20" s="111" t="s">
        <v>87</v>
      </c>
      <c r="BO20" s="112" t="e">
        <f>IF((BO22-BO19-BO21)&gt;0,(BO22-BO19-BO21),0)</f>
        <v>#REF!</v>
      </c>
      <c r="BP20" s="113" t="e">
        <f>IF('Tabla del Prestamo'!#REF!&gt;0,BO20/'Tabla del Prestamo'!#REF!,0)</f>
        <v>#REF!</v>
      </c>
      <c r="BQ20" s="114">
        <f>IF('Tabla del Prestamo'!N24&gt;0,BP20/Hoja2!R4,0)</f>
        <v>0</v>
      </c>
    </row>
    <row r="21" spans="19:69" ht="15" thickBot="1" x14ac:dyDescent="0.4">
      <c r="S21" s="93">
        <f t="shared" si="0"/>
        <v>0</v>
      </c>
      <c r="T21" s="93">
        <f>IF('Tabla del Prestamo'!G21&gt;0,'Tabla del Prestamo'!G21,0)</f>
        <v>0</v>
      </c>
      <c r="U21" s="94"/>
      <c r="V21" s="94">
        <f t="shared" si="1"/>
        <v>0</v>
      </c>
      <c r="W21" s="66">
        <v>6</v>
      </c>
      <c r="X21" s="70">
        <f>SUMIF($S$16:$S$375,"&gt;0",$S$16:$S$375)-SUMIF(S22:$S$375,"&gt;0",S22:$S$375)</f>
        <v>0</v>
      </c>
      <c r="Y21" s="83"/>
      <c r="Z21" s="70">
        <f>'Tabla del Prestamo'!H21+'Tabla del Prestamo'!I21+'Tabla del Prestamo'!J21</f>
        <v>0</v>
      </c>
      <c r="AA21" s="67">
        <v>6</v>
      </c>
      <c r="AB21" s="70">
        <f>SUMIF($Z$16:$Z$375,"&gt;0",$Z$16:$Z$375)-SUMIF($Z22:Z$375,"&gt;0",$Z22:Z$375)</f>
        <v>0</v>
      </c>
      <c r="AC21" s="66"/>
      <c r="AD21" s="70"/>
      <c r="AE21" s="95"/>
      <c r="AF21" s="89">
        <f t="shared" si="2"/>
        <v>0</v>
      </c>
      <c r="AG21" s="89">
        <f t="shared" si="3"/>
        <v>0</v>
      </c>
      <c r="AH21" s="89">
        <f t="shared" si="4"/>
        <v>0</v>
      </c>
      <c r="AI21" s="89">
        <f>'Tabla del Prestamo'!$H$15</f>
        <v>0</v>
      </c>
      <c r="AJ21" s="67"/>
      <c r="AK21" s="89">
        <f>'Tabla del Prestamo'!$I$15</f>
        <v>0</v>
      </c>
      <c r="AL21" s="67"/>
      <c r="AM21" s="89">
        <f t="shared" si="5"/>
        <v>0</v>
      </c>
      <c r="AO21" s="96">
        <f>IF('Tabla del Prestamo'!K20&gt;0.1,1,0)</f>
        <v>0</v>
      </c>
      <c r="AV21" s="89">
        <f t="shared" si="6"/>
        <v>0</v>
      </c>
      <c r="AW21" s="97">
        <f>(AV21-AX21)+('Tabla del Prestamo'!H21+'Tabla del Prestamo'!I21+'Tabla del Prestamo'!J21)*BE21</f>
        <v>0</v>
      </c>
      <c r="AX21" s="89">
        <f t="shared" si="7"/>
        <v>0</v>
      </c>
      <c r="AY21" s="89">
        <f>'Tabla del Prestamo'!$H$15</f>
        <v>0</v>
      </c>
      <c r="BA21" s="89">
        <f>'Tabla del Prestamo'!$I$15</f>
        <v>0</v>
      </c>
      <c r="BC21" s="97">
        <f t="shared" si="8"/>
        <v>0</v>
      </c>
      <c r="BD21" s="90">
        <v>1</v>
      </c>
      <c r="BE21" s="98">
        <f t="shared" si="9"/>
        <v>0</v>
      </c>
      <c r="BG21" s="69">
        <f t="shared" si="10"/>
        <v>0</v>
      </c>
      <c r="BH21" s="70">
        <f t="shared" si="11"/>
        <v>0</v>
      </c>
      <c r="BJ21" s="67">
        <f>IF(BC21&gt;-'Tabla del Prestamo'!$D$16,1,0)</f>
        <v>0</v>
      </c>
      <c r="BK21" s="99"/>
      <c r="BL21" s="95">
        <f>('Tabla del Prestamo'!$N$22*AM21/12)</f>
        <v>0</v>
      </c>
      <c r="BN21" s="115" t="s">
        <v>99</v>
      </c>
      <c r="BO21" s="116" t="e">
        <f>IF('Tabla del Prestamo'!#REF!&gt;0,Hoja2!AH398,0)</f>
        <v>#REF!</v>
      </c>
      <c r="BP21" s="113" t="e">
        <f>IF('Tabla del Prestamo'!#REF!&gt;0,BO21/'Tabla del Prestamo'!#REF!,0)</f>
        <v>#REF!</v>
      </c>
      <c r="BQ21" s="114">
        <f>IF('Tabla del Prestamo'!N24&gt;0,BP21/Hoja2!R4,0)</f>
        <v>0</v>
      </c>
    </row>
    <row r="22" spans="19:69" x14ac:dyDescent="0.35">
      <c r="S22" s="93">
        <f t="shared" si="0"/>
        <v>0</v>
      </c>
      <c r="T22" s="93">
        <f>IF('Tabla del Prestamo'!G22&gt;0,'Tabla del Prestamo'!G22,0)</f>
        <v>0</v>
      </c>
      <c r="U22" s="94"/>
      <c r="V22" s="94">
        <f t="shared" si="1"/>
        <v>0</v>
      </c>
      <c r="W22" s="66">
        <v>7</v>
      </c>
      <c r="X22" s="70">
        <f>SUMIF($S$16:$S$375,"&gt;0",$S$16:$S$375)-SUMIF(S23:$S$375,"&gt;0",S23:$S$375)</f>
        <v>0</v>
      </c>
      <c r="Y22" s="83"/>
      <c r="Z22" s="70">
        <f>'Tabla del Prestamo'!H22+'Tabla del Prestamo'!I22+'Tabla del Prestamo'!J22</f>
        <v>0</v>
      </c>
      <c r="AA22" s="67">
        <v>7</v>
      </c>
      <c r="AB22" s="70">
        <f>SUMIF($Z$16:$Z$375,"&gt;0",$Z$16:$Z$375)-SUMIF($Z23:Z$375,"&gt;0",$Z23:Z$375)</f>
        <v>0</v>
      </c>
      <c r="AC22" s="66"/>
      <c r="AD22" s="70"/>
      <c r="AE22" s="95"/>
      <c r="AF22" s="89">
        <f t="shared" si="2"/>
        <v>0</v>
      </c>
      <c r="AG22" s="89">
        <f t="shared" si="3"/>
        <v>0</v>
      </c>
      <c r="AH22" s="89">
        <f t="shared" si="4"/>
        <v>0</v>
      </c>
      <c r="AI22" s="89">
        <f>'Tabla del Prestamo'!$H$15</f>
        <v>0</v>
      </c>
      <c r="AJ22" s="67"/>
      <c r="AK22" s="89"/>
      <c r="AL22" s="67"/>
      <c r="AM22" s="89">
        <f t="shared" si="5"/>
        <v>0</v>
      </c>
      <c r="AO22" s="96">
        <f>IF('Tabla del Prestamo'!K21&gt;0.1,1,0)</f>
        <v>0</v>
      </c>
      <c r="AP22" s="117" t="s">
        <v>65</v>
      </c>
      <c r="AQ22" s="118"/>
      <c r="AR22" s="118"/>
      <c r="AS22" s="119">
        <f>SUMIF('Tabla del Prestamo'!G16:G375,"&gt;0",'Tabla del Prestamo'!G16:G375)</f>
        <v>0</v>
      </c>
      <c r="AV22" s="89">
        <f t="shared" si="6"/>
        <v>0</v>
      </c>
      <c r="AW22" s="97">
        <f>(AV22-AX22)+('Tabla del Prestamo'!H22+'Tabla del Prestamo'!I22+'Tabla del Prestamo'!J22)*BE22</f>
        <v>0</v>
      </c>
      <c r="AX22" s="89">
        <f t="shared" si="7"/>
        <v>0</v>
      </c>
      <c r="AY22" s="89">
        <f>'Tabla del Prestamo'!$H$15</f>
        <v>0</v>
      </c>
      <c r="BA22" s="89"/>
      <c r="BC22" s="97">
        <f t="shared" si="8"/>
        <v>0</v>
      </c>
      <c r="BD22" s="90">
        <v>1</v>
      </c>
      <c r="BE22" s="98">
        <f t="shared" si="9"/>
        <v>0</v>
      </c>
      <c r="BG22" s="69">
        <f t="shared" si="10"/>
        <v>0</v>
      </c>
      <c r="BH22" s="70">
        <f t="shared" si="11"/>
        <v>0</v>
      </c>
      <c r="BJ22" s="67">
        <f>IF(BC22&gt;-'Tabla del Prestamo'!$D$16,1,0)</f>
        <v>0</v>
      </c>
      <c r="BK22" s="99"/>
      <c r="BL22" s="95">
        <f>('Tabla del Prestamo'!$N$22*AM22/12)</f>
        <v>0</v>
      </c>
      <c r="BN22" s="106" t="s">
        <v>94</v>
      </c>
      <c r="BO22" s="112">
        <f>Hoja2!BH394</f>
        <v>0</v>
      </c>
      <c r="BP22" s="120" t="e">
        <f>IF('Tabla del Prestamo'!#REF!&gt;0,BO22/'Tabla del Prestamo'!#REF!,0)</f>
        <v>#REF!</v>
      </c>
      <c r="BQ22" s="114">
        <f>IF('Tabla del Prestamo'!N24&gt;0,BP22/Hoja2!R4,0)</f>
        <v>0</v>
      </c>
    </row>
    <row r="23" spans="19:69" x14ac:dyDescent="0.35">
      <c r="S23" s="93">
        <f t="shared" si="0"/>
        <v>0</v>
      </c>
      <c r="T23" s="93">
        <f>IF('Tabla del Prestamo'!G23&gt;0,'Tabla del Prestamo'!G23,0)</f>
        <v>0</v>
      </c>
      <c r="U23" s="94"/>
      <c r="V23" s="94">
        <f t="shared" si="1"/>
        <v>0</v>
      </c>
      <c r="W23" s="66">
        <v>8</v>
      </c>
      <c r="X23" s="70">
        <f>SUMIF($S$16:$S$375,"&gt;0",$S$16:$S$375)-SUMIF(S24:$S$375,"&gt;0",S24:$S$375)</f>
        <v>0</v>
      </c>
      <c r="Y23" s="83"/>
      <c r="Z23" s="70">
        <f>'Tabla del Prestamo'!H23+'Tabla del Prestamo'!I23+'Tabla del Prestamo'!J23</f>
        <v>0</v>
      </c>
      <c r="AA23" s="67">
        <v>8</v>
      </c>
      <c r="AB23" s="70">
        <f>SUMIF($Z$16:$Z$375,"&gt;0",$Z$16:$Z$375)-SUMIF($Z24:Z$375,"&gt;0",$Z24:Z$375)</f>
        <v>0</v>
      </c>
      <c r="AC23" s="66"/>
      <c r="AD23" s="70"/>
      <c r="AE23" s="95"/>
      <c r="AF23" s="89">
        <f t="shared" si="2"/>
        <v>0</v>
      </c>
      <c r="AG23" s="89">
        <f t="shared" si="3"/>
        <v>0</v>
      </c>
      <c r="AH23" s="89">
        <f t="shared" si="4"/>
        <v>0</v>
      </c>
      <c r="AI23" s="89">
        <f>'Tabla del Prestamo'!$H$15</f>
        <v>0</v>
      </c>
      <c r="AJ23" s="67"/>
      <c r="AK23" s="89"/>
      <c r="AL23" s="67"/>
      <c r="AM23" s="89">
        <f t="shared" si="5"/>
        <v>0</v>
      </c>
      <c r="AO23" s="96">
        <f>IF('Tabla del Prestamo'!K22&gt;0.1,1,0)</f>
        <v>0</v>
      </c>
      <c r="AP23" s="121" t="s">
        <v>97</v>
      </c>
      <c r="AQ23" s="122"/>
      <c r="AR23" s="122"/>
      <c r="AS23" s="123">
        <f>AT18-AS22+Hoja2!BO23</f>
        <v>0</v>
      </c>
      <c r="AV23" s="89">
        <f t="shared" si="6"/>
        <v>0</v>
      </c>
      <c r="AW23" s="97">
        <f>(AV23-AX23)+('Tabla del Prestamo'!H23+'Tabla del Prestamo'!I23+'Tabla del Prestamo'!J23)*BE23</f>
        <v>0</v>
      </c>
      <c r="AX23" s="89">
        <f t="shared" si="7"/>
        <v>0</v>
      </c>
      <c r="AY23" s="89">
        <f>'Tabla del Prestamo'!$H$15</f>
        <v>0</v>
      </c>
      <c r="BA23" s="89"/>
      <c r="BC23" s="97">
        <f t="shared" si="8"/>
        <v>0</v>
      </c>
      <c r="BD23" s="90">
        <v>1</v>
      </c>
      <c r="BE23" s="98">
        <f t="shared" si="9"/>
        <v>0</v>
      </c>
      <c r="BG23" s="69">
        <f t="shared" si="10"/>
        <v>0</v>
      </c>
      <c r="BH23" s="70">
        <f t="shared" si="11"/>
        <v>0</v>
      </c>
      <c r="BJ23" s="67">
        <f>IF(BC23&gt;-'Tabla del Prestamo'!$D$16,1,0)</f>
        <v>0</v>
      </c>
      <c r="BK23" s="99"/>
      <c r="BL23" s="95">
        <f>('Tabla del Prestamo'!$N$22*AM23/12)</f>
        <v>0</v>
      </c>
      <c r="BN23" s="103" t="s">
        <v>98</v>
      </c>
      <c r="BO23" s="124">
        <f>('Tabla del Prestamo'!N21*Hoja2!BJ401)+Hoja2!BL395</f>
        <v>0</v>
      </c>
      <c r="BP23" s="125" t="e">
        <f>IF('Tabla del Prestamo'!#REF!&gt;0,BO23/'Tabla del Prestamo'!#REF!,0)</f>
        <v>#REF!</v>
      </c>
      <c r="BQ23" s="126">
        <f>IF('Tabla del Prestamo'!N24&gt;0,BP23/Hoja2!R4,0)</f>
        <v>0</v>
      </c>
    </row>
    <row r="24" spans="19:69" ht="15" thickBot="1" x14ac:dyDescent="0.4">
      <c r="S24" s="93">
        <f t="shared" si="0"/>
        <v>0</v>
      </c>
      <c r="T24" s="93">
        <f>IF('Tabla del Prestamo'!G24&gt;0,'Tabla del Prestamo'!G24,0)</f>
        <v>0</v>
      </c>
      <c r="U24" s="94"/>
      <c r="V24" s="94">
        <f t="shared" si="1"/>
        <v>0</v>
      </c>
      <c r="W24" s="66">
        <v>9</v>
      </c>
      <c r="X24" s="70">
        <f>SUMIF($S$16:$S$375,"&gt;0",$S$16:$S$375)-SUMIF(S25:$S$375,"&gt;0",S25:$S$375)</f>
        <v>0</v>
      </c>
      <c r="Y24" s="83"/>
      <c r="Z24" s="70">
        <f>'Tabla del Prestamo'!H24+'Tabla del Prestamo'!I24+'Tabla del Prestamo'!J24</f>
        <v>0</v>
      </c>
      <c r="AA24" s="67">
        <v>9</v>
      </c>
      <c r="AB24" s="70">
        <f>SUMIF($Z$16:$Z$375,"&gt;0",$Z$16:$Z$375)-SUMIF($Z25:Z$375,"&gt;0",$Z25:Z$375)</f>
        <v>0</v>
      </c>
      <c r="AC24" s="66"/>
      <c r="AD24" s="70"/>
      <c r="AE24" s="95"/>
      <c r="AF24" s="89">
        <f t="shared" si="2"/>
        <v>0</v>
      </c>
      <c r="AG24" s="89">
        <f t="shared" si="3"/>
        <v>0</v>
      </c>
      <c r="AH24" s="89">
        <f t="shared" si="4"/>
        <v>0</v>
      </c>
      <c r="AI24" s="89">
        <f>'Tabla del Prestamo'!$H$15</f>
        <v>0</v>
      </c>
      <c r="AJ24" s="67"/>
      <c r="AK24" s="89"/>
      <c r="AL24" s="67"/>
      <c r="AM24" s="89">
        <f t="shared" si="5"/>
        <v>0</v>
      </c>
      <c r="AO24" s="96">
        <f>IF('Tabla del Prestamo'!K23&gt;0.1,1,0)</f>
        <v>0</v>
      </c>
      <c r="AP24" s="127" t="s">
        <v>5</v>
      </c>
      <c r="AQ24" s="128"/>
      <c r="AR24" s="128"/>
      <c r="AS24" s="129">
        <f>SUM('Tabla del Prestamo'!H16:H375)+('Tabla del Prestamo'!N18*AR79*1%)+SUM('Tabla del Prestamo'!I16:I375)+SUM('Tabla del Prestamo'!J16:J375)+AQ59+AQ63+0.001</f>
        <v>1E-3</v>
      </c>
      <c r="AV24" s="89">
        <f t="shared" si="6"/>
        <v>0</v>
      </c>
      <c r="AW24" s="97">
        <f>(AV24-AX24)+('Tabla del Prestamo'!H24+'Tabla del Prestamo'!I24+'Tabla del Prestamo'!J24)*BE24</f>
        <v>0</v>
      </c>
      <c r="AX24" s="89">
        <f t="shared" si="7"/>
        <v>0</v>
      </c>
      <c r="AY24" s="89">
        <f>'Tabla del Prestamo'!$H$15</f>
        <v>0</v>
      </c>
      <c r="BA24" s="89"/>
      <c r="BC24" s="97">
        <f t="shared" si="8"/>
        <v>0</v>
      </c>
      <c r="BD24" s="90">
        <v>1</v>
      </c>
      <c r="BE24" s="98">
        <f t="shared" si="9"/>
        <v>0</v>
      </c>
      <c r="BG24" s="69">
        <f t="shared" si="10"/>
        <v>0</v>
      </c>
      <c r="BH24" s="70">
        <f t="shared" si="11"/>
        <v>0</v>
      </c>
      <c r="BJ24" s="67">
        <f>IF(BC24&gt;-'Tabla del Prestamo'!$D$16,1,0)</f>
        <v>0</v>
      </c>
      <c r="BK24" s="99"/>
      <c r="BL24" s="95">
        <f>('Tabla del Prestamo'!$N$22*AM24/12)</f>
        <v>0</v>
      </c>
      <c r="BN24" s="130" t="s">
        <v>100</v>
      </c>
      <c r="BO24" s="131">
        <f>BO22+BO23</f>
        <v>0</v>
      </c>
      <c r="BP24" s="132" t="e">
        <f>IF('Tabla del Prestamo'!#REF!&gt;0,BO24/'Tabla del Prestamo'!#REF!,0)</f>
        <v>#REF!</v>
      </c>
    </row>
    <row r="25" spans="19:69" x14ac:dyDescent="0.35">
      <c r="S25" s="93">
        <f t="shared" si="0"/>
        <v>0</v>
      </c>
      <c r="T25" s="93">
        <f>IF('Tabla del Prestamo'!G25&gt;0,'Tabla del Prestamo'!G25,0)</f>
        <v>0</v>
      </c>
      <c r="U25" s="94"/>
      <c r="V25" s="94">
        <f t="shared" si="1"/>
        <v>0</v>
      </c>
      <c r="W25" s="66">
        <v>10</v>
      </c>
      <c r="X25" s="70">
        <f>SUMIF($S$16:$S$375,"&gt;0",$S$16:$S$375)-SUMIF(S26:$S$375,"&gt;0",S26:$S$375)</f>
        <v>0</v>
      </c>
      <c r="Y25" s="83"/>
      <c r="Z25" s="70">
        <f>'Tabla del Prestamo'!H25+'Tabla del Prestamo'!I25+'Tabla del Prestamo'!J25</f>
        <v>0</v>
      </c>
      <c r="AA25" s="67">
        <v>10</v>
      </c>
      <c r="AB25" s="70">
        <f>SUMIF($Z$16:$Z$375,"&gt;0",$Z$16:$Z$375)-SUMIF($Z26:Z$375,"&gt;0",$Z26:Z$375)</f>
        <v>0</v>
      </c>
      <c r="AC25" s="66"/>
      <c r="AD25" s="70"/>
      <c r="AE25" s="95"/>
      <c r="AF25" s="89">
        <f t="shared" si="2"/>
        <v>0</v>
      </c>
      <c r="AG25" s="89">
        <f t="shared" si="3"/>
        <v>0</v>
      </c>
      <c r="AH25" s="89">
        <f t="shared" si="4"/>
        <v>0</v>
      </c>
      <c r="AI25" s="89">
        <f>'Tabla del Prestamo'!$H$15</f>
        <v>0</v>
      </c>
      <c r="AJ25" s="67"/>
      <c r="AK25" s="89"/>
      <c r="AL25" s="67"/>
      <c r="AM25" s="89">
        <f t="shared" si="5"/>
        <v>0</v>
      </c>
      <c r="AO25" s="96">
        <f>IF('Tabla del Prestamo'!K24&gt;0.1,1,0)</f>
        <v>0</v>
      </c>
      <c r="AV25" s="89">
        <f t="shared" si="6"/>
        <v>0</v>
      </c>
      <c r="AW25" s="97">
        <f>(AV25-AX25)+('Tabla del Prestamo'!H25+'Tabla del Prestamo'!I25+'Tabla del Prestamo'!J25)*BE25</f>
        <v>0</v>
      </c>
      <c r="AX25" s="89">
        <f t="shared" si="7"/>
        <v>0</v>
      </c>
      <c r="AY25" s="89">
        <f>'Tabla del Prestamo'!$H$15</f>
        <v>0</v>
      </c>
      <c r="BA25" s="89"/>
      <c r="BC25" s="97">
        <f t="shared" si="8"/>
        <v>0</v>
      </c>
      <c r="BD25" s="90">
        <v>1</v>
      </c>
      <c r="BE25" s="98">
        <f t="shared" si="9"/>
        <v>0</v>
      </c>
      <c r="BG25" s="69">
        <f t="shared" si="10"/>
        <v>0</v>
      </c>
      <c r="BH25" s="70">
        <f t="shared" si="11"/>
        <v>0</v>
      </c>
      <c r="BJ25" s="67">
        <f>IF(BC25&gt;-'Tabla del Prestamo'!$D$16,1,0)</f>
        <v>0</v>
      </c>
      <c r="BK25" s="99"/>
      <c r="BL25" s="95">
        <f>('Tabla del Prestamo'!$N$22*AM25/12)</f>
        <v>0</v>
      </c>
      <c r="BN25" s="92"/>
    </row>
    <row r="26" spans="19:69" x14ac:dyDescent="0.35">
      <c r="S26" s="93">
        <f t="shared" si="0"/>
        <v>0</v>
      </c>
      <c r="T26" s="93">
        <f>IF('Tabla del Prestamo'!G26&gt;0,'Tabla del Prestamo'!G26,0)</f>
        <v>0</v>
      </c>
      <c r="U26" s="94"/>
      <c r="V26" s="94">
        <f t="shared" si="1"/>
        <v>0</v>
      </c>
      <c r="W26" s="66">
        <v>11</v>
      </c>
      <c r="X26" s="70">
        <f>SUMIF($S$16:$S$375,"&gt;0",$S$16:$S$375)-SUMIF(S27:$S$375,"&gt;0",S27:$S$375)</f>
        <v>0</v>
      </c>
      <c r="Y26" s="83"/>
      <c r="Z26" s="70">
        <f>'Tabla del Prestamo'!H26+'Tabla del Prestamo'!I26+'Tabla del Prestamo'!J26</f>
        <v>0</v>
      </c>
      <c r="AA26" s="67">
        <v>11</v>
      </c>
      <c r="AB26" s="70">
        <f>SUMIF($Z$16:$Z$375,"&gt;0",$Z$16:$Z$375)-SUMIF($Z27:Z$375,"&gt;0",$Z27:Z$375)</f>
        <v>0</v>
      </c>
      <c r="AC26" s="66"/>
      <c r="AD26" s="70"/>
      <c r="AE26" s="95"/>
      <c r="AF26" s="89">
        <f t="shared" si="2"/>
        <v>0</v>
      </c>
      <c r="AG26" s="89">
        <f t="shared" si="3"/>
        <v>0</v>
      </c>
      <c r="AH26" s="89">
        <f t="shared" si="4"/>
        <v>0</v>
      </c>
      <c r="AI26" s="89">
        <f>'Tabla del Prestamo'!$H$15</f>
        <v>0</v>
      </c>
      <c r="AJ26" s="67"/>
      <c r="AK26" s="89"/>
      <c r="AL26" s="67"/>
      <c r="AM26" s="89">
        <f t="shared" si="5"/>
        <v>0</v>
      </c>
      <c r="AO26" s="96">
        <f>IF('Tabla del Prestamo'!K25&gt;0.1,1,0)</f>
        <v>0</v>
      </c>
      <c r="AP26" s="217" t="s">
        <v>41</v>
      </c>
      <c r="AQ26" s="217"/>
      <c r="AR26" s="122"/>
      <c r="AS26" s="133">
        <f>AS23/AS24</f>
        <v>0</v>
      </c>
      <c r="AV26" s="89">
        <f t="shared" si="6"/>
        <v>0</v>
      </c>
      <c r="AW26" s="97">
        <f>(AV26-AX26)+('Tabla del Prestamo'!H26+'Tabla del Prestamo'!I26+'Tabla del Prestamo'!J26)*BE26</f>
        <v>0</v>
      </c>
      <c r="AX26" s="89">
        <f t="shared" si="7"/>
        <v>0</v>
      </c>
      <c r="AY26" s="89">
        <f>'Tabla del Prestamo'!$H$15</f>
        <v>0</v>
      </c>
      <c r="BA26" s="89"/>
      <c r="BC26" s="97">
        <f t="shared" si="8"/>
        <v>0</v>
      </c>
      <c r="BD26" s="90">
        <v>1</v>
      </c>
      <c r="BE26" s="98">
        <f t="shared" si="9"/>
        <v>0</v>
      </c>
      <c r="BG26" s="69">
        <f t="shared" si="10"/>
        <v>0</v>
      </c>
      <c r="BH26" s="70">
        <f t="shared" si="11"/>
        <v>0</v>
      </c>
      <c r="BJ26" s="67">
        <f>IF(BC26&gt;-'Tabla del Prestamo'!$D$16,1,0)</f>
        <v>0</v>
      </c>
      <c r="BK26" s="99"/>
      <c r="BL26" s="95">
        <f>('Tabla del Prestamo'!$N$22*AM26/12)</f>
        <v>0</v>
      </c>
      <c r="BN26" s="92"/>
    </row>
    <row r="27" spans="19:69" x14ac:dyDescent="0.35">
      <c r="S27" s="93">
        <f t="shared" si="0"/>
        <v>0</v>
      </c>
      <c r="T27" s="93">
        <f>IF('Tabla del Prestamo'!G27&gt;0,'Tabla del Prestamo'!G27,0)</f>
        <v>0</v>
      </c>
      <c r="U27" s="94"/>
      <c r="V27" s="94">
        <f t="shared" si="1"/>
        <v>0</v>
      </c>
      <c r="W27" s="66">
        <v>12</v>
      </c>
      <c r="X27" s="70">
        <f>SUMIF($S$16:$S$375,"&gt;0",$S$16:$S$375)-SUMIF(S28:$S$375,"&gt;0",S28:$S$375)</f>
        <v>0</v>
      </c>
      <c r="Y27" s="83"/>
      <c r="Z27" s="70">
        <f>'Tabla del Prestamo'!H27+'Tabla del Prestamo'!I27+'Tabla del Prestamo'!J27</f>
        <v>0</v>
      </c>
      <c r="AA27" s="67">
        <v>12</v>
      </c>
      <c r="AB27" s="70">
        <f>SUMIF($Z$16:$Z$375,"&gt;0",$Z$16:$Z$375)-SUMIF($Z28:Z$375,"&gt;0",$Z28:Z$375)</f>
        <v>0</v>
      </c>
      <c r="AC27" s="66"/>
      <c r="AD27" s="70"/>
      <c r="AE27" s="95"/>
      <c r="AF27" s="89">
        <f t="shared" si="2"/>
        <v>0</v>
      </c>
      <c r="AG27" s="89">
        <f t="shared" si="3"/>
        <v>0</v>
      </c>
      <c r="AH27" s="89">
        <f t="shared" si="4"/>
        <v>0</v>
      </c>
      <c r="AI27" s="89">
        <f>'Tabla del Prestamo'!$H$15</f>
        <v>0</v>
      </c>
      <c r="AJ27" s="67"/>
      <c r="AK27" s="89"/>
      <c r="AL27" s="67"/>
      <c r="AM27" s="89">
        <f t="shared" si="5"/>
        <v>0</v>
      </c>
      <c r="AO27" s="96">
        <f>IF('Tabla del Prestamo'!K26&gt;0.1,1,0)</f>
        <v>0</v>
      </c>
      <c r="AS27" s="248">
        <f>IF(AS26&gt;0,AS26,0)</f>
        <v>0</v>
      </c>
      <c r="AV27" s="89">
        <f t="shared" si="6"/>
        <v>0</v>
      </c>
      <c r="AW27" s="97">
        <f>(AV27-AX27)+('Tabla del Prestamo'!H27+'Tabla del Prestamo'!I27+'Tabla del Prestamo'!J27)*BE27</f>
        <v>0</v>
      </c>
      <c r="AX27" s="89">
        <f t="shared" si="7"/>
        <v>0</v>
      </c>
      <c r="AY27" s="89">
        <f>'Tabla del Prestamo'!$H$15</f>
        <v>0</v>
      </c>
      <c r="BA27" s="89"/>
      <c r="BC27" s="97">
        <f t="shared" si="8"/>
        <v>0</v>
      </c>
      <c r="BD27" s="90">
        <v>1</v>
      </c>
      <c r="BE27" s="98">
        <f t="shared" si="9"/>
        <v>0</v>
      </c>
      <c r="BG27" s="69">
        <f t="shared" si="10"/>
        <v>0</v>
      </c>
      <c r="BH27" s="70">
        <f t="shared" si="11"/>
        <v>0</v>
      </c>
      <c r="BJ27" s="67">
        <f>IF(BC27&gt;-'Tabla del Prestamo'!$D$16,1,0)</f>
        <v>0</v>
      </c>
      <c r="BK27" s="99"/>
      <c r="BL27" s="95">
        <f>('Tabla del Prestamo'!$N$22*AM27/12)</f>
        <v>0</v>
      </c>
      <c r="BN27" s="92"/>
    </row>
    <row r="28" spans="19:69" ht="15" thickBot="1" x14ac:dyDescent="0.4">
      <c r="S28" s="93">
        <f t="shared" si="0"/>
        <v>0</v>
      </c>
      <c r="T28" s="93">
        <f>IF('Tabla del Prestamo'!G28&gt;0,'Tabla del Prestamo'!G28,0)</f>
        <v>0</v>
      </c>
      <c r="U28" s="94"/>
      <c r="V28" s="94">
        <f t="shared" si="1"/>
        <v>0</v>
      </c>
      <c r="W28" s="66">
        <v>13</v>
      </c>
      <c r="X28" s="70">
        <f>SUMIF($S$16:$S$375,"&gt;0",$S$16:$S$375)-SUMIF(S29:$S$375,"&gt;0",S29:$S$375)</f>
        <v>0</v>
      </c>
      <c r="Y28" s="83"/>
      <c r="Z28" s="70">
        <f>'Tabla del Prestamo'!H28+'Tabla del Prestamo'!I28+'Tabla del Prestamo'!J28</f>
        <v>0</v>
      </c>
      <c r="AA28" s="67">
        <v>13</v>
      </c>
      <c r="AB28" s="70">
        <f>SUMIF($Z$16:$Z$375,"&gt;0",$Z$16:$Z$375)-SUMIF($Z29:Z$375,"&gt;0",$Z29:Z$375)</f>
        <v>0</v>
      </c>
      <c r="AC28" s="66"/>
      <c r="AD28" s="70"/>
      <c r="AE28" s="95"/>
      <c r="AF28" s="89">
        <f t="shared" si="2"/>
        <v>0</v>
      </c>
      <c r="AG28" s="89">
        <f t="shared" si="3"/>
        <v>0</v>
      </c>
      <c r="AH28" s="89">
        <f t="shared" si="4"/>
        <v>0</v>
      </c>
      <c r="AI28" s="89">
        <f>'Tabla del Prestamo'!$H$15</f>
        <v>0</v>
      </c>
      <c r="AJ28" s="67"/>
      <c r="AK28" s="89"/>
      <c r="AL28" s="67"/>
      <c r="AM28" s="89">
        <f t="shared" si="5"/>
        <v>0</v>
      </c>
      <c r="AO28" s="96">
        <f>IF('Tabla del Prestamo'!K27&gt;0.1,1,0)</f>
        <v>0</v>
      </c>
      <c r="AV28" s="89">
        <f t="shared" si="6"/>
        <v>0</v>
      </c>
      <c r="AW28" s="97">
        <f>(AV28-AX28)+('Tabla del Prestamo'!H28+'Tabla del Prestamo'!I28+'Tabla del Prestamo'!J28)*BE28</f>
        <v>0</v>
      </c>
      <c r="AX28" s="89">
        <f t="shared" si="7"/>
        <v>0</v>
      </c>
      <c r="AY28" s="89">
        <f>'Tabla del Prestamo'!$H$15</f>
        <v>0</v>
      </c>
      <c r="BA28" s="89"/>
      <c r="BC28" s="97">
        <f t="shared" si="8"/>
        <v>0</v>
      </c>
      <c r="BD28" s="90">
        <v>2</v>
      </c>
      <c r="BE28" s="98">
        <f t="shared" si="9"/>
        <v>0</v>
      </c>
      <c r="BG28" s="69">
        <f t="shared" si="10"/>
        <v>0</v>
      </c>
      <c r="BH28" s="70">
        <f t="shared" si="11"/>
        <v>0</v>
      </c>
      <c r="BJ28" s="67">
        <f>IF(BC28&gt;-'Tabla del Prestamo'!$D$16,1,0)</f>
        <v>0</v>
      </c>
      <c r="BK28" s="99"/>
      <c r="BL28" s="95">
        <f>('Tabla del Prestamo'!$N$22*AM28/12)</f>
        <v>0</v>
      </c>
      <c r="BN28" s="92"/>
    </row>
    <row r="29" spans="19:69" x14ac:dyDescent="0.35">
      <c r="S29" s="93">
        <f t="shared" si="0"/>
        <v>0</v>
      </c>
      <c r="T29" s="93">
        <f>IF('Tabla del Prestamo'!G29&gt;0,'Tabla del Prestamo'!G29,0)</f>
        <v>0</v>
      </c>
      <c r="U29" s="94"/>
      <c r="V29" s="94">
        <f t="shared" si="1"/>
        <v>0</v>
      </c>
      <c r="W29" s="66">
        <v>14</v>
      </c>
      <c r="X29" s="70">
        <f>SUMIF($S$16:$S$375,"&gt;0",$S$16:$S$375)-SUMIF(S30:$S$375,"&gt;0",S30:$S$375)</f>
        <v>0</v>
      </c>
      <c r="Y29" s="83"/>
      <c r="Z29" s="70">
        <f>'Tabla del Prestamo'!H29+'Tabla del Prestamo'!I29+'Tabla del Prestamo'!J29</f>
        <v>0</v>
      </c>
      <c r="AA29" s="67">
        <v>14</v>
      </c>
      <c r="AB29" s="70">
        <f>SUMIF($Z$16:$Z$375,"&gt;0",$Z$16:$Z$375)-SUMIF($Z30:Z$375,"&gt;0",$Z30:Z$375)</f>
        <v>0</v>
      </c>
      <c r="AC29" s="66"/>
      <c r="AD29" s="70"/>
      <c r="AE29" s="95"/>
      <c r="AF29" s="89">
        <f t="shared" si="2"/>
        <v>0</v>
      </c>
      <c r="AG29" s="89">
        <f t="shared" si="3"/>
        <v>0</v>
      </c>
      <c r="AH29" s="89">
        <f t="shared" si="4"/>
        <v>0</v>
      </c>
      <c r="AI29" s="89">
        <f>'Tabla del Prestamo'!$H$15</f>
        <v>0</v>
      </c>
      <c r="AJ29" s="67"/>
      <c r="AK29" s="89"/>
      <c r="AL29" s="67"/>
      <c r="AM29" s="89">
        <f t="shared" si="5"/>
        <v>0</v>
      </c>
      <c r="AO29" s="96">
        <f>IF('Tabla del Prestamo'!K28&gt;0.1,1,0)</f>
        <v>0</v>
      </c>
      <c r="AP29" s="134" t="s">
        <v>46</v>
      </c>
      <c r="AQ29" s="135" t="s">
        <v>56</v>
      </c>
      <c r="AR29" s="136"/>
      <c r="AS29" s="137"/>
      <c r="AV29" s="89">
        <f t="shared" si="6"/>
        <v>0</v>
      </c>
      <c r="AW29" s="97">
        <f>(AV29-AX29)+('Tabla del Prestamo'!H29+'Tabla del Prestamo'!I29+'Tabla del Prestamo'!J29)*BE29</f>
        <v>0</v>
      </c>
      <c r="AX29" s="89">
        <f t="shared" si="7"/>
        <v>0</v>
      </c>
      <c r="AY29" s="89">
        <f>'Tabla del Prestamo'!$H$15</f>
        <v>0</v>
      </c>
      <c r="BA29" s="89"/>
      <c r="BC29" s="97">
        <f t="shared" si="8"/>
        <v>0</v>
      </c>
      <c r="BD29" s="90">
        <v>2</v>
      </c>
      <c r="BE29" s="98">
        <f t="shared" si="9"/>
        <v>0</v>
      </c>
      <c r="BG29" s="69">
        <f t="shared" si="10"/>
        <v>0</v>
      </c>
      <c r="BH29" s="70">
        <f t="shared" si="11"/>
        <v>0</v>
      </c>
      <c r="BJ29" s="67">
        <f>IF(BC29&gt;-'Tabla del Prestamo'!$D$16,1,0)</f>
        <v>0</v>
      </c>
      <c r="BK29" s="99"/>
      <c r="BL29" s="95">
        <f>('Tabla del Prestamo'!$N$22*AM29/12)</f>
        <v>0</v>
      </c>
      <c r="BN29" s="92"/>
    </row>
    <row r="30" spans="19:69" x14ac:dyDescent="0.35">
      <c r="S30" s="93">
        <f t="shared" si="0"/>
        <v>0</v>
      </c>
      <c r="T30" s="93">
        <f>IF('Tabla del Prestamo'!G30&gt;0,'Tabla del Prestamo'!G30,0)</f>
        <v>0</v>
      </c>
      <c r="U30" s="94"/>
      <c r="V30" s="94">
        <f t="shared" si="1"/>
        <v>0</v>
      </c>
      <c r="W30" s="66">
        <v>15</v>
      </c>
      <c r="X30" s="70">
        <f>SUMIF($S$16:$S$375,"&gt;0",$S$16:$S$375)-SUMIF(S31:$S$375,"&gt;0",S31:$S$375)</f>
        <v>0</v>
      </c>
      <c r="Y30" s="83"/>
      <c r="Z30" s="70">
        <f>'Tabla del Prestamo'!H30+'Tabla del Prestamo'!I30+'Tabla del Prestamo'!J30</f>
        <v>0</v>
      </c>
      <c r="AA30" s="67">
        <v>15</v>
      </c>
      <c r="AB30" s="70">
        <f>SUMIF($Z$16:$Z$375,"&gt;0",$Z$16:$Z$375)-SUMIF($Z31:Z$375,"&gt;0",$Z31:Z$375)</f>
        <v>0</v>
      </c>
      <c r="AC30" s="66"/>
      <c r="AD30" s="70"/>
      <c r="AE30" s="95"/>
      <c r="AF30" s="89">
        <f t="shared" si="2"/>
        <v>0</v>
      </c>
      <c r="AG30" s="89">
        <f t="shared" si="3"/>
        <v>0</v>
      </c>
      <c r="AH30" s="89">
        <f t="shared" si="4"/>
        <v>0</v>
      </c>
      <c r="AI30" s="89">
        <f>'Tabla del Prestamo'!$H$15</f>
        <v>0</v>
      </c>
      <c r="AJ30" s="67"/>
      <c r="AK30" s="89"/>
      <c r="AL30" s="67"/>
      <c r="AM30" s="89">
        <f t="shared" si="5"/>
        <v>0</v>
      </c>
      <c r="AO30" s="96">
        <f>IF('Tabla del Prestamo'!K29&gt;0.1,1,0)</f>
        <v>0</v>
      </c>
      <c r="AP30" s="138">
        <f>SUM(AO16:AO375)</f>
        <v>0</v>
      </c>
      <c r="AQ30" s="95">
        <f>AP38-AP30</f>
        <v>0.12</v>
      </c>
      <c r="AS30" s="139"/>
      <c r="AV30" s="89">
        <f t="shared" si="6"/>
        <v>0</v>
      </c>
      <c r="AW30" s="97">
        <f>(AV30-AX30)+('Tabla del Prestamo'!H30+'Tabla del Prestamo'!I30+'Tabla del Prestamo'!J30)*BE30</f>
        <v>0</v>
      </c>
      <c r="AX30" s="89">
        <f t="shared" si="7"/>
        <v>0</v>
      </c>
      <c r="AY30" s="89">
        <f>'Tabla del Prestamo'!$H$15</f>
        <v>0</v>
      </c>
      <c r="BA30" s="89"/>
      <c r="BC30" s="97">
        <f t="shared" si="8"/>
        <v>0</v>
      </c>
      <c r="BD30" s="90">
        <v>2</v>
      </c>
      <c r="BE30" s="98">
        <f t="shared" si="9"/>
        <v>0</v>
      </c>
      <c r="BG30" s="69">
        <f t="shared" si="10"/>
        <v>0</v>
      </c>
      <c r="BH30" s="70">
        <f t="shared" si="11"/>
        <v>0</v>
      </c>
      <c r="BJ30" s="67">
        <f>IF(BC30&gt;-'Tabla del Prestamo'!$D$16,1,0)</f>
        <v>0</v>
      </c>
      <c r="BK30" s="99"/>
      <c r="BL30" s="95">
        <f>('Tabla del Prestamo'!$N$22*AM30/12)</f>
        <v>0</v>
      </c>
      <c r="BN30" s="92"/>
    </row>
    <row r="31" spans="19:69" x14ac:dyDescent="0.35">
      <c r="S31" s="93">
        <f t="shared" si="0"/>
        <v>0</v>
      </c>
      <c r="T31" s="93">
        <f>IF('Tabla del Prestamo'!G31&gt;0,'Tabla del Prestamo'!G31,0)</f>
        <v>0</v>
      </c>
      <c r="U31" s="94"/>
      <c r="V31" s="94">
        <f t="shared" si="1"/>
        <v>0</v>
      </c>
      <c r="W31" s="66">
        <v>16</v>
      </c>
      <c r="X31" s="70">
        <f>SUMIF($S$16:$S$375,"&gt;0",$S$16:$S$375)-SUMIF(S32:$S$375,"&gt;0",S32:$S$375)</f>
        <v>0</v>
      </c>
      <c r="Y31" s="83"/>
      <c r="Z31" s="70">
        <f>'Tabla del Prestamo'!H31+'Tabla del Prestamo'!I31+'Tabla del Prestamo'!J31</f>
        <v>0</v>
      </c>
      <c r="AA31" s="67">
        <v>16</v>
      </c>
      <c r="AB31" s="70">
        <f>SUMIF($Z$16:$Z$375,"&gt;0",$Z$16:$Z$375)-SUMIF($Z32:Z$375,"&gt;0",$Z32:Z$375)</f>
        <v>0</v>
      </c>
      <c r="AC31" s="66"/>
      <c r="AD31" s="70"/>
      <c r="AE31" s="95"/>
      <c r="AF31" s="89">
        <f t="shared" si="2"/>
        <v>0</v>
      </c>
      <c r="AG31" s="89">
        <f t="shared" si="3"/>
        <v>0</v>
      </c>
      <c r="AH31" s="89">
        <f t="shared" si="4"/>
        <v>0</v>
      </c>
      <c r="AI31" s="89">
        <f>'Tabla del Prestamo'!$H$15</f>
        <v>0</v>
      </c>
      <c r="AJ31" s="67"/>
      <c r="AK31" s="89"/>
      <c r="AL31" s="67"/>
      <c r="AM31" s="89">
        <f t="shared" si="5"/>
        <v>0</v>
      </c>
      <c r="AO31" s="96">
        <f>IF('Tabla del Prestamo'!K30&gt;0.1,1,0)</f>
        <v>0</v>
      </c>
      <c r="AP31" s="140"/>
      <c r="AS31" s="139"/>
      <c r="AV31" s="89">
        <f t="shared" si="6"/>
        <v>0</v>
      </c>
      <c r="AW31" s="97">
        <f>(AV31-AX31)+('Tabla del Prestamo'!H31+'Tabla del Prestamo'!I31+'Tabla del Prestamo'!J31)*BE31</f>
        <v>0</v>
      </c>
      <c r="AX31" s="89">
        <f t="shared" si="7"/>
        <v>0</v>
      </c>
      <c r="AY31" s="89">
        <f>'Tabla del Prestamo'!$H$15</f>
        <v>0</v>
      </c>
      <c r="BA31" s="89"/>
      <c r="BC31" s="97">
        <f t="shared" si="8"/>
        <v>0</v>
      </c>
      <c r="BD31" s="90">
        <v>2</v>
      </c>
      <c r="BE31" s="98">
        <f t="shared" si="9"/>
        <v>0</v>
      </c>
      <c r="BG31" s="69">
        <f t="shared" si="10"/>
        <v>0</v>
      </c>
      <c r="BH31" s="70">
        <f t="shared" si="11"/>
        <v>0</v>
      </c>
      <c r="BJ31" s="67">
        <f>IF(BC31&gt;-'Tabla del Prestamo'!$D$16,1,0)</f>
        <v>0</v>
      </c>
      <c r="BK31" s="99"/>
      <c r="BL31" s="95">
        <f>('Tabla del Prestamo'!$N$22*AM31/12)</f>
        <v>0</v>
      </c>
      <c r="BN31" s="92"/>
    </row>
    <row r="32" spans="19:69" x14ac:dyDescent="0.35">
      <c r="S32" s="93">
        <f t="shared" si="0"/>
        <v>0</v>
      </c>
      <c r="T32" s="93">
        <f>IF('Tabla del Prestamo'!G32&gt;0,'Tabla del Prestamo'!G32,0)</f>
        <v>0</v>
      </c>
      <c r="U32" s="94"/>
      <c r="V32" s="94">
        <f t="shared" si="1"/>
        <v>0</v>
      </c>
      <c r="W32" s="66">
        <v>17</v>
      </c>
      <c r="X32" s="70">
        <f>SUMIF($S$16:$S$375,"&gt;0",$S$16:$S$375)-SUMIF(S33:$S$375,"&gt;0",S33:$S$375)</f>
        <v>0</v>
      </c>
      <c r="Y32" s="83"/>
      <c r="Z32" s="70">
        <f>'Tabla del Prestamo'!H32+'Tabla del Prestamo'!I32+'Tabla del Prestamo'!J32</f>
        <v>0</v>
      </c>
      <c r="AA32" s="67">
        <v>17</v>
      </c>
      <c r="AB32" s="70">
        <f>SUMIF($Z$16:$Z$375,"&gt;0",$Z$16:$Z$375)-SUMIF($Z33:Z$375,"&gt;0",$Z33:Z$375)</f>
        <v>0</v>
      </c>
      <c r="AC32" s="66"/>
      <c r="AD32" s="70"/>
      <c r="AE32" s="95"/>
      <c r="AF32" s="89">
        <f t="shared" si="2"/>
        <v>0</v>
      </c>
      <c r="AG32" s="89">
        <f t="shared" si="3"/>
        <v>0</v>
      </c>
      <c r="AH32" s="89">
        <f t="shared" si="4"/>
        <v>0</v>
      </c>
      <c r="AI32" s="89">
        <f>'Tabla del Prestamo'!$H$15</f>
        <v>0</v>
      </c>
      <c r="AJ32" s="67"/>
      <c r="AK32" s="89"/>
      <c r="AL32" s="67"/>
      <c r="AM32" s="89">
        <f t="shared" si="5"/>
        <v>0</v>
      </c>
      <c r="AO32" s="96">
        <f>IF('Tabla del Prestamo'!K31&gt;0.1,1,0)</f>
        <v>0</v>
      </c>
      <c r="AP32" s="140"/>
      <c r="AS32" s="139"/>
      <c r="AV32" s="89">
        <f t="shared" si="6"/>
        <v>0</v>
      </c>
      <c r="AW32" s="97">
        <f>(AV32-AX32)+('Tabla del Prestamo'!H32+'Tabla del Prestamo'!I32+'Tabla del Prestamo'!J32)*BE32</f>
        <v>0</v>
      </c>
      <c r="AX32" s="89">
        <f t="shared" si="7"/>
        <v>0</v>
      </c>
      <c r="AY32" s="89">
        <f>'Tabla del Prestamo'!$H$15</f>
        <v>0</v>
      </c>
      <c r="BA32" s="89"/>
      <c r="BC32" s="97">
        <f t="shared" si="8"/>
        <v>0</v>
      </c>
      <c r="BD32" s="90">
        <v>2</v>
      </c>
      <c r="BE32" s="98">
        <f t="shared" si="9"/>
        <v>0</v>
      </c>
      <c r="BG32" s="69">
        <f t="shared" si="10"/>
        <v>0</v>
      </c>
      <c r="BH32" s="70">
        <f t="shared" si="11"/>
        <v>0</v>
      </c>
      <c r="BJ32" s="67">
        <f>IF(BC32&gt;-'Tabla del Prestamo'!$D$16,1,0)</f>
        <v>0</v>
      </c>
      <c r="BL32" s="95">
        <f>('Tabla del Prestamo'!$N$22*AM32/12)</f>
        <v>0</v>
      </c>
      <c r="BN32" s="92"/>
    </row>
    <row r="33" spans="19:66" x14ac:dyDescent="0.35">
      <c r="S33" s="93">
        <f t="shared" si="0"/>
        <v>0</v>
      </c>
      <c r="T33" s="93">
        <f>IF('Tabla del Prestamo'!G33&gt;0,'Tabla del Prestamo'!G33,0)</f>
        <v>0</v>
      </c>
      <c r="U33" s="94"/>
      <c r="V33" s="94">
        <f t="shared" si="1"/>
        <v>0</v>
      </c>
      <c r="W33" s="66">
        <v>18</v>
      </c>
      <c r="X33" s="70">
        <f>SUMIF($S$16:$S$375,"&gt;0",$S$16:$S$375)-SUMIF(S34:$S$375,"&gt;0",S34:$S$375)</f>
        <v>0</v>
      </c>
      <c r="Y33" s="83"/>
      <c r="Z33" s="70">
        <f>'Tabla del Prestamo'!H33+'Tabla del Prestamo'!I33+'Tabla del Prestamo'!J33</f>
        <v>0</v>
      </c>
      <c r="AA33" s="67">
        <v>18</v>
      </c>
      <c r="AB33" s="70">
        <f>SUMIF($Z$16:$Z$375,"&gt;0",$Z$16:$Z$375)-SUMIF($Z34:Z$375,"&gt;0",$Z34:Z$375)</f>
        <v>0</v>
      </c>
      <c r="AC33" s="66"/>
      <c r="AD33" s="70"/>
      <c r="AE33" s="95"/>
      <c r="AF33" s="89">
        <f t="shared" si="2"/>
        <v>0</v>
      </c>
      <c r="AG33" s="89">
        <f t="shared" si="3"/>
        <v>0</v>
      </c>
      <c r="AH33" s="89">
        <f t="shared" si="4"/>
        <v>0</v>
      </c>
      <c r="AI33" s="89">
        <f>'Tabla del Prestamo'!$H$15</f>
        <v>0</v>
      </c>
      <c r="AJ33" s="67"/>
      <c r="AK33" s="89">
        <f>'Tabla del Prestamo'!$I$15</f>
        <v>0</v>
      </c>
      <c r="AL33" s="67"/>
      <c r="AM33" s="89">
        <f t="shared" si="5"/>
        <v>0</v>
      </c>
      <c r="AO33" s="96">
        <f>IF('Tabla del Prestamo'!K32&gt;0.1,1,0)</f>
        <v>0</v>
      </c>
      <c r="AP33" s="141"/>
      <c r="AS33" s="139"/>
      <c r="AV33" s="89">
        <f t="shared" si="6"/>
        <v>0</v>
      </c>
      <c r="AW33" s="97">
        <f>(AV33-AX33)+('Tabla del Prestamo'!H33+'Tabla del Prestamo'!I33+'Tabla del Prestamo'!J33)*BE33</f>
        <v>0</v>
      </c>
      <c r="AX33" s="89">
        <f t="shared" si="7"/>
        <v>0</v>
      </c>
      <c r="AY33" s="89">
        <f>'Tabla del Prestamo'!$H$15</f>
        <v>0</v>
      </c>
      <c r="BA33" s="89">
        <f>'Tabla del Prestamo'!$I$15</f>
        <v>0</v>
      </c>
      <c r="BC33" s="97">
        <f t="shared" si="8"/>
        <v>0</v>
      </c>
      <c r="BD33" s="90">
        <v>2</v>
      </c>
      <c r="BE33" s="98">
        <f t="shared" si="9"/>
        <v>0</v>
      </c>
      <c r="BG33" s="69">
        <f t="shared" si="10"/>
        <v>0</v>
      </c>
      <c r="BH33" s="70">
        <f t="shared" si="11"/>
        <v>0</v>
      </c>
      <c r="BJ33" s="67">
        <f>IF(BC33&gt;-'Tabla del Prestamo'!$D$16,1,0)</f>
        <v>0</v>
      </c>
      <c r="BL33" s="95">
        <f>('Tabla del Prestamo'!$N$22*AM33/12)</f>
        <v>0</v>
      </c>
      <c r="BN33" s="92"/>
    </row>
    <row r="34" spans="19:66" x14ac:dyDescent="0.35">
      <c r="S34" s="93">
        <f t="shared" si="0"/>
        <v>0</v>
      </c>
      <c r="T34" s="93">
        <f>IF('Tabla del Prestamo'!G34&gt;0,'Tabla del Prestamo'!G34,0)</f>
        <v>0</v>
      </c>
      <c r="U34" s="94"/>
      <c r="V34" s="94">
        <f t="shared" si="1"/>
        <v>0</v>
      </c>
      <c r="W34" s="66">
        <v>19</v>
      </c>
      <c r="X34" s="70">
        <f>SUMIF($S$16:$S$375,"&gt;0",$S$16:$S$375)-SUMIF(S35:$S$375,"&gt;0",S35:$S$375)</f>
        <v>0</v>
      </c>
      <c r="Y34" s="83"/>
      <c r="Z34" s="70">
        <f>'Tabla del Prestamo'!H34+'Tabla del Prestamo'!I34+'Tabla del Prestamo'!J34</f>
        <v>0</v>
      </c>
      <c r="AA34" s="67">
        <v>19</v>
      </c>
      <c r="AB34" s="70">
        <f>SUMIF($Z$16:$Z$375,"&gt;0",$Z$16:$Z$375)-SUMIF($Z35:Z$375,"&gt;0",$Z35:Z$375)</f>
        <v>0</v>
      </c>
      <c r="AC34" s="66"/>
      <c r="AD34" s="70"/>
      <c r="AE34" s="95"/>
      <c r="AF34" s="89">
        <f t="shared" si="2"/>
        <v>0</v>
      </c>
      <c r="AG34" s="89">
        <f t="shared" si="3"/>
        <v>0</v>
      </c>
      <c r="AH34" s="89">
        <f t="shared" si="4"/>
        <v>0</v>
      </c>
      <c r="AI34" s="89">
        <f>'Tabla del Prestamo'!$H$15</f>
        <v>0</v>
      </c>
      <c r="AJ34" s="67"/>
      <c r="AK34" s="89"/>
      <c r="AL34" s="67"/>
      <c r="AM34" s="89">
        <f t="shared" si="5"/>
        <v>0</v>
      </c>
      <c r="AO34" s="96">
        <f>IF('Tabla del Prestamo'!K33&gt;0.1,1,0)</f>
        <v>0</v>
      </c>
      <c r="AP34" s="140"/>
      <c r="AS34" s="139"/>
      <c r="AV34" s="89">
        <f t="shared" si="6"/>
        <v>0</v>
      </c>
      <c r="AW34" s="97">
        <f>(AV34-AX34)+('Tabla del Prestamo'!H34+'Tabla del Prestamo'!I34+'Tabla del Prestamo'!J34)*BE34</f>
        <v>0</v>
      </c>
      <c r="AX34" s="89">
        <f t="shared" si="7"/>
        <v>0</v>
      </c>
      <c r="AY34" s="89">
        <f>'Tabla del Prestamo'!$H$15</f>
        <v>0</v>
      </c>
      <c r="BA34" s="89"/>
      <c r="BC34" s="97">
        <f t="shared" si="8"/>
        <v>0</v>
      </c>
      <c r="BD34" s="90">
        <v>2</v>
      </c>
      <c r="BE34" s="98">
        <f t="shared" si="9"/>
        <v>0</v>
      </c>
      <c r="BG34" s="69">
        <f t="shared" si="10"/>
        <v>0</v>
      </c>
      <c r="BH34" s="70">
        <f t="shared" si="11"/>
        <v>0</v>
      </c>
      <c r="BJ34" s="67">
        <f>IF(BC34&gt;-'Tabla del Prestamo'!$D$16,1,0)</f>
        <v>0</v>
      </c>
      <c r="BL34" s="95">
        <f>('Tabla del Prestamo'!$N$22*AM34/12)</f>
        <v>0</v>
      </c>
      <c r="BN34" s="92"/>
    </row>
    <row r="35" spans="19:66" x14ac:dyDescent="0.35">
      <c r="S35" s="93">
        <f t="shared" si="0"/>
        <v>0</v>
      </c>
      <c r="T35" s="93">
        <f>IF('Tabla del Prestamo'!G35&gt;0,'Tabla del Prestamo'!G35,0)</f>
        <v>0</v>
      </c>
      <c r="U35" s="94"/>
      <c r="V35" s="94">
        <f t="shared" si="1"/>
        <v>0</v>
      </c>
      <c r="W35" s="66">
        <v>20</v>
      </c>
      <c r="X35" s="70">
        <f>SUMIF($S$16:$S$375,"&gt;0",$S$16:$S$375)-SUMIF(S36:$S$375,"&gt;0",S36:$S$375)</f>
        <v>0</v>
      </c>
      <c r="Y35" s="83"/>
      <c r="Z35" s="70">
        <f>'Tabla del Prestamo'!H35+'Tabla del Prestamo'!I35+'Tabla del Prestamo'!J35</f>
        <v>0</v>
      </c>
      <c r="AA35" s="67">
        <v>20</v>
      </c>
      <c r="AB35" s="70">
        <f>SUMIF($Z$16:$Z$375,"&gt;0",$Z$16:$Z$375)-SUMIF($Z36:Z$375,"&gt;0",$Z36:Z$375)</f>
        <v>0</v>
      </c>
      <c r="AC35" s="66"/>
      <c r="AD35" s="70"/>
      <c r="AE35" s="95"/>
      <c r="AF35" s="89">
        <f t="shared" si="2"/>
        <v>0</v>
      </c>
      <c r="AG35" s="89">
        <f t="shared" si="3"/>
        <v>0</v>
      </c>
      <c r="AH35" s="89">
        <f t="shared" si="4"/>
        <v>0</v>
      </c>
      <c r="AI35" s="89">
        <f>'Tabla del Prestamo'!$H$15</f>
        <v>0</v>
      </c>
      <c r="AJ35" s="67"/>
      <c r="AK35" s="89"/>
      <c r="AL35" s="67"/>
      <c r="AM35" s="89">
        <f t="shared" si="5"/>
        <v>0</v>
      </c>
      <c r="AO35" s="96">
        <f>IF('Tabla del Prestamo'!K34&gt;0.1,1,0)</f>
        <v>0</v>
      </c>
      <c r="AP35" s="141"/>
      <c r="AS35" s="139"/>
      <c r="AV35" s="89">
        <f t="shared" si="6"/>
        <v>0</v>
      </c>
      <c r="AW35" s="97">
        <f>(AV35-AX35)+('Tabla del Prestamo'!H35+'Tabla del Prestamo'!I35+'Tabla del Prestamo'!J35)*BE35</f>
        <v>0</v>
      </c>
      <c r="AX35" s="89">
        <f t="shared" si="7"/>
        <v>0</v>
      </c>
      <c r="AY35" s="89">
        <f>'Tabla del Prestamo'!$H$15</f>
        <v>0</v>
      </c>
      <c r="BA35" s="89"/>
      <c r="BC35" s="97">
        <f t="shared" si="8"/>
        <v>0</v>
      </c>
      <c r="BD35" s="90">
        <v>2</v>
      </c>
      <c r="BE35" s="98">
        <f t="shared" si="9"/>
        <v>0</v>
      </c>
      <c r="BG35" s="69">
        <f t="shared" si="10"/>
        <v>0</v>
      </c>
      <c r="BH35" s="70">
        <f t="shared" si="11"/>
        <v>0</v>
      </c>
      <c r="BJ35" s="67">
        <f>IF(BC35&gt;-'Tabla del Prestamo'!$D$16,1,0)</f>
        <v>0</v>
      </c>
      <c r="BL35" s="95">
        <f>('Tabla del Prestamo'!$N$22*AM35/12)</f>
        <v>0</v>
      </c>
      <c r="BN35" s="92"/>
    </row>
    <row r="36" spans="19:66" x14ac:dyDescent="0.35">
      <c r="S36" s="93">
        <f t="shared" si="0"/>
        <v>0</v>
      </c>
      <c r="T36" s="93">
        <f>IF('Tabla del Prestamo'!G36&gt;0,'Tabla del Prestamo'!G36,0)</f>
        <v>0</v>
      </c>
      <c r="U36" s="94"/>
      <c r="V36" s="94">
        <f t="shared" si="1"/>
        <v>0</v>
      </c>
      <c r="W36" s="66">
        <v>21</v>
      </c>
      <c r="X36" s="70">
        <f>SUMIF($S$16:$S$375,"&gt;0",$S$16:$S$375)-SUMIF(S37:$S$375,"&gt;0",S37:$S$375)</f>
        <v>0</v>
      </c>
      <c r="Y36" s="83"/>
      <c r="Z36" s="70">
        <f>'Tabla del Prestamo'!H36+'Tabla del Prestamo'!I36+'Tabla del Prestamo'!J36</f>
        <v>0</v>
      </c>
      <c r="AA36" s="67">
        <v>21</v>
      </c>
      <c r="AB36" s="70">
        <f>SUMIF($Z$16:$Z$375,"&gt;0",$Z$16:$Z$375)-SUMIF($Z37:Z$375,"&gt;0",$Z37:Z$375)</f>
        <v>0</v>
      </c>
      <c r="AC36" s="66"/>
      <c r="AD36" s="70"/>
      <c r="AE36" s="95"/>
      <c r="AF36" s="89">
        <f t="shared" si="2"/>
        <v>0</v>
      </c>
      <c r="AG36" s="89">
        <f t="shared" si="3"/>
        <v>0</v>
      </c>
      <c r="AH36" s="89">
        <f t="shared" si="4"/>
        <v>0</v>
      </c>
      <c r="AI36" s="89">
        <f>'Tabla del Prestamo'!$H$15</f>
        <v>0</v>
      </c>
      <c r="AJ36" s="67"/>
      <c r="AK36" s="89"/>
      <c r="AL36" s="67"/>
      <c r="AM36" s="89">
        <f t="shared" si="5"/>
        <v>0</v>
      </c>
      <c r="AO36" s="96">
        <f>IF('Tabla del Prestamo'!K35&gt;0.1,1,0)</f>
        <v>0</v>
      </c>
      <c r="AP36" s="141"/>
      <c r="AS36" s="139"/>
      <c r="AV36" s="89">
        <f t="shared" si="6"/>
        <v>0</v>
      </c>
      <c r="AW36" s="97">
        <f>(AV36-AX36)+('Tabla del Prestamo'!H36+'Tabla del Prestamo'!I36+'Tabla del Prestamo'!J36)*BE36</f>
        <v>0</v>
      </c>
      <c r="AX36" s="89">
        <f t="shared" si="7"/>
        <v>0</v>
      </c>
      <c r="AY36" s="89">
        <f>'Tabla del Prestamo'!$H$15</f>
        <v>0</v>
      </c>
      <c r="BA36" s="89"/>
      <c r="BC36" s="97">
        <f t="shared" si="8"/>
        <v>0</v>
      </c>
      <c r="BD36" s="90">
        <v>2</v>
      </c>
      <c r="BE36" s="98">
        <f t="shared" si="9"/>
        <v>0</v>
      </c>
      <c r="BG36" s="69">
        <f t="shared" si="10"/>
        <v>0</v>
      </c>
      <c r="BH36" s="70">
        <f t="shared" si="11"/>
        <v>0</v>
      </c>
      <c r="BJ36" s="67">
        <f>IF(BC36&gt;-'Tabla del Prestamo'!$D$16,1,0)</f>
        <v>0</v>
      </c>
      <c r="BL36" s="95">
        <f>('Tabla del Prestamo'!$N$22*AM36/12)</f>
        <v>0</v>
      </c>
      <c r="BN36" s="92"/>
    </row>
    <row r="37" spans="19:66" x14ac:dyDescent="0.35">
      <c r="S37" s="93">
        <f t="shared" si="0"/>
        <v>0</v>
      </c>
      <c r="T37" s="93">
        <f>IF('Tabla del Prestamo'!G37&gt;0,'Tabla del Prestamo'!G37,0)</f>
        <v>0</v>
      </c>
      <c r="U37" s="94"/>
      <c r="V37" s="94">
        <f t="shared" si="1"/>
        <v>0</v>
      </c>
      <c r="W37" s="66">
        <v>22</v>
      </c>
      <c r="X37" s="70">
        <f>SUMIF($S$16:$S$375,"&gt;0",$S$16:$S$375)-SUMIF(S38:$S$375,"&gt;0",S38:$S$375)</f>
        <v>0</v>
      </c>
      <c r="Y37" s="83"/>
      <c r="Z37" s="70">
        <f>'Tabla del Prestamo'!H37+'Tabla del Prestamo'!I37+'Tabla del Prestamo'!J37</f>
        <v>0</v>
      </c>
      <c r="AA37" s="67">
        <v>22</v>
      </c>
      <c r="AB37" s="70">
        <f>SUMIF($Z$16:$Z$375,"&gt;0",$Z$16:$Z$375)-SUMIF($Z38:Z$375,"&gt;0",$Z38:Z$375)</f>
        <v>0</v>
      </c>
      <c r="AC37" s="66"/>
      <c r="AD37" s="70"/>
      <c r="AE37" s="95"/>
      <c r="AF37" s="89">
        <f t="shared" si="2"/>
        <v>0</v>
      </c>
      <c r="AG37" s="89">
        <f t="shared" si="3"/>
        <v>0</v>
      </c>
      <c r="AH37" s="89">
        <f t="shared" si="4"/>
        <v>0</v>
      </c>
      <c r="AI37" s="89">
        <f>'Tabla del Prestamo'!$H$15</f>
        <v>0</v>
      </c>
      <c r="AJ37" s="67"/>
      <c r="AK37" s="89"/>
      <c r="AL37" s="67"/>
      <c r="AM37" s="89">
        <f t="shared" si="5"/>
        <v>0</v>
      </c>
      <c r="AO37" s="96">
        <f>IF('Tabla del Prestamo'!K36&gt;0.1,1,0)</f>
        <v>0</v>
      </c>
      <c r="AP37" s="141"/>
      <c r="AS37" s="139"/>
      <c r="AV37" s="89">
        <f t="shared" si="6"/>
        <v>0</v>
      </c>
      <c r="AW37" s="97">
        <f>(AV37-AX37)+('Tabla del Prestamo'!H37+'Tabla del Prestamo'!I37+'Tabla del Prestamo'!J37)*BE37</f>
        <v>0</v>
      </c>
      <c r="AX37" s="89">
        <f t="shared" si="7"/>
        <v>0</v>
      </c>
      <c r="AY37" s="89">
        <f>'Tabla del Prestamo'!$H$15</f>
        <v>0</v>
      </c>
      <c r="BA37" s="89"/>
      <c r="BC37" s="97">
        <f t="shared" si="8"/>
        <v>0</v>
      </c>
      <c r="BD37" s="90">
        <v>2</v>
      </c>
      <c r="BE37" s="98">
        <f t="shared" si="9"/>
        <v>0</v>
      </c>
      <c r="BG37" s="69">
        <f t="shared" si="10"/>
        <v>0</v>
      </c>
      <c r="BH37" s="70">
        <f t="shared" si="11"/>
        <v>0</v>
      </c>
      <c r="BJ37" s="67">
        <f>IF(BC37&gt;-'Tabla del Prestamo'!$D$16,1,0)</f>
        <v>0</v>
      </c>
      <c r="BL37" s="95">
        <f>('Tabla del Prestamo'!$N$22*AM37/12)</f>
        <v>0</v>
      </c>
      <c r="BN37" s="92"/>
    </row>
    <row r="38" spans="19:66" x14ac:dyDescent="0.35">
      <c r="S38" s="93">
        <f t="shared" si="0"/>
        <v>0</v>
      </c>
      <c r="T38" s="93">
        <f>IF('Tabla del Prestamo'!G38&gt;0,'Tabla del Prestamo'!G38,0)</f>
        <v>0</v>
      </c>
      <c r="U38" s="94"/>
      <c r="V38" s="94">
        <f t="shared" si="1"/>
        <v>0</v>
      </c>
      <c r="W38" s="66">
        <v>23</v>
      </c>
      <c r="X38" s="70">
        <f>SUMIF($S$16:$S$375,"&gt;0",$S$16:$S$375)-SUMIF(S39:$S$375,"&gt;0",S39:$S$375)</f>
        <v>0</v>
      </c>
      <c r="Y38" s="83"/>
      <c r="Z38" s="70">
        <f>'Tabla del Prestamo'!H38+'Tabla del Prestamo'!I38+'Tabla del Prestamo'!J38</f>
        <v>0</v>
      </c>
      <c r="AA38" s="67">
        <v>23</v>
      </c>
      <c r="AB38" s="70">
        <f>SUMIF($Z$16:$Z$375,"&gt;0",$Z$16:$Z$375)-SUMIF($Z39:Z$375,"&gt;0",$Z39:Z$375)</f>
        <v>0</v>
      </c>
      <c r="AC38" s="66"/>
      <c r="AD38" s="70"/>
      <c r="AE38" s="95"/>
      <c r="AF38" s="89">
        <f t="shared" si="2"/>
        <v>0</v>
      </c>
      <c r="AG38" s="89">
        <f t="shared" si="3"/>
        <v>0</v>
      </c>
      <c r="AH38" s="89">
        <f t="shared" si="4"/>
        <v>0</v>
      </c>
      <c r="AI38" s="89">
        <f>'Tabla del Prestamo'!$H$15</f>
        <v>0</v>
      </c>
      <c r="AJ38" s="67"/>
      <c r="AK38" s="89"/>
      <c r="AL38" s="67"/>
      <c r="AM38" s="89">
        <f t="shared" si="5"/>
        <v>0</v>
      </c>
      <c r="AO38" s="96">
        <f>IF('Tabla del Prestamo'!K37&gt;0.1,1,0)</f>
        <v>0</v>
      </c>
      <c r="AP38" s="142">
        <f>AR68</f>
        <v>0.12</v>
      </c>
      <c r="AS38" s="139"/>
      <c r="AV38" s="89">
        <f t="shared" si="6"/>
        <v>0</v>
      </c>
      <c r="AW38" s="97">
        <f>(AV38-AX38)+('Tabla del Prestamo'!H38+'Tabla del Prestamo'!I38+'Tabla del Prestamo'!J38)*BE38</f>
        <v>0</v>
      </c>
      <c r="AX38" s="89">
        <f t="shared" si="7"/>
        <v>0</v>
      </c>
      <c r="AY38" s="89">
        <f>'Tabla del Prestamo'!$H$15</f>
        <v>0</v>
      </c>
      <c r="BA38" s="89"/>
      <c r="BC38" s="97">
        <f t="shared" si="8"/>
        <v>0</v>
      </c>
      <c r="BD38" s="90">
        <v>2</v>
      </c>
      <c r="BE38" s="98">
        <f t="shared" si="9"/>
        <v>0</v>
      </c>
      <c r="BG38" s="69">
        <f t="shared" si="10"/>
        <v>0</v>
      </c>
      <c r="BH38" s="70">
        <f t="shared" si="11"/>
        <v>0</v>
      </c>
      <c r="BJ38" s="67">
        <f>IF(BC38&gt;-'Tabla del Prestamo'!$D$16,1,0)</f>
        <v>0</v>
      </c>
      <c r="BL38" s="95">
        <f>('Tabla del Prestamo'!$N$22*AM38/12)</f>
        <v>0</v>
      </c>
      <c r="BN38" s="92"/>
    </row>
    <row r="39" spans="19:66" x14ac:dyDescent="0.35">
      <c r="S39" s="93">
        <f t="shared" si="0"/>
        <v>0</v>
      </c>
      <c r="T39" s="93">
        <f>IF('Tabla del Prestamo'!G39&gt;0,'Tabla del Prestamo'!G39,0)</f>
        <v>0</v>
      </c>
      <c r="U39" s="94"/>
      <c r="V39" s="94">
        <f t="shared" si="1"/>
        <v>0</v>
      </c>
      <c r="W39" s="66">
        <v>24</v>
      </c>
      <c r="X39" s="70">
        <f>SUMIF($S$16:$S$375,"&gt;0",$S$16:$S$375)-SUMIF(S40:$S$375,"&gt;0",S40:$S$375)</f>
        <v>0</v>
      </c>
      <c r="Y39" s="83"/>
      <c r="Z39" s="70">
        <f>'Tabla del Prestamo'!H39+'Tabla del Prestamo'!I39+'Tabla del Prestamo'!J39</f>
        <v>0</v>
      </c>
      <c r="AA39" s="67">
        <v>24</v>
      </c>
      <c r="AB39" s="70">
        <f>SUMIF($Z$16:$Z$375,"&gt;0",$Z$16:$Z$375)-SUMIF($Z40:Z$375,"&gt;0",$Z40:Z$375)</f>
        <v>0</v>
      </c>
      <c r="AC39" s="66"/>
      <c r="AD39" s="70"/>
      <c r="AE39" s="95"/>
      <c r="AF39" s="89">
        <f t="shared" si="2"/>
        <v>0</v>
      </c>
      <c r="AG39" s="89">
        <f t="shared" si="3"/>
        <v>0</v>
      </c>
      <c r="AH39" s="89">
        <f t="shared" si="4"/>
        <v>0</v>
      </c>
      <c r="AI39" s="89">
        <f>'Tabla del Prestamo'!$H$15</f>
        <v>0</v>
      </c>
      <c r="AJ39" s="67"/>
      <c r="AK39" s="89"/>
      <c r="AL39" s="67"/>
      <c r="AM39" s="89">
        <f t="shared" si="5"/>
        <v>0</v>
      </c>
      <c r="AO39" s="96">
        <f>IF('Tabla del Prestamo'!K38&gt;0.1,1,0)</f>
        <v>0</v>
      </c>
      <c r="AP39" s="142">
        <f>ROUNDDOWN(AP38,0)-1</f>
        <v>-1</v>
      </c>
      <c r="AS39" s="139"/>
      <c r="AV39" s="89">
        <f t="shared" si="6"/>
        <v>0</v>
      </c>
      <c r="AW39" s="97">
        <f>(AV39-AX39)+('Tabla del Prestamo'!H39+'Tabla del Prestamo'!I39+'Tabla del Prestamo'!J39)*BE39</f>
        <v>0</v>
      </c>
      <c r="AX39" s="89">
        <f t="shared" si="7"/>
        <v>0</v>
      </c>
      <c r="AY39" s="89">
        <f>'Tabla del Prestamo'!$H$15</f>
        <v>0</v>
      </c>
      <c r="BA39" s="89"/>
      <c r="BC39" s="97">
        <f t="shared" si="8"/>
        <v>0</v>
      </c>
      <c r="BD39" s="90">
        <v>2</v>
      </c>
      <c r="BE39" s="98">
        <f t="shared" si="9"/>
        <v>0</v>
      </c>
      <c r="BG39" s="69">
        <f t="shared" si="10"/>
        <v>0</v>
      </c>
      <c r="BH39" s="70">
        <f t="shared" si="11"/>
        <v>0</v>
      </c>
      <c r="BJ39" s="67">
        <f>IF(BC39&gt;-'Tabla del Prestamo'!$D$16,1,0)</f>
        <v>0</v>
      </c>
      <c r="BL39" s="95">
        <f>('Tabla del Prestamo'!$N$22*AM39/12)</f>
        <v>0</v>
      </c>
      <c r="BN39" s="92"/>
    </row>
    <row r="40" spans="19:66" x14ac:dyDescent="0.35">
      <c r="S40" s="93">
        <f t="shared" si="0"/>
        <v>0</v>
      </c>
      <c r="T40" s="93">
        <f>IF('Tabla del Prestamo'!G40&gt;0,'Tabla del Prestamo'!G40,0)</f>
        <v>0</v>
      </c>
      <c r="U40" s="94"/>
      <c r="V40" s="94">
        <f t="shared" si="1"/>
        <v>0</v>
      </c>
      <c r="W40" s="66">
        <v>25</v>
      </c>
      <c r="X40" s="70">
        <f>SUMIF($S$16:$S$375,"&gt;0",$S$16:$S$375)-SUMIF(S41:$S$375,"&gt;0",S41:$S$375)</f>
        <v>0</v>
      </c>
      <c r="Y40" s="83"/>
      <c r="Z40" s="70">
        <f>'Tabla del Prestamo'!H40+'Tabla del Prestamo'!I40+'Tabla del Prestamo'!J40</f>
        <v>0</v>
      </c>
      <c r="AA40" s="67">
        <v>25</v>
      </c>
      <c r="AB40" s="70">
        <f>SUMIF($Z$16:$Z$375,"&gt;0",$Z$16:$Z$375)-SUMIF($Z41:Z$375,"&gt;0",$Z41:Z$375)</f>
        <v>0</v>
      </c>
      <c r="AC40" s="66"/>
      <c r="AD40" s="70"/>
      <c r="AE40" s="95"/>
      <c r="AF40" s="89">
        <f t="shared" si="2"/>
        <v>0</v>
      </c>
      <c r="AG40" s="89">
        <f t="shared" si="3"/>
        <v>0</v>
      </c>
      <c r="AH40" s="89">
        <f t="shared" si="4"/>
        <v>0</v>
      </c>
      <c r="AI40" s="89">
        <f>'Tabla del Prestamo'!$H$15</f>
        <v>0</v>
      </c>
      <c r="AJ40" s="67"/>
      <c r="AK40" s="89"/>
      <c r="AL40" s="67"/>
      <c r="AM40" s="89">
        <f t="shared" si="5"/>
        <v>0</v>
      </c>
      <c r="AO40" s="96">
        <f>IF('Tabla del Prestamo'!K39&gt;0.1,1,0)</f>
        <v>0</v>
      </c>
      <c r="AP40" s="143">
        <f>(AP38-AP39)*12</f>
        <v>13.440000000000001</v>
      </c>
      <c r="AS40" s="139"/>
      <c r="AV40" s="89">
        <f t="shared" si="6"/>
        <v>0</v>
      </c>
      <c r="AW40" s="97">
        <f>(AV40-AX40)+('Tabla del Prestamo'!H40+'Tabla del Prestamo'!I40+'Tabla del Prestamo'!J40)*BE40</f>
        <v>0</v>
      </c>
      <c r="AX40" s="89">
        <f t="shared" si="7"/>
        <v>0</v>
      </c>
      <c r="AY40" s="89">
        <f>'Tabla del Prestamo'!$H$15</f>
        <v>0</v>
      </c>
      <c r="BA40" s="89"/>
      <c r="BC40" s="97">
        <f t="shared" si="8"/>
        <v>0</v>
      </c>
      <c r="BD40" s="90">
        <v>3</v>
      </c>
      <c r="BE40" s="98">
        <f t="shared" si="9"/>
        <v>0</v>
      </c>
      <c r="BG40" s="69">
        <f t="shared" si="10"/>
        <v>0</v>
      </c>
      <c r="BH40" s="70">
        <f t="shared" si="11"/>
        <v>0</v>
      </c>
      <c r="BJ40" s="67">
        <f>IF(BC40&gt;-'Tabla del Prestamo'!$D$16,1,0)</f>
        <v>0</v>
      </c>
      <c r="BL40" s="95">
        <f>('Tabla del Prestamo'!$N$22*AM40/12)</f>
        <v>0</v>
      </c>
      <c r="BN40" s="92"/>
    </row>
    <row r="41" spans="19:66" x14ac:dyDescent="0.35">
      <c r="S41" s="93">
        <f t="shared" si="0"/>
        <v>0</v>
      </c>
      <c r="T41" s="93">
        <f>IF('Tabla del Prestamo'!G41&gt;0,'Tabla del Prestamo'!G41,0)</f>
        <v>0</v>
      </c>
      <c r="U41" s="94"/>
      <c r="V41" s="94">
        <f t="shared" si="1"/>
        <v>0</v>
      </c>
      <c r="W41" s="66">
        <v>26</v>
      </c>
      <c r="X41" s="70">
        <f>SUMIF($S$16:$S$375,"&gt;0",$S$16:$S$375)-SUMIF(S42:$S$375,"&gt;0",S42:$S$375)</f>
        <v>0</v>
      </c>
      <c r="Y41" s="83"/>
      <c r="Z41" s="70">
        <f>'Tabla del Prestamo'!H41+'Tabla del Prestamo'!I41+'Tabla del Prestamo'!J41</f>
        <v>0</v>
      </c>
      <c r="AA41" s="67">
        <v>26</v>
      </c>
      <c r="AB41" s="70">
        <f>SUMIF($Z$16:$Z$375,"&gt;0",$Z$16:$Z$375)-SUMIF($Z42:Z$375,"&gt;0",$Z42:Z$375)</f>
        <v>0</v>
      </c>
      <c r="AC41" s="66"/>
      <c r="AD41" s="70"/>
      <c r="AE41" s="95"/>
      <c r="AF41" s="89">
        <f t="shared" si="2"/>
        <v>0</v>
      </c>
      <c r="AG41" s="89">
        <f t="shared" si="3"/>
        <v>0</v>
      </c>
      <c r="AH41" s="89">
        <f t="shared" si="4"/>
        <v>0</v>
      </c>
      <c r="AI41" s="89">
        <f>'Tabla del Prestamo'!$H$15</f>
        <v>0</v>
      </c>
      <c r="AJ41" s="67"/>
      <c r="AK41" s="89"/>
      <c r="AL41" s="67"/>
      <c r="AM41" s="89">
        <f t="shared" si="5"/>
        <v>0</v>
      </c>
      <c r="AO41" s="96">
        <f>IF('Tabla del Prestamo'!K40&gt;0.1,1,0)</f>
        <v>0</v>
      </c>
      <c r="AP41" s="141" t="s">
        <v>47</v>
      </c>
      <c r="AS41" s="139"/>
      <c r="AV41" s="89">
        <f t="shared" si="6"/>
        <v>0</v>
      </c>
      <c r="AW41" s="97">
        <f>(AV41-AX41)+('Tabla del Prestamo'!H41+'Tabla del Prestamo'!I41+'Tabla del Prestamo'!J41)*BE41</f>
        <v>0</v>
      </c>
      <c r="AX41" s="89">
        <f t="shared" si="7"/>
        <v>0</v>
      </c>
      <c r="AY41" s="89">
        <f>'Tabla del Prestamo'!$H$15</f>
        <v>0</v>
      </c>
      <c r="BA41" s="89"/>
      <c r="BC41" s="97">
        <f t="shared" si="8"/>
        <v>0</v>
      </c>
      <c r="BD41" s="90">
        <v>3</v>
      </c>
      <c r="BE41" s="98">
        <f t="shared" si="9"/>
        <v>0</v>
      </c>
      <c r="BG41" s="69">
        <f t="shared" si="10"/>
        <v>0</v>
      </c>
      <c r="BH41" s="70">
        <f t="shared" si="11"/>
        <v>0</v>
      </c>
      <c r="BJ41" s="67">
        <f>IF(BC41&gt;-'Tabla del Prestamo'!$D$16,1,0)</f>
        <v>0</v>
      </c>
      <c r="BL41" s="95">
        <f>('Tabla del Prestamo'!$N$22*AM41/12)</f>
        <v>0</v>
      </c>
      <c r="BN41" s="92"/>
    </row>
    <row r="42" spans="19:66" x14ac:dyDescent="0.35">
      <c r="S42" s="93">
        <f t="shared" si="0"/>
        <v>0</v>
      </c>
      <c r="T42" s="93">
        <f>IF('Tabla del Prestamo'!G42&gt;0,'Tabla del Prestamo'!G42,0)</f>
        <v>0</v>
      </c>
      <c r="U42" s="94"/>
      <c r="V42" s="94">
        <f t="shared" si="1"/>
        <v>0</v>
      </c>
      <c r="W42" s="66">
        <v>27</v>
      </c>
      <c r="X42" s="70">
        <f>SUMIF($S$16:$S$375,"&gt;0",$S$16:$S$375)-SUMIF(S43:$S$375,"&gt;0",S43:$S$375)</f>
        <v>0</v>
      </c>
      <c r="Y42" s="83"/>
      <c r="Z42" s="70">
        <f>'Tabla del Prestamo'!H42+'Tabla del Prestamo'!I42+'Tabla del Prestamo'!J42</f>
        <v>0</v>
      </c>
      <c r="AA42" s="67">
        <v>27</v>
      </c>
      <c r="AB42" s="70">
        <f>SUMIF($Z$16:$Z$375,"&gt;0",$Z$16:$Z$375)-SUMIF($Z43:Z$375,"&gt;0",$Z43:Z$375)</f>
        <v>0</v>
      </c>
      <c r="AC42" s="66"/>
      <c r="AD42" s="70"/>
      <c r="AE42" s="95"/>
      <c r="AF42" s="89">
        <f t="shared" si="2"/>
        <v>0</v>
      </c>
      <c r="AG42" s="89">
        <f t="shared" si="3"/>
        <v>0</v>
      </c>
      <c r="AH42" s="89">
        <f t="shared" si="4"/>
        <v>0</v>
      </c>
      <c r="AI42" s="89">
        <f>'Tabla del Prestamo'!$H$15</f>
        <v>0</v>
      </c>
      <c r="AJ42" s="67"/>
      <c r="AK42" s="89"/>
      <c r="AL42" s="67"/>
      <c r="AM42" s="89">
        <f t="shared" si="5"/>
        <v>0</v>
      </c>
      <c r="AO42" s="96">
        <f>IF('Tabla del Prestamo'!K41&gt;0.1,1,0)</f>
        <v>0</v>
      </c>
      <c r="AP42" s="143">
        <f>AP39-AR47</f>
        <v>-1</v>
      </c>
      <c r="AS42" s="139"/>
      <c r="AV42" s="89">
        <f t="shared" si="6"/>
        <v>0</v>
      </c>
      <c r="AW42" s="97">
        <f>(AV42-AX42)+('Tabla del Prestamo'!H42+'Tabla del Prestamo'!I42+'Tabla del Prestamo'!J42)*BE42</f>
        <v>0</v>
      </c>
      <c r="AX42" s="89">
        <f t="shared" si="7"/>
        <v>0</v>
      </c>
      <c r="AY42" s="89">
        <f>'Tabla del Prestamo'!$H$15</f>
        <v>0</v>
      </c>
      <c r="BA42" s="89"/>
      <c r="BC42" s="97">
        <f t="shared" si="8"/>
        <v>0</v>
      </c>
      <c r="BD42" s="90">
        <v>3</v>
      </c>
      <c r="BE42" s="98">
        <f t="shared" si="9"/>
        <v>0</v>
      </c>
      <c r="BG42" s="69">
        <f t="shared" si="10"/>
        <v>0</v>
      </c>
      <c r="BH42" s="70">
        <f t="shared" si="11"/>
        <v>0</v>
      </c>
      <c r="BJ42" s="67">
        <f>IF(BC42&gt;-'Tabla del Prestamo'!$D$16,1,0)</f>
        <v>0</v>
      </c>
      <c r="BL42" s="95">
        <f>('Tabla del Prestamo'!$N$22*AM42/12)</f>
        <v>0</v>
      </c>
      <c r="BN42" s="92"/>
    </row>
    <row r="43" spans="19:66" x14ac:dyDescent="0.35">
      <c r="S43" s="93">
        <f t="shared" si="0"/>
        <v>0</v>
      </c>
      <c r="T43" s="93">
        <f>IF('Tabla del Prestamo'!G43&gt;0,'Tabla del Prestamo'!G43,0)</f>
        <v>0</v>
      </c>
      <c r="U43" s="94"/>
      <c r="V43" s="94">
        <f t="shared" si="1"/>
        <v>0</v>
      </c>
      <c r="W43" s="66">
        <v>28</v>
      </c>
      <c r="X43" s="70">
        <f>SUMIF($S$16:$S$375,"&gt;0",$S$16:$S$375)-SUMIF(S44:$S$375,"&gt;0",S44:$S$375)</f>
        <v>0</v>
      </c>
      <c r="Y43" s="83"/>
      <c r="Z43" s="70">
        <f>'Tabla del Prestamo'!H43+'Tabla del Prestamo'!I43+'Tabla del Prestamo'!J43</f>
        <v>0</v>
      </c>
      <c r="AA43" s="67">
        <v>28</v>
      </c>
      <c r="AB43" s="70">
        <f>SUMIF($Z$16:$Z$375,"&gt;0",$Z$16:$Z$375)-SUMIF($Z44:Z$375,"&gt;0",$Z44:Z$375)</f>
        <v>0</v>
      </c>
      <c r="AC43" s="66"/>
      <c r="AD43" s="70"/>
      <c r="AE43" s="95"/>
      <c r="AF43" s="89">
        <f t="shared" si="2"/>
        <v>0</v>
      </c>
      <c r="AG43" s="89">
        <f t="shared" si="3"/>
        <v>0</v>
      </c>
      <c r="AH43" s="89">
        <f t="shared" si="4"/>
        <v>0</v>
      </c>
      <c r="AI43" s="89">
        <f>'Tabla del Prestamo'!$H$15</f>
        <v>0</v>
      </c>
      <c r="AJ43" s="67"/>
      <c r="AK43" s="89"/>
      <c r="AL43" s="67"/>
      <c r="AM43" s="89">
        <f t="shared" si="5"/>
        <v>0</v>
      </c>
      <c r="AO43" s="96">
        <f>IF('Tabla del Prestamo'!K42&gt;0.1,1,0)</f>
        <v>0</v>
      </c>
      <c r="AP43" s="143">
        <f>AP40-AS47</f>
        <v>13.440000000000001</v>
      </c>
      <c r="AS43" s="139"/>
      <c r="AV43" s="89">
        <f t="shared" si="6"/>
        <v>0</v>
      </c>
      <c r="AW43" s="97">
        <f>(AV43-AX43)+('Tabla del Prestamo'!H43+'Tabla del Prestamo'!I43+'Tabla del Prestamo'!J43)*BE43</f>
        <v>0</v>
      </c>
      <c r="AX43" s="89">
        <f t="shared" si="7"/>
        <v>0</v>
      </c>
      <c r="AY43" s="89">
        <f>'Tabla del Prestamo'!$H$15</f>
        <v>0</v>
      </c>
      <c r="BA43" s="89"/>
      <c r="BC43" s="97">
        <f t="shared" si="8"/>
        <v>0</v>
      </c>
      <c r="BD43" s="90">
        <v>3</v>
      </c>
      <c r="BE43" s="98">
        <f t="shared" si="9"/>
        <v>0</v>
      </c>
      <c r="BG43" s="69">
        <f t="shared" si="10"/>
        <v>0</v>
      </c>
      <c r="BH43" s="70">
        <f t="shared" si="11"/>
        <v>0</v>
      </c>
      <c r="BJ43" s="67">
        <f>IF(BC43&gt;-'Tabla del Prestamo'!$D$16,1,0)</f>
        <v>0</v>
      </c>
      <c r="BL43" s="95">
        <f>('Tabla del Prestamo'!$N$22*AM43/12)</f>
        <v>0</v>
      </c>
      <c r="BN43" s="92"/>
    </row>
    <row r="44" spans="19:66" x14ac:dyDescent="0.35">
      <c r="S44" s="93">
        <f t="shared" si="0"/>
        <v>0</v>
      </c>
      <c r="T44" s="93">
        <f>IF('Tabla del Prestamo'!G44&gt;0,'Tabla del Prestamo'!G44,0)</f>
        <v>0</v>
      </c>
      <c r="U44" s="94"/>
      <c r="V44" s="94">
        <f t="shared" si="1"/>
        <v>0</v>
      </c>
      <c r="W44" s="66">
        <v>29</v>
      </c>
      <c r="X44" s="70">
        <f>SUMIF($S$16:$S$375,"&gt;0",$S$16:$S$375)-SUMIF(S45:$S$375,"&gt;0",S45:$S$375)</f>
        <v>0</v>
      </c>
      <c r="Y44" s="83"/>
      <c r="Z44" s="70">
        <f>'Tabla del Prestamo'!H44+'Tabla del Prestamo'!I44+'Tabla del Prestamo'!J44</f>
        <v>0</v>
      </c>
      <c r="AA44" s="67">
        <v>29</v>
      </c>
      <c r="AB44" s="70">
        <f>SUMIF($Z$16:$Z$375,"&gt;0",$Z$16:$Z$375)-SUMIF($Z45:Z$375,"&gt;0",$Z45:Z$375)</f>
        <v>0</v>
      </c>
      <c r="AC44" s="66"/>
      <c r="AD44" s="70"/>
      <c r="AE44" s="95"/>
      <c r="AF44" s="89">
        <f t="shared" si="2"/>
        <v>0</v>
      </c>
      <c r="AG44" s="89">
        <f t="shared" si="3"/>
        <v>0</v>
      </c>
      <c r="AH44" s="89">
        <f t="shared" si="4"/>
        <v>0</v>
      </c>
      <c r="AI44" s="89">
        <f>'Tabla del Prestamo'!$H$15</f>
        <v>0</v>
      </c>
      <c r="AJ44" s="67"/>
      <c r="AK44" s="89"/>
      <c r="AL44" s="67"/>
      <c r="AM44" s="89">
        <f t="shared" si="5"/>
        <v>0</v>
      </c>
      <c r="AO44" s="96">
        <f>IF('Tabla del Prestamo'!K43&gt;0.1,1,0)</f>
        <v>0</v>
      </c>
      <c r="AP44" s="144"/>
      <c r="AS44" s="139"/>
      <c r="AV44" s="89">
        <f t="shared" si="6"/>
        <v>0</v>
      </c>
      <c r="AW44" s="97">
        <f>(AV44-AX44)+('Tabla del Prestamo'!H44+'Tabla del Prestamo'!I44+'Tabla del Prestamo'!J44)*BE44</f>
        <v>0</v>
      </c>
      <c r="AX44" s="89">
        <f t="shared" si="7"/>
        <v>0</v>
      </c>
      <c r="AY44" s="89">
        <f>'Tabla del Prestamo'!$H$15</f>
        <v>0</v>
      </c>
      <c r="BA44" s="89"/>
      <c r="BC44" s="97">
        <f t="shared" si="8"/>
        <v>0</v>
      </c>
      <c r="BD44" s="90">
        <v>3</v>
      </c>
      <c r="BE44" s="98">
        <f t="shared" si="9"/>
        <v>0</v>
      </c>
      <c r="BG44" s="69">
        <f t="shared" si="10"/>
        <v>0</v>
      </c>
      <c r="BH44" s="70">
        <f t="shared" si="11"/>
        <v>0</v>
      </c>
      <c r="BJ44" s="67">
        <f>IF(BC44&gt;-'Tabla del Prestamo'!$D$16,1,0)</f>
        <v>0</v>
      </c>
      <c r="BL44" s="95">
        <f>('Tabla del Prestamo'!$N$22*AM44/12)</f>
        <v>0</v>
      </c>
      <c r="BN44" s="92"/>
    </row>
    <row r="45" spans="19:66" ht="15" thickBot="1" x14ac:dyDescent="0.4">
      <c r="S45" s="93">
        <f t="shared" si="0"/>
        <v>0</v>
      </c>
      <c r="T45" s="93">
        <f>IF('Tabla del Prestamo'!G45&gt;0,'Tabla del Prestamo'!G45,0)</f>
        <v>0</v>
      </c>
      <c r="U45" s="94"/>
      <c r="V45" s="94">
        <f t="shared" si="1"/>
        <v>0</v>
      </c>
      <c r="W45" s="66">
        <v>30</v>
      </c>
      <c r="X45" s="70">
        <f>SUMIF($S$16:$S$375,"&gt;0",$S$16:$S$375)-SUMIF(S46:$S$375,"&gt;0",S46:$S$375)</f>
        <v>0</v>
      </c>
      <c r="Y45" s="83"/>
      <c r="Z45" s="70">
        <f>'Tabla del Prestamo'!H45+'Tabla del Prestamo'!I45+'Tabla del Prestamo'!J45</f>
        <v>0</v>
      </c>
      <c r="AA45" s="67">
        <v>30</v>
      </c>
      <c r="AB45" s="70">
        <f>SUMIF($Z$16:$Z$375,"&gt;0",$Z$16:$Z$375)-SUMIF($Z46:Z$375,"&gt;0",$Z46:Z$375)</f>
        <v>0</v>
      </c>
      <c r="AC45" s="66"/>
      <c r="AD45" s="70"/>
      <c r="AE45" s="95"/>
      <c r="AF45" s="89">
        <f t="shared" si="2"/>
        <v>0</v>
      </c>
      <c r="AG45" s="89">
        <f t="shared" si="3"/>
        <v>0</v>
      </c>
      <c r="AH45" s="89">
        <f t="shared" si="4"/>
        <v>0</v>
      </c>
      <c r="AI45" s="89">
        <f>'Tabla del Prestamo'!$H$15</f>
        <v>0</v>
      </c>
      <c r="AJ45" s="67"/>
      <c r="AK45" s="89">
        <f>'Tabla del Prestamo'!$I$15</f>
        <v>0</v>
      </c>
      <c r="AL45" s="67"/>
      <c r="AM45" s="89">
        <f t="shared" si="5"/>
        <v>0</v>
      </c>
      <c r="AO45" s="96">
        <f>IF('Tabla del Prestamo'!K44&gt;0.1,1,0)</f>
        <v>0</v>
      </c>
      <c r="AP45" s="141"/>
      <c r="AS45" s="139"/>
      <c r="AV45" s="89">
        <f t="shared" si="6"/>
        <v>0</v>
      </c>
      <c r="AW45" s="97">
        <f>(AV45-AX45)+('Tabla del Prestamo'!H45+'Tabla del Prestamo'!I45+'Tabla del Prestamo'!J45)*BE45</f>
        <v>0</v>
      </c>
      <c r="AX45" s="89">
        <f t="shared" si="7"/>
        <v>0</v>
      </c>
      <c r="AY45" s="89">
        <f>'Tabla del Prestamo'!$H$15</f>
        <v>0</v>
      </c>
      <c r="BA45" s="89">
        <f>'Tabla del Prestamo'!$I$15</f>
        <v>0</v>
      </c>
      <c r="BC45" s="97">
        <f t="shared" si="8"/>
        <v>0</v>
      </c>
      <c r="BD45" s="90">
        <v>3</v>
      </c>
      <c r="BE45" s="98">
        <f t="shared" si="9"/>
        <v>0</v>
      </c>
      <c r="BG45" s="69">
        <f t="shared" si="10"/>
        <v>0</v>
      </c>
      <c r="BH45" s="70">
        <f t="shared" si="11"/>
        <v>0</v>
      </c>
      <c r="BJ45" s="67">
        <f>IF(BC45&gt;-'Tabla del Prestamo'!$D$16,1,0)</f>
        <v>0</v>
      </c>
      <c r="BL45" s="95">
        <f>('Tabla del Prestamo'!$N$22*AM45/12)</f>
        <v>0</v>
      </c>
    </row>
    <row r="46" spans="19:66" x14ac:dyDescent="0.35">
      <c r="S46" s="93">
        <f t="shared" si="0"/>
        <v>0</v>
      </c>
      <c r="T46" s="93">
        <f>IF('Tabla del Prestamo'!G46&gt;0,'Tabla del Prestamo'!G46,0)</f>
        <v>0</v>
      </c>
      <c r="U46" s="94"/>
      <c r="V46" s="94">
        <f t="shared" si="1"/>
        <v>0</v>
      </c>
      <c r="W46" s="66">
        <v>31</v>
      </c>
      <c r="X46" s="70">
        <f>SUMIF($S$16:$S$375,"&gt;0",$S$16:$S$375)-SUMIF(S47:$S$375,"&gt;0",S47:$S$375)</f>
        <v>0</v>
      </c>
      <c r="Y46" s="83"/>
      <c r="Z46" s="70">
        <f>'Tabla del Prestamo'!H46+'Tabla del Prestamo'!I46+'Tabla del Prestamo'!J46</f>
        <v>0</v>
      </c>
      <c r="AA46" s="67">
        <v>31</v>
      </c>
      <c r="AB46" s="70">
        <f>SUMIF($Z$16:$Z$375,"&gt;0",$Z$16:$Z$375)-SUMIF($Z47:Z$375,"&gt;0",$Z47:Z$375)</f>
        <v>0</v>
      </c>
      <c r="AC46" s="66"/>
      <c r="AD46" s="70"/>
      <c r="AE46" s="95"/>
      <c r="AF46" s="89">
        <f t="shared" si="2"/>
        <v>0</v>
      </c>
      <c r="AG46" s="89">
        <f t="shared" si="3"/>
        <v>0</v>
      </c>
      <c r="AH46" s="89">
        <f t="shared" si="4"/>
        <v>0</v>
      </c>
      <c r="AI46" s="89">
        <f>'Tabla del Prestamo'!$H$15</f>
        <v>0</v>
      </c>
      <c r="AJ46" s="67"/>
      <c r="AK46" s="89"/>
      <c r="AL46" s="67"/>
      <c r="AM46" s="89">
        <f t="shared" si="5"/>
        <v>0</v>
      </c>
      <c r="AO46" s="96">
        <f>IF('Tabla del Prestamo'!K45&gt;0.1,1,0)</f>
        <v>0</v>
      </c>
      <c r="AP46" s="215" t="s">
        <v>54</v>
      </c>
      <c r="AQ46" s="216"/>
      <c r="AR46" s="118" t="s">
        <v>44</v>
      </c>
      <c r="AS46" s="145" t="s">
        <v>45</v>
      </c>
      <c r="AV46" s="89">
        <f t="shared" si="6"/>
        <v>0</v>
      </c>
      <c r="AW46" s="97">
        <f>(AV46-AX46)+('Tabla del Prestamo'!H46+'Tabla del Prestamo'!I46+'Tabla del Prestamo'!J46)*BE46</f>
        <v>0</v>
      </c>
      <c r="AX46" s="89">
        <f t="shared" si="7"/>
        <v>0</v>
      </c>
      <c r="AY46" s="89">
        <f>'Tabla del Prestamo'!$H$15</f>
        <v>0</v>
      </c>
      <c r="BA46" s="89"/>
      <c r="BC46" s="97">
        <f t="shared" si="8"/>
        <v>0</v>
      </c>
      <c r="BD46" s="90">
        <v>3</v>
      </c>
      <c r="BE46" s="98">
        <f t="shared" si="9"/>
        <v>0</v>
      </c>
      <c r="BG46" s="69">
        <f t="shared" si="10"/>
        <v>0</v>
      </c>
      <c r="BH46" s="70">
        <f t="shared" si="11"/>
        <v>0</v>
      </c>
      <c r="BJ46" s="67">
        <f>IF(BC46&gt;-'Tabla del Prestamo'!$D$16,1,0)</f>
        <v>0</v>
      </c>
      <c r="BL46" s="95">
        <f>('Tabla del Prestamo'!$N$22*AM46/12)</f>
        <v>0</v>
      </c>
    </row>
    <row r="47" spans="19:66" x14ac:dyDescent="0.35">
      <c r="S47" s="93">
        <f t="shared" si="0"/>
        <v>0</v>
      </c>
      <c r="T47" s="93">
        <f>IF('Tabla del Prestamo'!G47&gt;0,'Tabla del Prestamo'!G47,0)</f>
        <v>0</v>
      </c>
      <c r="U47" s="94"/>
      <c r="V47" s="94">
        <f t="shared" si="1"/>
        <v>0</v>
      </c>
      <c r="W47" s="66">
        <v>32</v>
      </c>
      <c r="X47" s="70">
        <f>SUMIF($S$16:$S$375,"&gt;0",$S$16:$S$375)-SUMIF(S48:$S$375,"&gt;0",S48:$S$375)</f>
        <v>0</v>
      </c>
      <c r="Y47" s="83"/>
      <c r="Z47" s="70">
        <f>'Tabla del Prestamo'!H47+'Tabla del Prestamo'!I47+'Tabla del Prestamo'!J47</f>
        <v>0</v>
      </c>
      <c r="AA47" s="67">
        <v>32</v>
      </c>
      <c r="AB47" s="70">
        <f>SUMIF($Z$16:$Z$375,"&gt;0",$Z$16:$Z$375)-SUMIF($Z48:Z$375,"&gt;0",$Z48:Z$375)</f>
        <v>0</v>
      </c>
      <c r="AC47" s="66"/>
      <c r="AD47" s="70"/>
      <c r="AE47" s="95"/>
      <c r="AF47" s="89">
        <f t="shared" si="2"/>
        <v>0</v>
      </c>
      <c r="AG47" s="89">
        <f t="shared" si="3"/>
        <v>0</v>
      </c>
      <c r="AH47" s="89">
        <f t="shared" si="4"/>
        <v>0</v>
      </c>
      <c r="AI47" s="89">
        <f>'Tabla del Prestamo'!$H$15</f>
        <v>0</v>
      </c>
      <c r="AJ47" s="67"/>
      <c r="AK47" s="89"/>
      <c r="AL47" s="67"/>
      <c r="AM47" s="89">
        <f t="shared" si="5"/>
        <v>0</v>
      </c>
      <c r="AO47" s="96">
        <f>IF('Tabla del Prestamo'!K46&gt;0.1,1,0)</f>
        <v>0</v>
      </c>
      <c r="AP47" s="218" t="s">
        <v>55</v>
      </c>
      <c r="AQ47" s="219"/>
      <c r="AR47" s="146">
        <f>ROUNDDOWN(AP30,0)</f>
        <v>0</v>
      </c>
      <c r="AS47" s="147">
        <f>(AP30-AR47)*12</f>
        <v>0</v>
      </c>
      <c r="AV47" s="89">
        <f t="shared" si="6"/>
        <v>0</v>
      </c>
      <c r="AW47" s="97">
        <f>(AV47-AX47)+('Tabla del Prestamo'!H47+'Tabla del Prestamo'!I47+'Tabla del Prestamo'!J47)*BE47</f>
        <v>0</v>
      </c>
      <c r="AX47" s="89">
        <f t="shared" si="7"/>
        <v>0</v>
      </c>
      <c r="AY47" s="89">
        <f>'Tabla del Prestamo'!$H$15</f>
        <v>0</v>
      </c>
      <c r="BA47" s="89"/>
      <c r="BC47" s="97">
        <f t="shared" si="8"/>
        <v>0</v>
      </c>
      <c r="BD47" s="90">
        <v>3</v>
      </c>
      <c r="BE47" s="98">
        <f t="shared" si="9"/>
        <v>0</v>
      </c>
      <c r="BG47" s="69">
        <f t="shared" si="10"/>
        <v>0</v>
      </c>
      <c r="BH47" s="70">
        <f t="shared" si="11"/>
        <v>0</v>
      </c>
      <c r="BJ47" s="67">
        <f>IF(BC47&gt;-'Tabla del Prestamo'!$D$16,1,0)</f>
        <v>0</v>
      </c>
      <c r="BL47" s="95">
        <f>('Tabla del Prestamo'!$N$22*AM47/12)</f>
        <v>0</v>
      </c>
    </row>
    <row r="48" spans="19:66" x14ac:dyDescent="0.35">
      <c r="S48" s="93">
        <f t="shared" si="0"/>
        <v>0</v>
      </c>
      <c r="T48" s="93">
        <f>IF('Tabla del Prestamo'!G48&gt;0,'Tabla del Prestamo'!G48,0)</f>
        <v>0</v>
      </c>
      <c r="U48" s="94"/>
      <c r="V48" s="94">
        <f t="shared" si="1"/>
        <v>0</v>
      </c>
      <c r="W48" s="66">
        <v>33</v>
      </c>
      <c r="X48" s="70">
        <f>SUMIF($S$16:$S$375,"&gt;0",$S$16:$S$375)-SUMIF(S49:$S$375,"&gt;0",S49:$S$375)</f>
        <v>0</v>
      </c>
      <c r="Y48" s="83"/>
      <c r="Z48" s="70">
        <f>'Tabla del Prestamo'!H48+'Tabla del Prestamo'!I48+'Tabla del Prestamo'!J48</f>
        <v>0</v>
      </c>
      <c r="AA48" s="67">
        <v>33</v>
      </c>
      <c r="AB48" s="70">
        <f>SUMIF($Z$16:$Z$375,"&gt;0",$Z$16:$Z$375)-SUMIF($Z49:Z$375,"&gt;0",$Z49:Z$375)</f>
        <v>0</v>
      </c>
      <c r="AC48" s="66"/>
      <c r="AD48" s="70"/>
      <c r="AE48" s="95"/>
      <c r="AF48" s="89">
        <f t="shared" si="2"/>
        <v>0</v>
      </c>
      <c r="AG48" s="89">
        <f t="shared" si="3"/>
        <v>0</v>
      </c>
      <c r="AH48" s="89">
        <f t="shared" si="4"/>
        <v>0</v>
      </c>
      <c r="AI48" s="89">
        <f>'Tabla del Prestamo'!$H$15</f>
        <v>0</v>
      </c>
      <c r="AJ48" s="67"/>
      <c r="AK48" s="89"/>
      <c r="AL48" s="67"/>
      <c r="AM48" s="89">
        <f t="shared" si="5"/>
        <v>0</v>
      </c>
      <c r="AO48" s="96">
        <f>IF('Tabla del Prestamo'!K47&gt;0.1,1,0)</f>
        <v>0</v>
      </c>
      <c r="AP48" s="218" t="s">
        <v>56</v>
      </c>
      <c r="AQ48" s="219"/>
      <c r="AR48" s="146">
        <f>IF(AP43&gt;11,AP42+1,AP42)</f>
        <v>0</v>
      </c>
      <c r="AS48" s="148">
        <f>IF(AP43&gt;11,0,AP43)</f>
        <v>0</v>
      </c>
      <c r="AV48" s="89">
        <f t="shared" si="6"/>
        <v>0</v>
      </c>
      <c r="AW48" s="97">
        <f>(AV48-AX48)+('Tabla del Prestamo'!H48+'Tabla del Prestamo'!I48+'Tabla del Prestamo'!J48)*BE48</f>
        <v>0</v>
      </c>
      <c r="AX48" s="89">
        <f t="shared" si="7"/>
        <v>0</v>
      </c>
      <c r="AY48" s="89">
        <f>'Tabla del Prestamo'!$H$15</f>
        <v>0</v>
      </c>
      <c r="BA48" s="89"/>
      <c r="BC48" s="97">
        <f t="shared" si="8"/>
        <v>0</v>
      </c>
      <c r="BD48" s="90">
        <v>3</v>
      </c>
      <c r="BE48" s="98">
        <f t="shared" si="9"/>
        <v>0</v>
      </c>
      <c r="BG48" s="69">
        <f t="shared" si="10"/>
        <v>0</v>
      </c>
      <c r="BH48" s="70">
        <f t="shared" si="11"/>
        <v>0</v>
      </c>
      <c r="BJ48" s="67">
        <f>IF(BC48&gt;-'Tabla del Prestamo'!$D$16,1,0)</f>
        <v>0</v>
      </c>
      <c r="BL48" s="95">
        <f>('Tabla del Prestamo'!$N$22*AM48/12)</f>
        <v>0</v>
      </c>
    </row>
    <row r="49" spans="19:64" x14ac:dyDescent="0.35">
      <c r="S49" s="93">
        <f t="shared" si="0"/>
        <v>0</v>
      </c>
      <c r="T49" s="93">
        <f>IF('Tabla del Prestamo'!G49&gt;0,'Tabla del Prestamo'!G49,0)</f>
        <v>0</v>
      </c>
      <c r="U49" s="94"/>
      <c r="V49" s="94">
        <f t="shared" si="1"/>
        <v>0</v>
      </c>
      <c r="W49" s="66">
        <v>34</v>
      </c>
      <c r="X49" s="70">
        <f>SUMIF($S$16:$S$375,"&gt;0",$S$16:$S$375)-SUMIF(S50:$S$375,"&gt;0",S50:$S$375)</f>
        <v>0</v>
      </c>
      <c r="Y49" s="83"/>
      <c r="Z49" s="70">
        <f>'Tabla del Prestamo'!H49+'Tabla del Prestamo'!I49+'Tabla del Prestamo'!J49</f>
        <v>0</v>
      </c>
      <c r="AA49" s="67">
        <v>34</v>
      </c>
      <c r="AB49" s="70">
        <f>SUMIF($Z$16:$Z$375,"&gt;0",$Z$16:$Z$375)-SUMIF($Z50:Z$375,"&gt;0",$Z50:Z$375)</f>
        <v>0</v>
      </c>
      <c r="AC49" s="66"/>
      <c r="AD49" s="70"/>
      <c r="AE49" s="95"/>
      <c r="AF49" s="89">
        <f t="shared" si="2"/>
        <v>0</v>
      </c>
      <c r="AG49" s="89">
        <f t="shared" si="3"/>
        <v>0</v>
      </c>
      <c r="AH49" s="89">
        <f t="shared" si="4"/>
        <v>0</v>
      </c>
      <c r="AI49" s="89">
        <f>'Tabla del Prestamo'!$H$15</f>
        <v>0</v>
      </c>
      <c r="AJ49" s="67"/>
      <c r="AK49" s="89"/>
      <c r="AL49" s="67"/>
      <c r="AM49" s="89">
        <f t="shared" si="5"/>
        <v>0</v>
      </c>
      <c r="AO49" s="96">
        <f>IF('Tabla del Prestamo'!K48&gt;0.1,1,0)</f>
        <v>0</v>
      </c>
      <c r="AP49" s="141"/>
      <c r="AS49" s="139"/>
      <c r="AV49" s="89">
        <f t="shared" si="6"/>
        <v>0</v>
      </c>
      <c r="AW49" s="97">
        <f>(AV49-AX49)+('Tabla del Prestamo'!H49+'Tabla del Prestamo'!I49+'Tabla del Prestamo'!J49)*BE49</f>
        <v>0</v>
      </c>
      <c r="AX49" s="89">
        <f t="shared" si="7"/>
        <v>0</v>
      </c>
      <c r="AY49" s="89">
        <f>'Tabla del Prestamo'!$H$15</f>
        <v>0</v>
      </c>
      <c r="BA49" s="89"/>
      <c r="BC49" s="97">
        <f t="shared" si="8"/>
        <v>0</v>
      </c>
      <c r="BD49" s="90">
        <v>3</v>
      </c>
      <c r="BE49" s="98">
        <f t="shared" si="9"/>
        <v>0</v>
      </c>
      <c r="BG49" s="69">
        <f t="shared" si="10"/>
        <v>0</v>
      </c>
      <c r="BH49" s="70">
        <f t="shared" si="11"/>
        <v>0</v>
      </c>
      <c r="BJ49" s="67">
        <f>IF(BC49&gt;-'Tabla del Prestamo'!$D$16,1,0)</f>
        <v>0</v>
      </c>
      <c r="BL49" s="95">
        <f>('Tabla del Prestamo'!$N$22*AM49/12)</f>
        <v>0</v>
      </c>
    </row>
    <row r="50" spans="19:64" x14ac:dyDescent="0.35">
      <c r="S50" s="93">
        <f t="shared" si="0"/>
        <v>0</v>
      </c>
      <c r="T50" s="93">
        <f>IF('Tabla del Prestamo'!G50&gt;0,'Tabla del Prestamo'!G50,0)</f>
        <v>0</v>
      </c>
      <c r="U50" s="94"/>
      <c r="V50" s="94">
        <f t="shared" si="1"/>
        <v>0</v>
      </c>
      <c r="W50" s="66">
        <v>35</v>
      </c>
      <c r="X50" s="70">
        <f>SUMIF($S$16:$S$375,"&gt;0",$S$16:$S$375)-SUMIF(S51:$S$375,"&gt;0",S51:$S$375)</f>
        <v>0</v>
      </c>
      <c r="Y50" s="83"/>
      <c r="Z50" s="70">
        <f>'Tabla del Prestamo'!H50+'Tabla del Prestamo'!I50+'Tabla del Prestamo'!J50</f>
        <v>0</v>
      </c>
      <c r="AA50" s="67">
        <v>35</v>
      </c>
      <c r="AB50" s="70">
        <f>SUMIF($Z$16:$Z$375,"&gt;0",$Z$16:$Z$375)-SUMIF($Z51:Z$375,"&gt;0",$Z51:Z$375)</f>
        <v>0</v>
      </c>
      <c r="AC50" s="66"/>
      <c r="AD50" s="70"/>
      <c r="AE50" s="95"/>
      <c r="AF50" s="89">
        <f t="shared" si="2"/>
        <v>0</v>
      </c>
      <c r="AG50" s="89">
        <f t="shared" si="3"/>
        <v>0</v>
      </c>
      <c r="AH50" s="89">
        <f t="shared" si="4"/>
        <v>0</v>
      </c>
      <c r="AI50" s="89">
        <f>'Tabla del Prestamo'!$H$15</f>
        <v>0</v>
      </c>
      <c r="AJ50" s="67"/>
      <c r="AK50" s="89"/>
      <c r="AL50" s="67"/>
      <c r="AM50" s="89">
        <f t="shared" si="5"/>
        <v>0</v>
      </c>
      <c r="AO50" s="96">
        <f>IF('Tabla del Prestamo'!K49&gt;0.1,1,0)</f>
        <v>0</v>
      </c>
      <c r="AP50" s="141"/>
      <c r="AS50" s="139"/>
      <c r="AV50" s="89">
        <f t="shared" si="6"/>
        <v>0</v>
      </c>
      <c r="AW50" s="97">
        <f>(AV50-AX50)+('Tabla del Prestamo'!H50+'Tabla del Prestamo'!I50+'Tabla del Prestamo'!J50)*BE50</f>
        <v>0</v>
      </c>
      <c r="AX50" s="89">
        <f t="shared" si="7"/>
        <v>0</v>
      </c>
      <c r="AY50" s="89">
        <f>'Tabla del Prestamo'!$H$15</f>
        <v>0</v>
      </c>
      <c r="BA50" s="89"/>
      <c r="BC50" s="97">
        <f t="shared" si="8"/>
        <v>0</v>
      </c>
      <c r="BD50" s="90">
        <v>3</v>
      </c>
      <c r="BE50" s="98">
        <f t="shared" si="9"/>
        <v>0</v>
      </c>
      <c r="BG50" s="69">
        <f t="shared" si="10"/>
        <v>0</v>
      </c>
      <c r="BH50" s="70">
        <f t="shared" si="11"/>
        <v>0</v>
      </c>
      <c r="BJ50" s="67">
        <f>IF(BC50&gt;-'Tabla del Prestamo'!$D$16,1,0)</f>
        <v>0</v>
      </c>
      <c r="BL50" s="95">
        <f>('Tabla del Prestamo'!$N$22*AM50/12)</f>
        <v>0</v>
      </c>
    </row>
    <row r="51" spans="19:64" ht="15" thickBot="1" x14ac:dyDescent="0.4">
      <c r="S51" s="93">
        <f t="shared" si="0"/>
        <v>0</v>
      </c>
      <c r="T51" s="93">
        <f>IF('Tabla del Prestamo'!G51&gt;0,'Tabla del Prestamo'!G51,0)</f>
        <v>0</v>
      </c>
      <c r="U51" s="94"/>
      <c r="V51" s="94">
        <f t="shared" si="1"/>
        <v>0</v>
      </c>
      <c r="W51" s="66">
        <v>36</v>
      </c>
      <c r="X51" s="70">
        <f>SUMIF($S$16:$S$375,"&gt;0",$S$16:$S$375)-SUMIF(S52:$S$375,"&gt;0",S52:$S$375)</f>
        <v>0</v>
      </c>
      <c r="Y51" s="83"/>
      <c r="Z51" s="70">
        <f>'Tabla del Prestamo'!H51+'Tabla del Prestamo'!I51+'Tabla del Prestamo'!J51</f>
        <v>0</v>
      </c>
      <c r="AA51" s="67">
        <v>36</v>
      </c>
      <c r="AB51" s="70">
        <f>SUMIF($Z$16:$Z$375,"&gt;0",$Z$16:$Z$375)-SUMIF($Z52:Z$375,"&gt;0",$Z52:Z$375)</f>
        <v>0</v>
      </c>
      <c r="AC51" s="66"/>
      <c r="AD51" s="70"/>
      <c r="AE51" s="95"/>
      <c r="AF51" s="89">
        <f t="shared" si="2"/>
        <v>0</v>
      </c>
      <c r="AG51" s="89">
        <f t="shared" si="3"/>
        <v>0</v>
      </c>
      <c r="AH51" s="89">
        <f t="shared" si="4"/>
        <v>0</v>
      </c>
      <c r="AI51" s="89">
        <f>'Tabla del Prestamo'!$H$15</f>
        <v>0</v>
      </c>
      <c r="AJ51" s="67"/>
      <c r="AK51" s="89"/>
      <c r="AL51" s="67"/>
      <c r="AM51" s="89">
        <f t="shared" si="5"/>
        <v>0</v>
      </c>
      <c r="AO51" s="96">
        <f>IF('Tabla del Prestamo'!K50&gt;0.1,1,0)</f>
        <v>0</v>
      </c>
      <c r="AP51" s="149"/>
      <c r="AQ51" s="150"/>
      <c r="AR51" s="150"/>
      <c r="AS51" s="151"/>
      <c r="AV51" s="89">
        <f t="shared" si="6"/>
        <v>0</v>
      </c>
      <c r="AW51" s="97">
        <f>(AV51-AX51)+('Tabla del Prestamo'!H51+'Tabla del Prestamo'!I51+'Tabla del Prestamo'!J51)*BE51</f>
        <v>0</v>
      </c>
      <c r="AX51" s="89">
        <f t="shared" si="7"/>
        <v>0</v>
      </c>
      <c r="AY51" s="89">
        <f>'Tabla del Prestamo'!$H$15</f>
        <v>0</v>
      </c>
      <c r="BA51" s="89"/>
      <c r="BC51" s="97">
        <f t="shared" si="8"/>
        <v>0</v>
      </c>
      <c r="BD51" s="90">
        <v>3</v>
      </c>
      <c r="BE51" s="98">
        <f t="shared" si="9"/>
        <v>0</v>
      </c>
      <c r="BG51" s="69">
        <f t="shared" si="10"/>
        <v>0</v>
      </c>
      <c r="BH51" s="70">
        <f t="shared" si="11"/>
        <v>0</v>
      </c>
      <c r="BJ51" s="67">
        <f>IF(BC51&gt;-'Tabla del Prestamo'!$D$16,1,0)</f>
        <v>0</v>
      </c>
      <c r="BL51" s="95">
        <f>('Tabla del Prestamo'!$N$22*AM51/12)</f>
        <v>0</v>
      </c>
    </row>
    <row r="52" spans="19:64" x14ac:dyDescent="0.35">
      <c r="S52" s="93">
        <f t="shared" si="0"/>
        <v>0</v>
      </c>
      <c r="T52" s="93">
        <f>IF('Tabla del Prestamo'!G52&gt;0,'Tabla del Prestamo'!G52,0)</f>
        <v>0</v>
      </c>
      <c r="U52" s="94"/>
      <c r="V52" s="94">
        <f t="shared" si="1"/>
        <v>0</v>
      </c>
      <c r="W52" s="66">
        <v>37</v>
      </c>
      <c r="X52" s="70">
        <f>SUMIF($S$16:$S$375,"&gt;0",$S$16:$S$375)-SUMIF(S53:$S$375,"&gt;0",S53:$S$375)</f>
        <v>0</v>
      </c>
      <c r="Y52" s="83"/>
      <c r="Z52" s="70">
        <f>'Tabla del Prestamo'!H52+'Tabla del Prestamo'!I52+'Tabla del Prestamo'!J52</f>
        <v>0</v>
      </c>
      <c r="AA52" s="67">
        <v>37</v>
      </c>
      <c r="AB52" s="70">
        <f>SUMIF($Z$16:$Z$375,"&gt;0",$Z$16:$Z$375)-SUMIF($Z53:Z$375,"&gt;0",$Z53:Z$375)</f>
        <v>0</v>
      </c>
      <c r="AC52" s="66"/>
      <c r="AD52" s="70"/>
      <c r="AE52" s="95"/>
      <c r="AF52" s="89">
        <f t="shared" si="2"/>
        <v>0</v>
      </c>
      <c r="AG52" s="89">
        <f t="shared" si="3"/>
        <v>0</v>
      </c>
      <c r="AH52" s="89">
        <f t="shared" si="4"/>
        <v>0</v>
      </c>
      <c r="AI52" s="89">
        <f>'Tabla del Prestamo'!$H$15</f>
        <v>0</v>
      </c>
      <c r="AJ52" s="67"/>
      <c r="AK52" s="89"/>
      <c r="AL52" s="67"/>
      <c r="AM52" s="89">
        <f t="shared" si="5"/>
        <v>0</v>
      </c>
      <c r="AO52" s="96">
        <f>IF('Tabla del Prestamo'!K51&gt;0.1,1,0)</f>
        <v>0</v>
      </c>
      <c r="AP52" s="96"/>
      <c r="AV52" s="89">
        <f t="shared" si="6"/>
        <v>0</v>
      </c>
      <c r="AW52" s="97">
        <f>(AV52-AX52)+('Tabla del Prestamo'!H52+'Tabla del Prestamo'!I52+'Tabla del Prestamo'!J52)*BE52</f>
        <v>0</v>
      </c>
      <c r="AX52" s="89">
        <f t="shared" si="7"/>
        <v>0</v>
      </c>
      <c r="AY52" s="89">
        <f>'Tabla del Prestamo'!$H$15</f>
        <v>0</v>
      </c>
      <c r="BA52" s="89"/>
      <c r="BC52" s="97">
        <f t="shared" si="8"/>
        <v>0</v>
      </c>
      <c r="BD52" s="90">
        <v>4</v>
      </c>
      <c r="BE52" s="98">
        <f t="shared" si="9"/>
        <v>0</v>
      </c>
      <c r="BG52" s="69">
        <f t="shared" si="10"/>
        <v>0</v>
      </c>
      <c r="BH52" s="70">
        <f t="shared" si="11"/>
        <v>0</v>
      </c>
      <c r="BJ52" s="67">
        <f>IF(BC52&gt;-'Tabla del Prestamo'!$D$16,1,0)</f>
        <v>0</v>
      </c>
      <c r="BL52" s="95">
        <f>('Tabla del Prestamo'!$N$22*AM52/12)</f>
        <v>0</v>
      </c>
    </row>
    <row r="53" spans="19:64" ht="15" thickBot="1" x14ac:dyDescent="0.4">
      <c r="S53" s="93">
        <f t="shared" si="0"/>
        <v>0</v>
      </c>
      <c r="T53" s="93">
        <f>IF('Tabla del Prestamo'!G53&gt;0,'Tabla del Prestamo'!G53,0)</f>
        <v>0</v>
      </c>
      <c r="U53" s="94"/>
      <c r="V53" s="94">
        <f t="shared" si="1"/>
        <v>0</v>
      </c>
      <c r="W53" s="66">
        <v>38</v>
      </c>
      <c r="X53" s="70">
        <f>SUMIF($S$16:$S$375,"&gt;0",$S$16:$S$375)-SUMIF(S54:$S$375,"&gt;0",S54:$S$375)</f>
        <v>0</v>
      </c>
      <c r="Y53" s="83"/>
      <c r="Z53" s="70">
        <f>'Tabla del Prestamo'!H53+'Tabla del Prestamo'!I53+'Tabla del Prestamo'!J53</f>
        <v>0</v>
      </c>
      <c r="AA53" s="67">
        <v>38</v>
      </c>
      <c r="AB53" s="70">
        <f>SUMIF($Z$16:$Z$375,"&gt;0",$Z$16:$Z$375)-SUMIF($Z54:Z$375,"&gt;0",$Z54:Z$375)</f>
        <v>0</v>
      </c>
      <c r="AC53" s="66"/>
      <c r="AD53" s="70"/>
      <c r="AE53" s="95"/>
      <c r="AF53" s="89">
        <f t="shared" si="2"/>
        <v>0</v>
      </c>
      <c r="AG53" s="89">
        <f t="shared" si="3"/>
        <v>0</v>
      </c>
      <c r="AH53" s="89">
        <f t="shared" si="4"/>
        <v>0</v>
      </c>
      <c r="AI53" s="89">
        <f>'Tabla del Prestamo'!$H$15</f>
        <v>0</v>
      </c>
      <c r="AJ53" s="67"/>
      <c r="AK53" s="89"/>
      <c r="AL53" s="67"/>
      <c r="AM53" s="89">
        <f t="shared" si="5"/>
        <v>0</v>
      </c>
      <c r="AO53" s="96">
        <f>IF('Tabla del Prestamo'!K52&gt;0.1,1,0)</f>
        <v>0</v>
      </c>
      <c r="AP53" s="96"/>
      <c r="AV53" s="89">
        <f t="shared" si="6"/>
        <v>0</v>
      </c>
      <c r="AW53" s="97">
        <f>(AV53-AX53)+('Tabla del Prestamo'!H53+'Tabla del Prestamo'!I53+'Tabla del Prestamo'!J53)*BE53</f>
        <v>0</v>
      </c>
      <c r="AX53" s="89">
        <f t="shared" si="7"/>
        <v>0</v>
      </c>
      <c r="AY53" s="89">
        <f>'Tabla del Prestamo'!$H$15</f>
        <v>0</v>
      </c>
      <c r="BA53" s="89"/>
      <c r="BC53" s="97">
        <f t="shared" si="8"/>
        <v>0</v>
      </c>
      <c r="BD53" s="90">
        <v>4</v>
      </c>
      <c r="BE53" s="98">
        <f t="shared" si="9"/>
        <v>0</v>
      </c>
      <c r="BG53" s="69">
        <f t="shared" si="10"/>
        <v>0</v>
      </c>
      <c r="BH53" s="70">
        <f t="shared" si="11"/>
        <v>0</v>
      </c>
      <c r="BJ53" s="67">
        <f>IF(BC53&gt;-'Tabla del Prestamo'!$D$16,1,0)</f>
        <v>0</v>
      </c>
      <c r="BL53" s="95">
        <f>('Tabla del Prestamo'!$N$22*AM53/12)</f>
        <v>0</v>
      </c>
    </row>
    <row r="54" spans="19:64" x14ac:dyDescent="0.35">
      <c r="S54" s="93">
        <f t="shared" si="0"/>
        <v>0</v>
      </c>
      <c r="T54" s="93">
        <f>IF('Tabla del Prestamo'!G54&gt;0,'Tabla del Prestamo'!G54,0)</f>
        <v>0</v>
      </c>
      <c r="U54" s="94"/>
      <c r="V54" s="94">
        <f t="shared" si="1"/>
        <v>0</v>
      </c>
      <c r="W54" s="66">
        <v>39</v>
      </c>
      <c r="X54" s="70">
        <f>SUMIF($S$16:$S$375,"&gt;0",$S$16:$S$375)-SUMIF(S55:$S$375,"&gt;0",S55:$S$375)</f>
        <v>0</v>
      </c>
      <c r="Y54" s="83"/>
      <c r="Z54" s="70">
        <f>'Tabla del Prestamo'!H54+'Tabla del Prestamo'!I54+'Tabla del Prestamo'!J54</f>
        <v>0</v>
      </c>
      <c r="AA54" s="67">
        <v>39</v>
      </c>
      <c r="AB54" s="70">
        <f>SUMIF($Z$16:$Z$375,"&gt;0",$Z$16:$Z$375)-SUMIF($Z55:Z$375,"&gt;0",$Z55:Z$375)</f>
        <v>0</v>
      </c>
      <c r="AC54" s="66"/>
      <c r="AD54" s="70"/>
      <c r="AE54" s="95"/>
      <c r="AF54" s="89">
        <f t="shared" si="2"/>
        <v>0</v>
      </c>
      <c r="AG54" s="89">
        <f t="shared" si="3"/>
        <v>0</v>
      </c>
      <c r="AH54" s="89">
        <f t="shared" si="4"/>
        <v>0</v>
      </c>
      <c r="AI54" s="89">
        <f>'Tabla del Prestamo'!$H$15</f>
        <v>0</v>
      </c>
      <c r="AJ54" s="67"/>
      <c r="AK54" s="89"/>
      <c r="AL54" s="67"/>
      <c r="AM54" s="89">
        <f t="shared" si="5"/>
        <v>0</v>
      </c>
      <c r="AO54" s="96">
        <f>IF('Tabla del Prestamo'!K53&gt;0.1,1,0)</f>
        <v>0</v>
      </c>
      <c r="AP54" s="152"/>
      <c r="AQ54" s="211" t="s">
        <v>42</v>
      </c>
      <c r="AR54" s="212"/>
      <c r="AV54" s="89">
        <f t="shared" si="6"/>
        <v>0</v>
      </c>
      <c r="AW54" s="97">
        <f>(AV54-AX54)+('Tabla del Prestamo'!H54+'Tabla del Prestamo'!I54+'Tabla del Prestamo'!J54)*BE54</f>
        <v>0</v>
      </c>
      <c r="AX54" s="89">
        <f t="shared" si="7"/>
        <v>0</v>
      </c>
      <c r="AY54" s="89">
        <f>'Tabla del Prestamo'!$H$15</f>
        <v>0</v>
      </c>
      <c r="BA54" s="89"/>
      <c r="BC54" s="97">
        <f t="shared" si="8"/>
        <v>0</v>
      </c>
      <c r="BD54" s="90">
        <v>4</v>
      </c>
      <c r="BE54" s="98">
        <f t="shared" si="9"/>
        <v>0</v>
      </c>
      <c r="BG54" s="69">
        <f t="shared" si="10"/>
        <v>0</v>
      </c>
      <c r="BH54" s="70">
        <f t="shared" si="11"/>
        <v>0</v>
      </c>
      <c r="BJ54" s="67">
        <f>IF(BC54&gt;-'Tabla del Prestamo'!$D$16,1,0)</f>
        <v>0</v>
      </c>
      <c r="BL54" s="95">
        <f>('Tabla del Prestamo'!$N$22*AM54/12)</f>
        <v>0</v>
      </c>
    </row>
    <row r="55" spans="19:64" ht="15" thickBot="1" x14ac:dyDescent="0.4">
      <c r="S55" s="93">
        <f t="shared" si="0"/>
        <v>0</v>
      </c>
      <c r="T55" s="93">
        <f>IF('Tabla del Prestamo'!G55&gt;0,'Tabla del Prestamo'!G55,0)</f>
        <v>0</v>
      </c>
      <c r="U55" s="94"/>
      <c r="V55" s="94">
        <f t="shared" si="1"/>
        <v>0</v>
      </c>
      <c r="W55" s="66">
        <v>40</v>
      </c>
      <c r="X55" s="70">
        <f>SUMIF($S$16:$S$375,"&gt;0",$S$16:$S$375)-SUMIF(S56:$S$375,"&gt;0",S56:$S$375)</f>
        <v>0</v>
      </c>
      <c r="Y55" s="83"/>
      <c r="Z55" s="70">
        <f>'Tabla del Prestamo'!H55+'Tabla del Prestamo'!I55+'Tabla del Prestamo'!J55</f>
        <v>0</v>
      </c>
      <c r="AA55" s="67">
        <v>40</v>
      </c>
      <c r="AB55" s="70">
        <f>SUMIF($Z$16:$Z$375,"&gt;0",$Z$16:$Z$375)-SUMIF($Z56:Z$375,"&gt;0",$Z56:Z$375)</f>
        <v>0</v>
      </c>
      <c r="AC55" s="66"/>
      <c r="AD55" s="70"/>
      <c r="AE55" s="95"/>
      <c r="AF55" s="89">
        <f t="shared" si="2"/>
        <v>0</v>
      </c>
      <c r="AG55" s="89">
        <f t="shared" si="3"/>
        <v>0</v>
      </c>
      <c r="AH55" s="89">
        <f t="shared" si="4"/>
        <v>0</v>
      </c>
      <c r="AI55" s="89">
        <f>'Tabla del Prestamo'!$H$15</f>
        <v>0</v>
      </c>
      <c r="AJ55" s="67"/>
      <c r="AK55" s="89"/>
      <c r="AL55" s="67"/>
      <c r="AM55" s="89">
        <f t="shared" si="5"/>
        <v>0</v>
      </c>
      <c r="AO55" s="96">
        <f>IF('Tabla del Prestamo'!K54&gt;0.1,1,0)</f>
        <v>0</v>
      </c>
      <c r="AP55" s="141"/>
      <c r="AQ55" s="153">
        <f>SUM('Tabla del Prestamo'!H16:H375)+SUM('Tabla del Prestamo'!I16:I375)+SUM('Tabla del Prestamo'!J16:J375)</f>
        <v>0</v>
      </c>
      <c r="AR55" s="151"/>
      <c r="AV55" s="89">
        <f t="shared" si="6"/>
        <v>0</v>
      </c>
      <c r="AW55" s="97">
        <f>(AV55-AX55)+('Tabla del Prestamo'!H55+'Tabla del Prestamo'!I55+'Tabla del Prestamo'!J55)*BE55</f>
        <v>0</v>
      </c>
      <c r="AX55" s="89">
        <f t="shared" si="7"/>
        <v>0</v>
      </c>
      <c r="AY55" s="89">
        <f>'Tabla del Prestamo'!$H$15</f>
        <v>0</v>
      </c>
      <c r="BA55" s="89"/>
      <c r="BC55" s="97">
        <f t="shared" si="8"/>
        <v>0</v>
      </c>
      <c r="BD55" s="90">
        <v>4</v>
      </c>
      <c r="BE55" s="98">
        <f t="shared" si="9"/>
        <v>0</v>
      </c>
      <c r="BG55" s="69">
        <f t="shared" si="10"/>
        <v>0</v>
      </c>
      <c r="BH55" s="70">
        <f t="shared" si="11"/>
        <v>0</v>
      </c>
      <c r="BJ55" s="67">
        <f>IF(BC55&gt;-'Tabla del Prestamo'!$D$16,1,0)</f>
        <v>0</v>
      </c>
      <c r="BL55" s="95">
        <f>('Tabla del Prestamo'!$N$22*AM55/12)</f>
        <v>0</v>
      </c>
    </row>
    <row r="56" spans="19:64" x14ac:dyDescent="0.35">
      <c r="S56" s="93">
        <f t="shared" si="0"/>
        <v>0</v>
      </c>
      <c r="T56" s="93">
        <f>IF('Tabla del Prestamo'!G56&gt;0,'Tabla del Prestamo'!G56,0)</f>
        <v>0</v>
      </c>
      <c r="U56" s="94"/>
      <c r="V56" s="94">
        <f t="shared" si="1"/>
        <v>0</v>
      </c>
      <c r="W56" s="66">
        <v>41</v>
      </c>
      <c r="X56" s="70">
        <f>SUMIF($S$16:$S$375,"&gt;0",$S$16:$S$375)-SUMIF(S57:$S$375,"&gt;0",S57:$S$375)</f>
        <v>0</v>
      </c>
      <c r="Y56" s="83"/>
      <c r="Z56" s="70">
        <f>'Tabla del Prestamo'!H56+'Tabla del Prestamo'!I56+'Tabla del Prestamo'!J56</f>
        <v>0</v>
      </c>
      <c r="AA56" s="67">
        <v>41</v>
      </c>
      <c r="AB56" s="70">
        <f>SUMIF($Z$16:$Z$375,"&gt;0",$Z$16:$Z$375)-SUMIF($Z57:Z$375,"&gt;0",$Z57:Z$375)</f>
        <v>0</v>
      </c>
      <c r="AC56" s="66"/>
      <c r="AD56" s="70"/>
      <c r="AE56" s="95"/>
      <c r="AF56" s="89">
        <f t="shared" si="2"/>
        <v>0</v>
      </c>
      <c r="AG56" s="89">
        <f t="shared" si="3"/>
        <v>0</v>
      </c>
      <c r="AH56" s="89">
        <f t="shared" si="4"/>
        <v>0</v>
      </c>
      <c r="AI56" s="89">
        <f>'Tabla del Prestamo'!$H$15</f>
        <v>0</v>
      </c>
      <c r="AJ56" s="67"/>
      <c r="AK56" s="89"/>
      <c r="AL56" s="67"/>
      <c r="AM56" s="89">
        <f t="shared" si="5"/>
        <v>0</v>
      </c>
      <c r="AO56" s="96">
        <f>IF('Tabla del Prestamo'!K55&gt;0.1,1,0)</f>
        <v>0</v>
      </c>
      <c r="AP56" s="141"/>
      <c r="AR56" s="139"/>
      <c r="AV56" s="89">
        <f t="shared" si="6"/>
        <v>0</v>
      </c>
      <c r="AW56" s="97">
        <f>(AV56-AX56)+('Tabla del Prestamo'!H56+'Tabla del Prestamo'!I56+'Tabla del Prestamo'!J56)*BE56</f>
        <v>0</v>
      </c>
      <c r="AX56" s="89">
        <f t="shared" si="7"/>
        <v>0</v>
      </c>
      <c r="AY56" s="89">
        <f>'Tabla del Prestamo'!$H$15</f>
        <v>0</v>
      </c>
      <c r="BA56" s="89"/>
      <c r="BC56" s="97">
        <f t="shared" si="8"/>
        <v>0</v>
      </c>
      <c r="BD56" s="90">
        <v>4</v>
      </c>
      <c r="BE56" s="98">
        <f t="shared" si="9"/>
        <v>0</v>
      </c>
      <c r="BG56" s="69">
        <f t="shared" si="10"/>
        <v>0</v>
      </c>
      <c r="BH56" s="70">
        <f t="shared" si="11"/>
        <v>0</v>
      </c>
      <c r="BJ56" s="67">
        <f>IF(BC56&gt;-'Tabla del Prestamo'!$D$16,1,0)</f>
        <v>0</v>
      </c>
      <c r="BL56" s="95">
        <f>('Tabla del Prestamo'!$N$22*AM56/12)</f>
        <v>0</v>
      </c>
    </row>
    <row r="57" spans="19:64" ht="15" thickBot="1" x14ac:dyDescent="0.4">
      <c r="S57" s="93">
        <f t="shared" si="0"/>
        <v>0</v>
      </c>
      <c r="T57" s="93">
        <f>IF('Tabla del Prestamo'!G57&gt;0,'Tabla del Prestamo'!G57,0)</f>
        <v>0</v>
      </c>
      <c r="U57" s="94"/>
      <c r="V57" s="94">
        <f t="shared" si="1"/>
        <v>0</v>
      </c>
      <c r="W57" s="66">
        <v>42</v>
      </c>
      <c r="X57" s="70">
        <f>SUMIF($S$16:$S$375,"&gt;0",$S$16:$S$375)-SUMIF(S58:$S$375,"&gt;0",S58:$S$375)</f>
        <v>0</v>
      </c>
      <c r="Y57" s="83"/>
      <c r="Z57" s="70">
        <f>'Tabla del Prestamo'!H57+'Tabla del Prestamo'!I57+'Tabla del Prestamo'!J57</f>
        <v>0</v>
      </c>
      <c r="AA57" s="67">
        <v>42</v>
      </c>
      <c r="AB57" s="70">
        <f>SUMIF($Z$16:$Z$375,"&gt;0",$Z$16:$Z$375)-SUMIF($Z58:Z$375,"&gt;0",$Z58:Z$375)</f>
        <v>0</v>
      </c>
      <c r="AC57" s="66"/>
      <c r="AD57" s="70"/>
      <c r="AE57" s="95"/>
      <c r="AF57" s="89">
        <f t="shared" si="2"/>
        <v>0</v>
      </c>
      <c r="AG57" s="89">
        <f t="shared" si="3"/>
        <v>0</v>
      </c>
      <c r="AH57" s="89">
        <f t="shared" si="4"/>
        <v>0</v>
      </c>
      <c r="AI57" s="89">
        <f>'Tabla del Prestamo'!$H$15</f>
        <v>0</v>
      </c>
      <c r="AJ57" s="67"/>
      <c r="AK57" s="89">
        <f>'Tabla del Prestamo'!$I$15</f>
        <v>0</v>
      </c>
      <c r="AL57" s="67"/>
      <c r="AM57" s="89">
        <f t="shared" si="5"/>
        <v>0</v>
      </c>
      <c r="AO57" s="96">
        <f>IF('Tabla del Prestamo'!K56&gt;0.1,1,0)</f>
        <v>0</v>
      </c>
      <c r="AP57" s="141"/>
      <c r="AR57" s="139"/>
      <c r="AV57" s="89">
        <f t="shared" si="6"/>
        <v>0</v>
      </c>
      <c r="AW57" s="97">
        <f>(AV57-AX57)+('Tabla del Prestamo'!H57+'Tabla del Prestamo'!I57+'Tabla del Prestamo'!J57)*BE57</f>
        <v>0</v>
      </c>
      <c r="AX57" s="89">
        <f t="shared" si="7"/>
        <v>0</v>
      </c>
      <c r="AY57" s="89">
        <f>'Tabla del Prestamo'!$H$15</f>
        <v>0</v>
      </c>
      <c r="BA57" s="89">
        <f>'Tabla del Prestamo'!$I$15</f>
        <v>0</v>
      </c>
      <c r="BC57" s="97">
        <f t="shared" si="8"/>
        <v>0</v>
      </c>
      <c r="BD57" s="90">
        <v>4</v>
      </c>
      <c r="BE57" s="98">
        <f t="shared" si="9"/>
        <v>0</v>
      </c>
      <c r="BG57" s="69">
        <f t="shared" si="10"/>
        <v>0</v>
      </c>
      <c r="BH57" s="70">
        <f t="shared" si="11"/>
        <v>0</v>
      </c>
      <c r="BJ57" s="67">
        <f>IF(BC57&gt;-'Tabla del Prestamo'!$D$16,1,0)</f>
        <v>0</v>
      </c>
      <c r="BL57" s="95">
        <f>('Tabla del Prestamo'!$N$22*AM57/12)</f>
        <v>0</v>
      </c>
    </row>
    <row r="58" spans="19:64" x14ac:dyDescent="0.35">
      <c r="S58" s="93">
        <f t="shared" si="0"/>
        <v>0</v>
      </c>
      <c r="T58" s="93">
        <f>IF('Tabla del Prestamo'!G58&gt;0,'Tabla del Prestamo'!G58,0)</f>
        <v>0</v>
      </c>
      <c r="U58" s="94"/>
      <c r="V58" s="94">
        <f t="shared" si="1"/>
        <v>0</v>
      </c>
      <c r="W58" s="66">
        <v>43</v>
      </c>
      <c r="X58" s="70">
        <f>SUMIF($S$16:$S$375,"&gt;0",$S$16:$S$375)-SUMIF(S59:$S$375,"&gt;0",S59:$S$375)</f>
        <v>0</v>
      </c>
      <c r="Y58" s="83"/>
      <c r="Z58" s="70">
        <f>'Tabla del Prestamo'!H58+'Tabla del Prestamo'!I58+'Tabla del Prestamo'!J58</f>
        <v>0</v>
      </c>
      <c r="AA58" s="67">
        <v>43</v>
      </c>
      <c r="AB58" s="70">
        <f>SUMIF($Z$16:$Z$375,"&gt;0",$Z$16:$Z$375)-SUMIF($Z59:Z$375,"&gt;0",$Z59:Z$375)</f>
        <v>0</v>
      </c>
      <c r="AC58" s="66"/>
      <c r="AD58" s="70"/>
      <c r="AE58" s="95"/>
      <c r="AF58" s="89">
        <f t="shared" si="2"/>
        <v>0</v>
      </c>
      <c r="AG58" s="89">
        <f t="shared" si="3"/>
        <v>0</v>
      </c>
      <c r="AH58" s="89">
        <f t="shared" si="4"/>
        <v>0</v>
      </c>
      <c r="AI58" s="89">
        <f>'Tabla del Prestamo'!$H$15</f>
        <v>0</v>
      </c>
      <c r="AJ58" s="67"/>
      <c r="AK58" s="89"/>
      <c r="AL58" s="67"/>
      <c r="AM58" s="89">
        <f t="shared" si="5"/>
        <v>0</v>
      </c>
      <c r="AO58" s="96">
        <f>IF('Tabla del Prestamo'!K57&gt;0.1,1,0)</f>
        <v>0</v>
      </c>
      <c r="AP58" s="141"/>
      <c r="AQ58" s="213" t="s">
        <v>57</v>
      </c>
      <c r="AR58" s="214"/>
      <c r="AV58" s="89">
        <f t="shared" si="6"/>
        <v>0</v>
      </c>
      <c r="AW58" s="97">
        <f>(AV58-AX58)+('Tabla del Prestamo'!H58+'Tabla del Prestamo'!I58+'Tabla del Prestamo'!J58)*BE58</f>
        <v>0</v>
      </c>
      <c r="AX58" s="89">
        <f t="shared" si="7"/>
        <v>0</v>
      </c>
      <c r="AY58" s="89">
        <f>'Tabla del Prestamo'!$H$15</f>
        <v>0</v>
      </c>
      <c r="BA58" s="89"/>
      <c r="BC58" s="97">
        <f t="shared" si="8"/>
        <v>0</v>
      </c>
      <c r="BD58" s="90">
        <v>4</v>
      </c>
      <c r="BE58" s="98">
        <f t="shared" si="9"/>
        <v>0</v>
      </c>
      <c r="BG58" s="69">
        <f t="shared" si="10"/>
        <v>0</v>
      </c>
      <c r="BH58" s="70">
        <f t="shared" si="11"/>
        <v>0</v>
      </c>
      <c r="BJ58" s="67">
        <f>IF(BC58&gt;-'Tabla del Prestamo'!$D$16,1,0)</f>
        <v>0</v>
      </c>
      <c r="BL58" s="95">
        <f>('Tabla del Prestamo'!$N$22*AM58/12)</f>
        <v>0</v>
      </c>
    </row>
    <row r="59" spans="19:64" ht="15" thickBot="1" x14ac:dyDescent="0.4">
      <c r="S59" s="93">
        <f t="shared" si="0"/>
        <v>0</v>
      </c>
      <c r="T59" s="93">
        <f>IF('Tabla del Prestamo'!G59&gt;0,'Tabla del Prestamo'!G59,0)</f>
        <v>0</v>
      </c>
      <c r="U59" s="94"/>
      <c r="V59" s="94">
        <f t="shared" si="1"/>
        <v>0</v>
      </c>
      <c r="W59" s="66">
        <v>44</v>
      </c>
      <c r="X59" s="70">
        <f>SUMIF($S$16:$S$375,"&gt;0",$S$16:$S$375)-SUMIF(S60:$S$375,"&gt;0",S60:$S$375)</f>
        <v>0</v>
      </c>
      <c r="Y59" s="83"/>
      <c r="Z59" s="70">
        <f>'Tabla del Prestamo'!H59+'Tabla del Prestamo'!I59+'Tabla del Prestamo'!J59</f>
        <v>0</v>
      </c>
      <c r="AA59" s="67">
        <v>44</v>
      </c>
      <c r="AB59" s="70">
        <f>SUMIF($Z$16:$Z$375,"&gt;0",$Z$16:$Z$375)-SUMIF($Z60:Z$375,"&gt;0",$Z60:Z$375)</f>
        <v>0</v>
      </c>
      <c r="AC59" s="66"/>
      <c r="AD59" s="70"/>
      <c r="AE59" s="95"/>
      <c r="AF59" s="89">
        <f t="shared" si="2"/>
        <v>0</v>
      </c>
      <c r="AG59" s="89">
        <f t="shared" si="3"/>
        <v>0</v>
      </c>
      <c r="AH59" s="89">
        <f t="shared" si="4"/>
        <v>0</v>
      </c>
      <c r="AI59" s="89">
        <f>'Tabla del Prestamo'!$H$15</f>
        <v>0</v>
      </c>
      <c r="AJ59" s="67"/>
      <c r="AK59" s="89"/>
      <c r="AL59" s="67"/>
      <c r="AM59" s="89">
        <f t="shared" si="5"/>
        <v>0</v>
      </c>
      <c r="AO59" s="96">
        <f>IF('Tabla del Prestamo'!K58&gt;0.1,1,0)</f>
        <v>0</v>
      </c>
      <c r="AP59" s="141"/>
      <c r="AQ59" s="154">
        <f>AQ55*'Tabla del Prestamo'!N19*AR69</f>
        <v>0</v>
      </c>
      <c r="AR59" s="151"/>
      <c r="AV59" s="89">
        <f t="shared" si="6"/>
        <v>0</v>
      </c>
      <c r="AW59" s="97">
        <f>(AV59-AX59)+('Tabla del Prestamo'!H59+'Tabla del Prestamo'!I59+'Tabla del Prestamo'!J59)*BE59</f>
        <v>0</v>
      </c>
      <c r="AX59" s="89">
        <f t="shared" si="7"/>
        <v>0</v>
      </c>
      <c r="AY59" s="89">
        <f>'Tabla del Prestamo'!$H$15</f>
        <v>0</v>
      </c>
      <c r="BA59" s="89"/>
      <c r="BC59" s="97">
        <f t="shared" si="8"/>
        <v>0</v>
      </c>
      <c r="BD59" s="90">
        <v>4</v>
      </c>
      <c r="BE59" s="98">
        <f t="shared" si="9"/>
        <v>0</v>
      </c>
      <c r="BG59" s="69">
        <f t="shared" si="10"/>
        <v>0</v>
      </c>
      <c r="BH59" s="70">
        <f t="shared" si="11"/>
        <v>0</v>
      </c>
      <c r="BJ59" s="67">
        <f>IF(BC59&gt;-'Tabla del Prestamo'!$D$16,1,0)</f>
        <v>0</v>
      </c>
      <c r="BL59" s="95">
        <f>('Tabla del Prestamo'!$N$22*AM59/12)</f>
        <v>0</v>
      </c>
    </row>
    <row r="60" spans="19:64" ht="15" thickBot="1" x14ac:dyDescent="0.4">
      <c r="S60" s="93">
        <f t="shared" si="0"/>
        <v>0</v>
      </c>
      <c r="T60" s="93">
        <f>IF('Tabla del Prestamo'!G60&gt;0,'Tabla del Prestamo'!G60,0)</f>
        <v>0</v>
      </c>
      <c r="U60" s="94"/>
      <c r="V60" s="94">
        <f t="shared" si="1"/>
        <v>0</v>
      </c>
      <c r="W60" s="66">
        <v>45</v>
      </c>
      <c r="X60" s="70">
        <f>SUMIF($S$16:$S$375,"&gt;0",$S$16:$S$375)-SUMIF(S61:$S$375,"&gt;0",S61:$S$375)</f>
        <v>0</v>
      </c>
      <c r="Y60" s="83"/>
      <c r="Z60" s="70">
        <f>'Tabla del Prestamo'!H60+'Tabla del Prestamo'!I60+'Tabla del Prestamo'!J60</f>
        <v>0</v>
      </c>
      <c r="AA60" s="67">
        <v>45</v>
      </c>
      <c r="AB60" s="70">
        <f>SUMIF($Z$16:$Z$375,"&gt;0",$Z$16:$Z$375)-SUMIF($Z61:Z$375,"&gt;0",$Z61:Z$375)</f>
        <v>0</v>
      </c>
      <c r="AC60" s="66"/>
      <c r="AD60" s="70"/>
      <c r="AE60" s="95"/>
      <c r="AF60" s="89">
        <f t="shared" si="2"/>
        <v>0</v>
      </c>
      <c r="AG60" s="89">
        <f t="shared" si="3"/>
        <v>0</v>
      </c>
      <c r="AH60" s="89">
        <f t="shared" si="4"/>
        <v>0</v>
      </c>
      <c r="AI60" s="89">
        <f>'Tabla del Prestamo'!$H$15</f>
        <v>0</v>
      </c>
      <c r="AJ60" s="67"/>
      <c r="AK60" s="89"/>
      <c r="AL60" s="67"/>
      <c r="AM60" s="89">
        <f t="shared" si="5"/>
        <v>0</v>
      </c>
      <c r="AO60" s="96">
        <f>IF('Tabla del Prestamo'!K59&gt;0.1,1,0)</f>
        <v>0</v>
      </c>
      <c r="AP60" s="141"/>
      <c r="AR60" s="139"/>
      <c r="AV60" s="89">
        <f t="shared" si="6"/>
        <v>0</v>
      </c>
      <c r="AW60" s="97">
        <f>(AV60-AX60)+('Tabla del Prestamo'!H60+'Tabla del Prestamo'!I60+'Tabla del Prestamo'!J60)*BE60</f>
        <v>0</v>
      </c>
      <c r="AX60" s="89">
        <f t="shared" si="7"/>
        <v>0</v>
      </c>
      <c r="AY60" s="89">
        <f>'Tabla del Prestamo'!$H$15</f>
        <v>0</v>
      </c>
      <c r="BA60" s="89"/>
      <c r="BC60" s="97">
        <f t="shared" si="8"/>
        <v>0</v>
      </c>
      <c r="BD60" s="90">
        <v>4</v>
      </c>
      <c r="BE60" s="98">
        <f t="shared" si="9"/>
        <v>0</v>
      </c>
      <c r="BG60" s="69">
        <f t="shared" si="10"/>
        <v>0</v>
      </c>
      <c r="BH60" s="70">
        <f t="shared" si="11"/>
        <v>0</v>
      </c>
      <c r="BJ60" s="67">
        <f>IF(BC60&gt;-'Tabla del Prestamo'!$D$16,1,0)</f>
        <v>0</v>
      </c>
      <c r="BL60" s="95">
        <f>('Tabla del Prestamo'!$N$22*AM60/12)</f>
        <v>0</v>
      </c>
    </row>
    <row r="61" spans="19:64" x14ac:dyDescent="0.35">
      <c r="S61" s="93">
        <f t="shared" si="0"/>
        <v>0</v>
      </c>
      <c r="T61" s="93">
        <f>IF('Tabla del Prestamo'!G61&gt;0,'Tabla del Prestamo'!G61,0)</f>
        <v>0</v>
      </c>
      <c r="U61" s="94"/>
      <c r="V61" s="94">
        <f t="shared" si="1"/>
        <v>0</v>
      </c>
      <c r="W61" s="66">
        <v>46</v>
      </c>
      <c r="X61" s="70">
        <f>SUMIF($S$16:$S$375,"&gt;0",$S$16:$S$375)-SUMIF(S62:$S$375,"&gt;0",S62:$S$375)</f>
        <v>0</v>
      </c>
      <c r="Y61" s="83"/>
      <c r="Z61" s="70">
        <f>'Tabla del Prestamo'!H61+'Tabla del Prestamo'!I61+'Tabla del Prestamo'!J61</f>
        <v>0</v>
      </c>
      <c r="AA61" s="67">
        <v>46</v>
      </c>
      <c r="AB61" s="70">
        <f>SUMIF($Z$16:$Z$375,"&gt;0",$Z$16:$Z$375)-SUMIF($Z62:Z$375,"&gt;0",$Z62:Z$375)</f>
        <v>0</v>
      </c>
      <c r="AC61" s="66"/>
      <c r="AD61" s="70"/>
      <c r="AE61" s="95"/>
      <c r="AF61" s="89">
        <f t="shared" si="2"/>
        <v>0</v>
      </c>
      <c r="AG61" s="89">
        <f t="shared" si="3"/>
        <v>0</v>
      </c>
      <c r="AH61" s="89">
        <f t="shared" si="4"/>
        <v>0</v>
      </c>
      <c r="AI61" s="89">
        <f>'Tabla del Prestamo'!$H$15</f>
        <v>0</v>
      </c>
      <c r="AJ61" s="67"/>
      <c r="AK61" s="89"/>
      <c r="AL61" s="67"/>
      <c r="AM61" s="89">
        <f t="shared" si="5"/>
        <v>0</v>
      </c>
      <c r="AO61" s="96">
        <f>IF('Tabla del Prestamo'!K60&gt;0.1,1,0)</f>
        <v>0</v>
      </c>
      <c r="AP61" s="141"/>
      <c r="AQ61" s="220" t="s">
        <v>43</v>
      </c>
      <c r="AR61" s="221"/>
      <c r="AV61" s="89">
        <f t="shared" si="6"/>
        <v>0</v>
      </c>
      <c r="AW61" s="97">
        <f>(AV61-AX61)+('Tabla del Prestamo'!H61+'Tabla del Prestamo'!I61+'Tabla del Prestamo'!J61)*BE61</f>
        <v>0</v>
      </c>
      <c r="AX61" s="89">
        <f t="shared" si="7"/>
        <v>0</v>
      </c>
      <c r="AY61" s="89">
        <f>'Tabla del Prestamo'!$H$15</f>
        <v>0</v>
      </c>
      <c r="BA61" s="89"/>
      <c r="BC61" s="97">
        <f t="shared" si="8"/>
        <v>0</v>
      </c>
      <c r="BD61" s="90">
        <v>4</v>
      </c>
      <c r="BE61" s="98">
        <f t="shared" si="9"/>
        <v>0</v>
      </c>
      <c r="BG61" s="69">
        <f t="shared" si="10"/>
        <v>0</v>
      </c>
      <c r="BH61" s="70">
        <f t="shared" si="11"/>
        <v>0</v>
      </c>
      <c r="BJ61" s="67">
        <f>IF(BC61&gt;-'Tabla del Prestamo'!$D$16,1,0)</f>
        <v>0</v>
      </c>
      <c r="BL61" s="95">
        <f>('Tabla del Prestamo'!$N$22*AM61/12)</f>
        <v>0</v>
      </c>
    </row>
    <row r="62" spans="19:64" x14ac:dyDescent="0.35">
      <c r="S62" s="93">
        <f t="shared" si="0"/>
        <v>0</v>
      </c>
      <c r="T62" s="93">
        <f>IF('Tabla del Prestamo'!G62&gt;0,'Tabla del Prestamo'!G62,0)</f>
        <v>0</v>
      </c>
      <c r="U62" s="94"/>
      <c r="V62" s="94">
        <f t="shared" si="1"/>
        <v>0</v>
      </c>
      <c r="W62" s="66">
        <v>47</v>
      </c>
      <c r="X62" s="70">
        <f>SUMIF($S$16:$S$375,"&gt;0",$S$16:$S$375)-SUMIF(S63:$S$375,"&gt;0",S63:$S$375)</f>
        <v>0</v>
      </c>
      <c r="Y62" s="83"/>
      <c r="Z62" s="70">
        <f>'Tabla del Prestamo'!H62+'Tabla del Prestamo'!I62+'Tabla del Prestamo'!J62</f>
        <v>0</v>
      </c>
      <c r="AA62" s="67">
        <v>47</v>
      </c>
      <c r="AB62" s="70">
        <f>SUMIF($Z$16:$Z$375,"&gt;0",$Z$16:$Z$375)-SUMIF($Z63:Z$375,"&gt;0",$Z63:Z$375)</f>
        <v>0</v>
      </c>
      <c r="AC62" s="66"/>
      <c r="AD62" s="70"/>
      <c r="AE62" s="95"/>
      <c r="AF62" s="89">
        <f t="shared" si="2"/>
        <v>0</v>
      </c>
      <c r="AG62" s="89">
        <f t="shared" si="3"/>
        <v>0</v>
      </c>
      <c r="AH62" s="89">
        <f t="shared" si="4"/>
        <v>0</v>
      </c>
      <c r="AI62" s="89">
        <f>'Tabla del Prestamo'!$H$15</f>
        <v>0</v>
      </c>
      <c r="AJ62" s="67"/>
      <c r="AK62" s="89"/>
      <c r="AL62" s="67"/>
      <c r="AM62" s="89">
        <f t="shared" si="5"/>
        <v>0</v>
      </c>
      <c r="AO62" s="96">
        <f>IF('Tabla del Prestamo'!K61&gt;0.1,1,0)</f>
        <v>0</v>
      </c>
      <c r="AP62" s="141"/>
      <c r="AQ62" s="222"/>
      <c r="AR62" s="223"/>
      <c r="AV62" s="89">
        <f t="shared" si="6"/>
        <v>0</v>
      </c>
      <c r="AW62" s="97">
        <f>(AV62-AX62)+('Tabla del Prestamo'!H62+'Tabla del Prestamo'!I62+'Tabla del Prestamo'!J62)*BE62</f>
        <v>0</v>
      </c>
      <c r="AX62" s="89">
        <f t="shared" si="7"/>
        <v>0</v>
      </c>
      <c r="AY62" s="89">
        <f>'Tabla del Prestamo'!$H$15</f>
        <v>0</v>
      </c>
      <c r="BA62" s="89"/>
      <c r="BC62" s="97">
        <f t="shared" si="8"/>
        <v>0</v>
      </c>
      <c r="BD62" s="90">
        <v>4</v>
      </c>
      <c r="BE62" s="98">
        <f t="shared" si="9"/>
        <v>0</v>
      </c>
      <c r="BG62" s="69">
        <f t="shared" si="10"/>
        <v>0</v>
      </c>
      <c r="BH62" s="70">
        <f t="shared" si="11"/>
        <v>0</v>
      </c>
      <c r="BJ62" s="67">
        <f>IF(BC62&gt;-'Tabla del Prestamo'!$D$16,1,0)</f>
        <v>0</v>
      </c>
      <c r="BL62" s="95">
        <f>('Tabla del Prestamo'!$N$22*AM62/12)</f>
        <v>0</v>
      </c>
    </row>
    <row r="63" spans="19:64" ht="15" thickBot="1" x14ac:dyDescent="0.4">
      <c r="S63" s="93">
        <f t="shared" si="0"/>
        <v>0</v>
      </c>
      <c r="T63" s="93">
        <f>IF('Tabla del Prestamo'!G63&gt;0,'Tabla del Prestamo'!G63,0)</f>
        <v>0</v>
      </c>
      <c r="U63" s="94"/>
      <c r="V63" s="94">
        <f t="shared" si="1"/>
        <v>0</v>
      </c>
      <c r="W63" s="66">
        <v>48</v>
      </c>
      <c r="X63" s="70">
        <f>SUMIF($S$16:$S$375,"&gt;0",$S$16:$S$375)-SUMIF(S64:$S$375,"&gt;0",S64:$S$375)</f>
        <v>0</v>
      </c>
      <c r="Y63" s="83"/>
      <c r="Z63" s="70">
        <f>'Tabla del Prestamo'!H63+'Tabla del Prestamo'!I63+'Tabla del Prestamo'!J63</f>
        <v>0</v>
      </c>
      <c r="AA63" s="67">
        <v>48</v>
      </c>
      <c r="AB63" s="70">
        <f>SUMIF($Z$16:$Z$375,"&gt;0",$Z$16:$Z$375)-SUMIF($Z64:Z$375,"&gt;0",$Z64:Z$375)</f>
        <v>0</v>
      </c>
      <c r="AC63" s="66"/>
      <c r="AD63" s="70"/>
      <c r="AE63" s="95"/>
      <c r="AF63" s="89">
        <f t="shared" si="2"/>
        <v>0</v>
      </c>
      <c r="AG63" s="89">
        <f t="shared" si="3"/>
        <v>0</v>
      </c>
      <c r="AH63" s="89">
        <f t="shared" si="4"/>
        <v>0</v>
      </c>
      <c r="AI63" s="89">
        <f>'Tabla del Prestamo'!$H$15</f>
        <v>0</v>
      </c>
      <c r="AJ63" s="67"/>
      <c r="AK63" s="89"/>
      <c r="AL63" s="67"/>
      <c r="AM63" s="89">
        <f t="shared" si="5"/>
        <v>0</v>
      </c>
      <c r="AO63" s="96">
        <f>IF('Tabla del Prestamo'!K62&gt;0.1,1,0)</f>
        <v>0</v>
      </c>
      <c r="AP63" s="141"/>
      <c r="AQ63" s="155">
        <f>AQ55*'Tabla del Prestamo'!N20</f>
        <v>0</v>
      </c>
      <c r="AR63" s="151"/>
      <c r="AV63" s="89">
        <f t="shared" si="6"/>
        <v>0</v>
      </c>
      <c r="AW63" s="97">
        <f>(AV63-AX63)+('Tabla del Prestamo'!H63+'Tabla del Prestamo'!I63+'Tabla del Prestamo'!J63)*BE63</f>
        <v>0</v>
      </c>
      <c r="AX63" s="89">
        <f t="shared" si="7"/>
        <v>0</v>
      </c>
      <c r="AY63" s="89">
        <f>'Tabla del Prestamo'!$H$15</f>
        <v>0</v>
      </c>
      <c r="BA63" s="89"/>
      <c r="BC63" s="97">
        <f t="shared" si="8"/>
        <v>0</v>
      </c>
      <c r="BD63" s="90">
        <v>4</v>
      </c>
      <c r="BE63" s="98">
        <f t="shared" si="9"/>
        <v>0</v>
      </c>
      <c r="BG63" s="69">
        <f t="shared" si="10"/>
        <v>0</v>
      </c>
      <c r="BH63" s="70">
        <f t="shared" si="11"/>
        <v>0</v>
      </c>
      <c r="BJ63" s="67">
        <f>IF(BC63&gt;-'Tabla del Prestamo'!$D$16,1,0)</f>
        <v>0</v>
      </c>
      <c r="BL63" s="95">
        <f>('Tabla del Prestamo'!$N$22*AM63/12)</f>
        <v>0</v>
      </c>
    </row>
    <row r="64" spans="19:64" ht="15" thickBot="1" x14ac:dyDescent="0.4">
      <c r="S64" s="93">
        <f t="shared" si="0"/>
        <v>0</v>
      </c>
      <c r="T64" s="93">
        <f>IF('Tabla del Prestamo'!G64&gt;0,'Tabla del Prestamo'!G64,0)</f>
        <v>0</v>
      </c>
      <c r="U64" s="94"/>
      <c r="V64" s="94">
        <f t="shared" si="1"/>
        <v>0</v>
      </c>
      <c r="W64" s="66">
        <v>49</v>
      </c>
      <c r="X64" s="70">
        <f>SUMIF($S$16:$S$375,"&gt;0",$S$16:$S$375)-SUMIF(S65:$S$375,"&gt;0",S65:$S$375)</f>
        <v>0</v>
      </c>
      <c r="Y64" s="83"/>
      <c r="Z64" s="70">
        <f>'Tabla del Prestamo'!H64+'Tabla del Prestamo'!I64+'Tabla del Prestamo'!J64</f>
        <v>0</v>
      </c>
      <c r="AA64" s="67">
        <v>49</v>
      </c>
      <c r="AB64" s="70">
        <f>SUMIF($Z$16:$Z$375,"&gt;0",$Z$16:$Z$375)-SUMIF($Z65:Z$375,"&gt;0",$Z65:Z$375)</f>
        <v>0</v>
      </c>
      <c r="AC64" s="66"/>
      <c r="AD64" s="70"/>
      <c r="AE64" s="95"/>
      <c r="AF64" s="89">
        <f t="shared" si="2"/>
        <v>0</v>
      </c>
      <c r="AG64" s="89">
        <f t="shared" si="3"/>
        <v>0</v>
      </c>
      <c r="AH64" s="89">
        <f t="shared" si="4"/>
        <v>0</v>
      </c>
      <c r="AI64" s="89">
        <f>'Tabla del Prestamo'!$H$15</f>
        <v>0</v>
      </c>
      <c r="AJ64" s="67"/>
      <c r="AK64" s="89"/>
      <c r="AL64" s="67"/>
      <c r="AM64" s="89">
        <f t="shared" si="5"/>
        <v>0</v>
      </c>
      <c r="AO64" s="96">
        <f>IF('Tabla del Prestamo'!K63&gt;0.1,1,0)</f>
        <v>0</v>
      </c>
      <c r="AP64" s="156"/>
      <c r="AQ64" s="150"/>
      <c r="AR64" s="151"/>
      <c r="AV64" s="89">
        <f t="shared" si="6"/>
        <v>0</v>
      </c>
      <c r="AW64" s="97">
        <f>(AV64-AX64)+('Tabla del Prestamo'!H64+'Tabla del Prestamo'!I64+'Tabla del Prestamo'!J64)*BE64</f>
        <v>0</v>
      </c>
      <c r="AX64" s="89">
        <f t="shared" si="7"/>
        <v>0</v>
      </c>
      <c r="AY64" s="89">
        <f>'Tabla del Prestamo'!$H$15</f>
        <v>0</v>
      </c>
      <c r="BA64" s="89"/>
      <c r="BC64" s="97">
        <f t="shared" si="8"/>
        <v>0</v>
      </c>
      <c r="BD64" s="90">
        <v>5</v>
      </c>
      <c r="BE64" s="98">
        <f t="shared" si="9"/>
        <v>0</v>
      </c>
      <c r="BG64" s="69">
        <f t="shared" si="10"/>
        <v>0</v>
      </c>
      <c r="BH64" s="70">
        <f t="shared" si="11"/>
        <v>0</v>
      </c>
      <c r="BJ64" s="67">
        <f>IF(BC64&gt;-'Tabla del Prestamo'!$D$16,1,0)</f>
        <v>0</v>
      </c>
      <c r="BL64" s="95">
        <f>('Tabla del Prestamo'!$N$22*AM64/12)</f>
        <v>0</v>
      </c>
    </row>
    <row r="65" spans="19:64" x14ac:dyDescent="0.35">
      <c r="S65" s="93">
        <f t="shared" si="0"/>
        <v>0</v>
      </c>
      <c r="T65" s="93">
        <f>IF('Tabla del Prestamo'!G65&gt;0,'Tabla del Prestamo'!G65,0)</f>
        <v>0</v>
      </c>
      <c r="U65" s="94"/>
      <c r="V65" s="94">
        <f t="shared" si="1"/>
        <v>0</v>
      </c>
      <c r="W65" s="66">
        <v>50</v>
      </c>
      <c r="X65" s="70">
        <f>SUMIF($S$16:$S$375,"&gt;0",$S$16:$S$375)-SUMIF(S66:$S$375,"&gt;0",S66:$S$375)</f>
        <v>0</v>
      </c>
      <c r="Y65" s="83"/>
      <c r="Z65" s="70">
        <f>'Tabla del Prestamo'!H65+'Tabla del Prestamo'!I65+'Tabla del Prestamo'!J65</f>
        <v>0</v>
      </c>
      <c r="AA65" s="67">
        <v>50</v>
      </c>
      <c r="AB65" s="70">
        <f>SUMIF($Z$16:$Z$375,"&gt;0",$Z$16:$Z$375)-SUMIF($Z66:Z$375,"&gt;0",$Z66:Z$375)</f>
        <v>0</v>
      </c>
      <c r="AC65" s="66"/>
      <c r="AD65" s="70"/>
      <c r="AE65" s="95"/>
      <c r="AF65" s="89">
        <f t="shared" si="2"/>
        <v>0</v>
      </c>
      <c r="AG65" s="89">
        <f t="shared" si="3"/>
        <v>0</v>
      </c>
      <c r="AH65" s="89">
        <f t="shared" si="4"/>
        <v>0</v>
      </c>
      <c r="AI65" s="89">
        <f>'Tabla del Prestamo'!$H$15</f>
        <v>0</v>
      </c>
      <c r="AJ65" s="67"/>
      <c r="AK65" s="89"/>
      <c r="AL65" s="67"/>
      <c r="AM65" s="89">
        <f t="shared" si="5"/>
        <v>0</v>
      </c>
      <c r="AO65" s="96">
        <f>IF('Tabla del Prestamo'!K64&gt;0.1,1,0)</f>
        <v>0</v>
      </c>
      <c r="AQ65" s="157"/>
      <c r="AV65" s="89">
        <f t="shared" si="6"/>
        <v>0</v>
      </c>
      <c r="AW65" s="97">
        <f>(AV65-AX65)+('Tabla del Prestamo'!H65+'Tabla del Prestamo'!I65+'Tabla del Prestamo'!J65)*BE65</f>
        <v>0</v>
      </c>
      <c r="AX65" s="89">
        <f t="shared" si="7"/>
        <v>0</v>
      </c>
      <c r="AY65" s="89">
        <f>'Tabla del Prestamo'!$H$15</f>
        <v>0</v>
      </c>
      <c r="BA65" s="89"/>
      <c r="BC65" s="97">
        <f t="shared" si="8"/>
        <v>0</v>
      </c>
      <c r="BD65" s="90">
        <v>5</v>
      </c>
      <c r="BE65" s="98">
        <f t="shared" si="9"/>
        <v>0</v>
      </c>
      <c r="BG65" s="69">
        <f t="shared" si="10"/>
        <v>0</v>
      </c>
      <c r="BH65" s="70">
        <f t="shared" si="11"/>
        <v>0</v>
      </c>
      <c r="BJ65" s="67">
        <f>IF(BC65&gt;-'Tabla del Prestamo'!$D$16,1,0)</f>
        <v>0</v>
      </c>
      <c r="BL65" s="95">
        <f>('Tabla del Prestamo'!$N$22*AM65/12)</f>
        <v>0</v>
      </c>
    </row>
    <row r="66" spans="19:64" x14ac:dyDescent="0.35">
      <c r="S66" s="93">
        <f t="shared" si="0"/>
        <v>0</v>
      </c>
      <c r="T66" s="93">
        <f>IF('Tabla del Prestamo'!G66&gt;0,'Tabla del Prestamo'!G66,0)</f>
        <v>0</v>
      </c>
      <c r="U66" s="94"/>
      <c r="V66" s="94">
        <f t="shared" si="1"/>
        <v>0</v>
      </c>
      <c r="W66" s="66">
        <v>51</v>
      </c>
      <c r="X66" s="70">
        <f>SUMIF($S$16:$S$375,"&gt;0",$S$16:$S$375)-SUMIF(S67:$S$375,"&gt;0",S67:$S$375)</f>
        <v>0</v>
      </c>
      <c r="Y66" s="83"/>
      <c r="Z66" s="70">
        <f>'Tabla del Prestamo'!H66+'Tabla del Prestamo'!I66+'Tabla del Prestamo'!J66</f>
        <v>0</v>
      </c>
      <c r="AA66" s="67">
        <v>51</v>
      </c>
      <c r="AB66" s="70">
        <f>SUMIF($Z$16:$Z$375,"&gt;0",$Z$16:$Z$375)-SUMIF($Z67:Z$375,"&gt;0",$Z67:Z$375)</f>
        <v>0</v>
      </c>
      <c r="AC66" s="66"/>
      <c r="AD66" s="70"/>
      <c r="AE66" s="95"/>
      <c r="AF66" s="89">
        <f t="shared" si="2"/>
        <v>0</v>
      </c>
      <c r="AG66" s="89">
        <f t="shared" si="3"/>
        <v>0</v>
      </c>
      <c r="AH66" s="89">
        <f t="shared" si="4"/>
        <v>0</v>
      </c>
      <c r="AI66" s="89">
        <f>'Tabla del Prestamo'!$H$15</f>
        <v>0</v>
      </c>
      <c r="AJ66" s="67"/>
      <c r="AK66" s="89"/>
      <c r="AL66" s="67"/>
      <c r="AM66" s="89">
        <f t="shared" si="5"/>
        <v>0</v>
      </c>
      <c r="AO66" s="96">
        <f>IF('Tabla del Prestamo'!K65&gt;0.1,1,0)</f>
        <v>0</v>
      </c>
      <c r="AQ66" s="157"/>
      <c r="AV66" s="89">
        <f t="shared" si="6"/>
        <v>0</v>
      </c>
      <c r="AW66" s="97">
        <f>(AV66-AX66)+('Tabla del Prestamo'!H66+'Tabla del Prestamo'!I66+'Tabla del Prestamo'!J66)*BE66</f>
        <v>0</v>
      </c>
      <c r="AX66" s="89">
        <f t="shared" si="7"/>
        <v>0</v>
      </c>
      <c r="AY66" s="89">
        <f>'Tabla del Prestamo'!$H$15</f>
        <v>0</v>
      </c>
      <c r="BA66" s="89"/>
      <c r="BC66" s="97">
        <f t="shared" si="8"/>
        <v>0</v>
      </c>
      <c r="BD66" s="90">
        <v>5</v>
      </c>
      <c r="BE66" s="98">
        <f t="shared" si="9"/>
        <v>0</v>
      </c>
      <c r="BG66" s="69">
        <f t="shared" si="10"/>
        <v>0</v>
      </c>
      <c r="BH66" s="70">
        <f t="shared" si="11"/>
        <v>0</v>
      </c>
      <c r="BJ66" s="67">
        <f>IF(BC66&gt;-'Tabla del Prestamo'!$D$16,1,0)</f>
        <v>0</v>
      </c>
      <c r="BL66" s="95">
        <f>('Tabla del Prestamo'!$N$22*AM66/12)</f>
        <v>0</v>
      </c>
    </row>
    <row r="67" spans="19:64" ht="15" thickBot="1" x14ac:dyDescent="0.4">
      <c r="S67" s="93">
        <f t="shared" si="0"/>
        <v>0</v>
      </c>
      <c r="T67" s="93">
        <f>IF('Tabla del Prestamo'!G67&gt;0,'Tabla del Prestamo'!G67,0)</f>
        <v>0</v>
      </c>
      <c r="U67" s="94"/>
      <c r="V67" s="94">
        <f t="shared" si="1"/>
        <v>0</v>
      </c>
      <c r="W67" s="66">
        <v>52</v>
      </c>
      <c r="X67" s="70">
        <f>SUMIF($S$16:$S$375,"&gt;0",$S$16:$S$375)-SUMIF(S68:$S$375,"&gt;0",S68:$S$375)</f>
        <v>0</v>
      </c>
      <c r="Y67" s="83"/>
      <c r="Z67" s="70">
        <f>'Tabla del Prestamo'!H67+'Tabla del Prestamo'!I67+'Tabla del Prestamo'!J67</f>
        <v>0</v>
      </c>
      <c r="AA67" s="67">
        <v>52</v>
      </c>
      <c r="AB67" s="70">
        <f>SUMIF($Z$16:$Z$375,"&gt;0",$Z$16:$Z$375)-SUMIF($Z68:Z$375,"&gt;0",$Z68:Z$375)</f>
        <v>0</v>
      </c>
      <c r="AC67" s="66"/>
      <c r="AD67" s="70"/>
      <c r="AE67" s="95"/>
      <c r="AF67" s="89">
        <f t="shared" si="2"/>
        <v>0</v>
      </c>
      <c r="AG67" s="89">
        <f t="shared" si="3"/>
        <v>0</v>
      </c>
      <c r="AH67" s="89">
        <f t="shared" si="4"/>
        <v>0</v>
      </c>
      <c r="AI67" s="89">
        <f>'Tabla del Prestamo'!$H$15</f>
        <v>0</v>
      </c>
      <c r="AJ67" s="67"/>
      <c r="AK67" s="89"/>
      <c r="AL67" s="67"/>
      <c r="AM67" s="89">
        <f t="shared" si="5"/>
        <v>0</v>
      </c>
      <c r="AO67" s="96">
        <f>IF('Tabla del Prestamo'!K66&gt;0.1,1,0)</f>
        <v>0</v>
      </c>
      <c r="AQ67" s="157"/>
      <c r="AV67" s="89">
        <f t="shared" si="6"/>
        <v>0</v>
      </c>
      <c r="AW67" s="97">
        <f>(AV67-AX67)+('Tabla del Prestamo'!H67+'Tabla del Prestamo'!I67+'Tabla del Prestamo'!J67)*BE67</f>
        <v>0</v>
      </c>
      <c r="AX67" s="89">
        <f t="shared" si="7"/>
        <v>0</v>
      </c>
      <c r="AY67" s="89">
        <f>'Tabla del Prestamo'!$H$15</f>
        <v>0</v>
      </c>
      <c r="BA67" s="89"/>
      <c r="BC67" s="97">
        <f t="shared" si="8"/>
        <v>0</v>
      </c>
      <c r="BD67" s="90">
        <v>5</v>
      </c>
      <c r="BE67" s="98">
        <f t="shared" si="9"/>
        <v>0</v>
      </c>
      <c r="BG67" s="69">
        <f t="shared" si="10"/>
        <v>0</v>
      </c>
      <c r="BH67" s="70">
        <f t="shared" si="11"/>
        <v>0</v>
      </c>
      <c r="BJ67" s="67">
        <f>IF(BC67&gt;-'Tabla del Prestamo'!$D$16,1,0)</f>
        <v>0</v>
      </c>
      <c r="BL67" s="95">
        <f>('Tabla del Prestamo'!$N$22*AM67/12)</f>
        <v>0</v>
      </c>
    </row>
    <row r="68" spans="19:64" x14ac:dyDescent="0.35">
      <c r="S68" s="93">
        <f t="shared" si="0"/>
        <v>0</v>
      </c>
      <c r="T68" s="93">
        <f>IF('Tabla del Prestamo'!G68&gt;0,'Tabla del Prestamo'!G68,0)</f>
        <v>0</v>
      </c>
      <c r="U68" s="94"/>
      <c r="V68" s="94">
        <f t="shared" si="1"/>
        <v>0</v>
      </c>
      <c r="W68" s="66">
        <v>53</v>
      </c>
      <c r="X68" s="70">
        <f>SUMIF($S$16:$S$375,"&gt;0",$S$16:$S$375)-SUMIF(S69:$S$375,"&gt;0",S69:$S$375)</f>
        <v>0</v>
      </c>
      <c r="Y68" s="83"/>
      <c r="Z68" s="70">
        <f>'Tabla del Prestamo'!H68+'Tabla del Prestamo'!I68+'Tabla del Prestamo'!J68</f>
        <v>0</v>
      </c>
      <c r="AA68" s="67">
        <v>53</v>
      </c>
      <c r="AB68" s="70">
        <f>SUMIF($Z$16:$Z$375,"&gt;0",$Z$16:$Z$375)-SUMIF($Z69:Z$375,"&gt;0",$Z69:Z$375)</f>
        <v>0</v>
      </c>
      <c r="AC68" s="66"/>
      <c r="AD68" s="70"/>
      <c r="AE68" s="95"/>
      <c r="AF68" s="89">
        <f t="shared" si="2"/>
        <v>0</v>
      </c>
      <c r="AG68" s="89">
        <f t="shared" si="3"/>
        <v>0</v>
      </c>
      <c r="AH68" s="89">
        <f t="shared" si="4"/>
        <v>0</v>
      </c>
      <c r="AI68" s="89">
        <f>'Tabla del Prestamo'!$H$15</f>
        <v>0</v>
      </c>
      <c r="AJ68" s="67"/>
      <c r="AK68" s="89"/>
      <c r="AL68" s="67"/>
      <c r="AM68" s="89">
        <f t="shared" si="5"/>
        <v>0</v>
      </c>
      <c r="AO68" s="96">
        <f>IF('Tabla del Prestamo'!K67&gt;0.1,1,0)</f>
        <v>0</v>
      </c>
      <c r="AQ68" s="158" t="s">
        <v>0</v>
      </c>
      <c r="AR68" s="159">
        <f>12*AR101</f>
        <v>0.12</v>
      </c>
      <c r="AV68" s="89">
        <f t="shared" si="6"/>
        <v>0</v>
      </c>
      <c r="AW68" s="97">
        <f>(AV68-AX68)+('Tabla del Prestamo'!H68+'Tabla del Prestamo'!I68+'Tabla del Prestamo'!J68)*BE68</f>
        <v>0</v>
      </c>
      <c r="AX68" s="89">
        <f t="shared" si="7"/>
        <v>0</v>
      </c>
      <c r="AY68" s="89">
        <f>'Tabla del Prestamo'!$H$15</f>
        <v>0</v>
      </c>
      <c r="BA68" s="89"/>
      <c r="BC68" s="97">
        <f t="shared" si="8"/>
        <v>0</v>
      </c>
      <c r="BD68" s="90">
        <v>5</v>
      </c>
      <c r="BE68" s="98">
        <f t="shared" si="9"/>
        <v>0</v>
      </c>
      <c r="BG68" s="69">
        <f t="shared" si="10"/>
        <v>0</v>
      </c>
      <c r="BH68" s="70">
        <f t="shared" si="11"/>
        <v>0</v>
      </c>
      <c r="BJ68" s="67">
        <f>IF(BC68&gt;-'Tabla del Prestamo'!$D$16,1,0)</f>
        <v>0</v>
      </c>
      <c r="BL68" s="95">
        <f>('Tabla del Prestamo'!$N$22*AM68/12)</f>
        <v>0</v>
      </c>
    </row>
    <row r="69" spans="19:64" x14ac:dyDescent="0.35">
      <c r="S69" s="93">
        <f t="shared" si="0"/>
        <v>0</v>
      </c>
      <c r="T69" s="93">
        <f>IF('Tabla del Prestamo'!G69&gt;0,'Tabla del Prestamo'!G69,0)</f>
        <v>0</v>
      </c>
      <c r="U69" s="94"/>
      <c r="V69" s="94">
        <f t="shared" si="1"/>
        <v>0</v>
      </c>
      <c r="W69" s="66">
        <v>54</v>
      </c>
      <c r="X69" s="70">
        <f>SUMIF($S$16:$S$375,"&gt;0",$S$16:$S$375)-SUMIF(S70:$S$375,"&gt;0",S70:$S$375)</f>
        <v>0</v>
      </c>
      <c r="Y69" s="83"/>
      <c r="Z69" s="70">
        <f>'Tabla del Prestamo'!H69+'Tabla del Prestamo'!I69+'Tabla del Prestamo'!J69</f>
        <v>0</v>
      </c>
      <c r="AA69" s="67">
        <v>54</v>
      </c>
      <c r="AB69" s="70">
        <f>SUMIF($Z$16:$Z$375,"&gt;0",$Z$16:$Z$375)-SUMIF($Z70:Z$375,"&gt;0",$Z70:Z$375)</f>
        <v>0</v>
      </c>
      <c r="AC69" s="66"/>
      <c r="AD69" s="70"/>
      <c r="AE69" s="95"/>
      <c r="AF69" s="89">
        <f t="shared" si="2"/>
        <v>0</v>
      </c>
      <c r="AG69" s="89">
        <f t="shared" si="3"/>
        <v>0</v>
      </c>
      <c r="AH69" s="89">
        <f t="shared" si="4"/>
        <v>0</v>
      </c>
      <c r="AI69" s="89">
        <f>'Tabla del Prestamo'!$H$15</f>
        <v>0</v>
      </c>
      <c r="AJ69" s="67"/>
      <c r="AK69" s="89">
        <f>'Tabla del Prestamo'!$I$15</f>
        <v>0</v>
      </c>
      <c r="AL69" s="67"/>
      <c r="AM69" s="89">
        <f t="shared" si="5"/>
        <v>0</v>
      </c>
      <c r="AO69" s="96">
        <f>IF('Tabla del Prestamo'!K68&gt;0.1,1,0)</f>
        <v>0</v>
      </c>
      <c r="AQ69" s="140"/>
      <c r="AR69" s="160">
        <f>'Tabla del Prestamo'!D8/12</f>
        <v>0</v>
      </c>
      <c r="AS69" s="161"/>
      <c r="AV69" s="89">
        <f t="shared" si="6"/>
        <v>0</v>
      </c>
      <c r="AW69" s="97">
        <f>(AV69-AX69)+('Tabla del Prestamo'!H69+'Tabla del Prestamo'!I69+'Tabla del Prestamo'!J69)*BE69</f>
        <v>0</v>
      </c>
      <c r="AX69" s="89">
        <f t="shared" si="7"/>
        <v>0</v>
      </c>
      <c r="AY69" s="89">
        <f>'Tabla del Prestamo'!$H$15</f>
        <v>0</v>
      </c>
      <c r="BA69" s="89">
        <f>'Tabla del Prestamo'!$I$15</f>
        <v>0</v>
      </c>
      <c r="BC69" s="97">
        <f t="shared" si="8"/>
        <v>0</v>
      </c>
      <c r="BD69" s="90">
        <v>5</v>
      </c>
      <c r="BE69" s="98">
        <f t="shared" si="9"/>
        <v>0</v>
      </c>
      <c r="BG69" s="69">
        <f t="shared" si="10"/>
        <v>0</v>
      </c>
      <c r="BH69" s="70">
        <f t="shared" si="11"/>
        <v>0</v>
      </c>
      <c r="BJ69" s="67">
        <f>IF(BC69&gt;-'Tabla del Prestamo'!$D$16,1,0)</f>
        <v>0</v>
      </c>
      <c r="BL69" s="95">
        <f>('Tabla del Prestamo'!$N$22*AM69/12)</f>
        <v>0</v>
      </c>
    </row>
    <row r="70" spans="19:64" x14ac:dyDescent="0.35">
      <c r="S70" s="93">
        <f t="shared" si="0"/>
        <v>0</v>
      </c>
      <c r="T70" s="93">
        <f>IF('Tabla del Prestamo'!G70&gt;0,'Tabla del Prestamo'!G70,0)</f>
        <v>0</v>
      </c>
      <c r="U70" s="94"/>
      <c r="V70" s="94">
        <f t="shared" si="1"/>
        <v>0</v>
      </c>
      <c r="W70" s="66">
        <v>55</v>
      </c>
      <c r="X70" s="70">
        <f>SUMIF($S$16:$S$375,"&gt;0",$S$16:$S$375)-SUMIF(S71:$S$375,"&gt;0",S71:$S$375)</f>
        <v>0</v>
      </c>
      <c r="Y70" s="83"/>
      <c r="Z70" s="70">
        <f>'Tabla del Prestamo'!H70+'Tabla del Prestamo'!I70+'Tabla del Prestamo'!J70</f>
        <v>0</v>
      </c>
      <c r="AA70" s="67">
        <v>55</v>
      </c>
      <c r="AB70" s="70">
        <f>SUMIF($Z$16:$Z$375,"&gt;0",$Z$16:$Z$375)-SUMIF($Z71:Z$375,"&gt;0",$Z71:Z$375)</f>
        <v>0</v>
      </c>
      <c r="AC70" s="66"/>
      <c r="AD70" s="70"/>
      <c r="AE70" s="95"/>
      <c r="AF70" s="89">
        <f t="shared" si="2"/>
        <v>0</v>
      </c>
      <c r="AG70" s="89">
        <f t="shared" si="3"/>
        <v>0</v>
      </c>
      <c r="AH70" s="89">
        <f t="shared" si="4"/>
        <v>0</v>
      </c>
      <c r="AI70" s="89">
        <f>'Tabla del Prestamo'!$H$15</f>
        <v>0</v>
      </c>
      <c r="AJ70" s="67"/>
      <c r="AK70" s="89"/>
      <c r="AL70" s="67"/>
      <c r="AM70" s="89">
        <f t="shared" si="5"/>
        <v>0</v>
      </c>
      <c r="AO70" s="96">
        <f>IF('Tabla del Prestamo'!K69&gt;0.1,1,0)</f>
        <v>0</v>
      </c>
      <c r="AQ70" s="141" t="s">
        <v>50</v>
      </c>
      <c r="AR70" s="139"/>
      <c r="AV70" s="89">
        <f t="shared" si="6"/>
        <v>0</v>
      </c>
      <c r="AW70" s="97">
        <f>(AV70-AX70)+('Tabla del Prestamo'!H70+'Tabla del Prestamo'!I70+'Tabla del Prestamo'!J70)*BE70</f>
        <v>0</v>
      </c>
      <c r="AX70" s="89">
        <f t="shared" si="7"/>
        <v>0</v>
      </c>
      <c r="AY70" s="89">
        <f>'Tabla del Prestamo'!$H$15</f>
        <v>0</v>
      </c>
      <c r="BA70" s="89"/>
      <c r="BC70" s="97">
        <f t="shared" si="8"/>
        <v>0</v>
      </c>
      <c r="BD70" s="90">
        <v>5</v>
      </c>
      <c r="BE70" s="98">
        <f t="shared" si="9"/>
        <v>0</v>
      </c>
      <c r="BG70" s="69">
        <f t="shared" si="10"/>
        <v>0</v>
      </c>
      <c r="BH70" s="70">
        <f t="shared" si="11"/>
        <v>0</v>
      </c>
      <c r="BJ70" s="67">
        <f>IF(BC70&gt;-'Tabla del Prestamo'!$D$16,1,0)</f>
        <v>0</v>
      </c>
      <c r="BL70" s="95">
        <f>('Tabla del Prestamo'!$N$22*AM70/12)</f>
        <v>0</v>
      </c>
    </row>
    <row r="71" spans="19:64" ht="15" thickBot="1" x14ac:dyDescent="0.4">
      <c r="S71" s="93">
        <f t="shared" si="0"/>
        <v>0</v>
      </c>
      <c r="T71" s="93">
        <f>IF('Tabla del Prestamo'!G71&gt;0,'Tabla del Prestamo'!G71,0)</f>
        <v>0</v>
      </c>
      <c r="U71" s="94"/>
      <c r="V71" s="94">
        <f t="shared" si="1"/>
        <v>0</v>
      </c>
      <c r="W71" s="66">
        <v>56</v>
      </c>
      <c r="X71" s="70">
        <f>SUMIF($S$16:$S$375,"&gt;0",$S$16:$S$375)-SUMIF(S72:$S$375,"&gt;0",S72:$S$375)</f>
        <v>0</v>
      </c>
      <c r="Y71" s="83"/>
      <c r="Z71" s="70">
        <f>'Tabla del Prestamo'!H71+'Tabla del Prestamo'!I71+'Tabla del Prestamo'!J71</f>
        <v>0</v>
      </c>
      <c r="AA71" s="67">
        <v>56</v>
      </c>
      <c r="AB71" s="70">
        <f>SUMIF($Z$16:$Z$375,"&gt;0",$Z$16:$Z$375)-SUMIF($Z72:Z$375,"&gt;0",$Z72:Z$375)</f>
        <v>0</v>
      </c>
      <c r="AC71" s="66"/>
      <c r="AD71" s="70"/>
      <c r="AE71" s="95"/>
      <c r="AF71" s="89">
        <f t="shared" si="2"/>
        <v>0</v>
      </c>
      <c r="AG71" s="89">
        <f t="shared" si="3"/>
        <v>0</v>
      </c>
      <c r="AH71" s="89">
        <f t="shared" si="4"/>
        <v>0</v>
      </c>
      <c r="AI71" s="89">
        <f>'Tabla del Prestamo'!$H$15</f>
        <v>0</v>
      </c>
      <c r="AJ71" s="67"/>
      <c r="AK71" s="89"/>
      <c r="AL71" s="67"/>
      <c r="AM71" s="89">
        <f t="shared" si="5"/>
        <v>0</v>
      </c>
      <c r="AO71" s="96">
        <f>IF('Tabla del Prestamo'!K70&gt;0.1,1,0)</f>
        <v>0</v>
      </c>
      <c r="AQ71" s="162">
        <f ca="1">TODAY()</f>
        <v>45677</v>
      </c>
      <c r="AR71" s="151"/>
      <c r="AV71" s="89">
        <f t="shared" si="6"/>
        <v>0</v>
      </c>
      <c r="AW71" s="97">
        <f>(AV71-AX71)+('Tabla del Prestamo'!H71+'Tabla del Prestamo'!I71+'Tabla del Prestamo'!J71)*BE71</f>
        <v>0</v>
      </c>
      <c r="AX71" s="89">
        <f t="shared" si="7"/>
        <v>0</v>
      </c>
      <c r="AY71" s="89">
        <f>'Tabla del Prestamo'!$H$15</f>
        <v>0</v>
      </c>
      <c r="BA71" s="89"/>
      <c r="BC71" s="97">
        <f t="shared" si="8"/>
        <v>0</v>
      </c>
      <c r="BD71" s="90">
        <v>5</v>
      </c>
      <c r="BE71" s="98">
        <f t="shared" si="9"/>
        <v>0</v>
      </c>
      <c r="BG71" s="69">
        <f t="shared" si="10"/>
        <v>0</v>
      </c>
      <c r="BH71" s="70">
        <f t="shared" si="11"/>
        <v>0</v>
      </c>
      <c r="BJ71" s="67">
        <f>IF(BC71&gt;-'Tabla del Prestamo'!$D$16,1,0)</f>
        <v>0</v>
      </c>
      <c r="BL71" s="95">
        <f>('Tabla del Prestamo'!$N$22*AM71/12)</f>
        <v>0</v>
      </c>
    </row>
    <row r="72" spans="19:64" x14ac:dyDescent="0.35">
      <c r="S72" s="93">
        <f t="shared" si="0"/>
        <v>0</v>
      </c>
      <c r="T72" s="93">
        <f>IF('Tabla del Prestamo'!G72&gt;0,'Tabla del Prestamo'!G72,0)</f>
        <v>0</v>
      </c>
      <c r="U72" s="94"/>
      <c r="V72" s="94">
        <f t="shared" si="1"/>
        <v>0</v>
      </c>
      <c r="W72" s="66">
        <v>57</v>
      </c>
      <c r="X72" s="70">
        <f>SUMIF($S$16:$S$375,"&gt;0",$S$16:$S$375)-SUMIF(S73:$S$375,"&gt;0",S73:$S$375)</f>
        <v>0</v>
      </c>
      <c r="Y72" s="83"/>
      <c r="Z72" s="70">
        <f>'Tabla del Prestamo'!H72+'Tabla del Prestamo'!I72+'Tabla del Prestamo'!J72</f>
        <v>0</v>
      </c>
      <c r="AA72" s="67">
        <v>57</v>
      </c>
      <c r="AB72" s="70">
        <f>SUMIF($Z$16:$Z$375,"&gt;0",$Z$16:$Z$375)-SUMIF($Z73:Z$375,"&gt;0",$Z73:Z$375)</f>
        <v>0</v>
      </c>
      <c r="AC72" s="66"/>
      <c r="AD72" s="70"/>
      <c r="AE72" s="95"/>
      <c r="AF72" s="89">
        <f t="shared" si="2"/>
        <v>0</v>
      </c>
      <c r="AG72" s="89">
        <f t="shared" si="3"/>
        <v>0</v>
      </c>
      <c r="AH72" s="89">
        <f t="shared" si="4"/>
        <v>0</v>
      </c>
      <c r="AI72" s="89">
        <f>'Tabla del Prestamo'!$H$15</f>
        <v>0</v>
      </c>
      <c r="AJ72" s="67"/>
      <c r="AK72" s="89"/>
      <c r="AL72" s="67"/>
      <c r="AM72" s="89">
        <f t="shared" si="5"/>
        <v>0</v>
      </c>
      <c r="AO72" s="96">
        <f>IF('Tabla del Prestamo'!K71&gt;0.1,1,0)</f>
        <v>0</v>
      </c>
      <c r="AP72" s="96"/>
      <c r="AV72" s="89">
        <f t="shared" si="6"/>
        <v>0</v>
      </c>
      <c r="AW72" s="97">
        <f>(AV72-AX72)+('Tabla del Prestamo'!H72+'Tabla del Prestamo'!I72+'Tabla del Prestamo'!J72)*BE72</f>
        <v>0</v>
      </c>
      <c r="AX72" s="89">
        <f t="shared" si="7"/>
        <v>0</v>
      </c>
      <c r="AY72" s="89">
        <f>'Tabla del Prestamo'!$H$15</f>
        <v>0</v>
      </c>
      <c r="BA72" s="89"/>
      <c r="BC72" s="97">
        <f t="shared" si="8"/>
        <v>0</v>
      </c>
      <c r="BD72" s="90">
        <v>5</v>
      </c>
      <c r="BE72" s="98">
        <f t="shared" si="9"/>
        <v>0</v>
      </c>
      <c r="BG72" s="69">
        <f t="shared" si="10"/>
        <v>0</v>
      </c>
      <c r="BH72" s="70">
        <f t="shared" si="11"/>
        <v>0</v>
      </c>
      <c r="BJ72" s="67">
        <f>IF(BC72&gt;-'Tabla del Prestamo'!$D$16,1,0)</f>
        <v>0</v>
      </c>
      <c r="BL72" s="95">
        <f>('Tabla del Prestamo'!$N$22*AM72/12)</f>
        <v>0</v>
      </c>
    </row>
    <row r="73" spans="19:64" x14ac:dyDescent="0.35">
      <c r="S73" s="93">
        <f t="shared" si="0"/>
        <v>0</v>
      </c>
      <c r="T73" s="93">
        <f>IF('Tabla del Prestamo'!G73&gt;0,'Tabla del Prestamo'!G73,0)</f>
        <v>0</v>
      </c>
      <c r="U73" s="94"/>
      <c r="V73" s="94">
        <f t="shared" si="1"/>
        <v>0</v>
      </c>
      <c r="W73" s="66">
        <v>58</v>
      </c>
      <c r="X73" s="70">
        <f>SUMIF($S$16:$S$375,"&gt;0",$S$16:$S$375)-SUMIF(S74:$S$375,"&gt;0",S74:$S$375)</f>
        <v>0</v>
      </c>
      <c r="Y73" s="83"/>
      <c r="Z73" s="70">
        <f>'Tabla del Prestamo'!H73+'Tabla del Prestamo'!I73+'Tabla del Prestamo'!J73</f>
        <v>0</v>
      </c>
      <c r="AA73" s="67">
        <v>58</v>
      </c>
      <c r="AB73" s="70">
        <f>SUMIF($Z$16:$Z$375,"&gt;0",$Z$16:$Z$375)-SUMIF($Z74:Z$375,"&gt;0",$Z74:Z$375)</f>
        <v>0</v>
      </c>
      <c r="AC73" s="66"/>
      <c r="AD73" s="70"/>
      <c r="AE73" s="95"/>
      <c r="AF73" s="89">
        <f t="shared" si="2"/>
        <v>0</v>
      </c>
      <c r="AG73" s="89">
        <f t="shared" si="3"/>
        <v>0</v>
      </c>
      <c r="AH73" s="89">
        <f t="shared" si="4"/>
        <v>0</v>
      </c>
      <c r="AI73" s="89">
        <f>'Tabla del Prestamo'!$H$15</f>
        <v>0</v>
      </c>
      <c r="AJ73" s="67"/>
      <c r="AK73" s="89"/>
      <c r="AL73" s="67"/>
      <c r="AM73" s="89">
        <f t="shared" si="5"/>
        <v>0</v>
      </c>
      <c r="AO73" s="96">
        <f>IF('Tabla del Prestamo'!K72&gt;0.1,1,0)</f>
        <v>0</v>
      </c>
      <c r="AP73" s="96"/>
      <c r="AV73" s="89">
        <f t="shared" si="6"/>
        <v>0</v>
      </c>
      <c r="AW73" s="97">
        <f>(AV73-AX73)+('Tabla del Prestamo'!H73+'Tabla del Prestamo'!I73+'Tabla del Prestamo'!J73)*BE73</f>
        <v>0</v>
      </c>
      <c r="AX73" s="89">
        <f t="shared" si="7"/>
        <v>0</v>
      </c>
      <c r="AY73" s="89">
        <f>'Tabla del Prestamo'!$H$15</f>
        <v>0</v>
      </c>
      <c r="BA73" s="89"/>
      <c r="BC73" s="97">
        <f t="shared" si="8"/>
        <v>0</v>
      </c>
      <c r="BD73" s="90">
        <v>5</v>
      </c>
      <c r="BE73" s="98">
        <f t="shared" si="9"/>
        <v>0</v>
      </c>
      <c r="BG73" s="69">
        <f t="shared" si="10"/>
        <v>0</v>
      </c>
      <c r="BH73" s="70">
        <f t="shared" si="11"/>
        <v>0</v>
      </c>
      <c r="BJ73" s="67">
        <f>IF(BC73&gt;-'Tabla del Prestamo'!$D$16,1,0)</f>
        <v>0</v>
      </c>
      <c r="BL73" s="95">
        <f>('Tabla del Prestamo'!$N$22*AM73/12)</f>
        <v>0</v>
      </c>
    </row>
    <row r="74" spans="19:64" ht="15" thickBot="1" x14ac:dyDescent="0.4">
      <c r="S74" s="93">
        <f t="shared" si="0"/>
        <v>0</v>
      </c>
      <c r="T74" s="93">
        <f>IF('Tabla del Prestamo'!G74&gt;0,'Tabla del Prestamo'!G74,0)</f>
        <v>0</v>
      </c>
      <c r="U74" s="94"/>
      <c r="V74" s="94">
        <f t="shared" si="1"/>
        <v>0</v>
      </c>
      <c r="W74" s="66">
        <v>59</v>
      </c>
      <c r="X74" s="70">
        <f>SUMIF($S$16:$S$375,"&gt;0",$S$16:$S$375)-SUMIF(S75:$S$375,"&gt;0",S75:$S$375)</f>
        <v>0</v>
      </c>
      <c r="Y74" s="83"/>
      <c r="Z74" s="70">
        <f>'Tabla del Prestamo'!H74+'Tabla del Prestamo'!I74+'Tabla del Prestamo'!J74</f>
        <v>0</v>
      </c>
      <c r="AA74" s="67">
        <v>59</v>
      </c>
      <c r="AB74" s="70">
        <f>SUMIF($Z$16:$Z$375,"&gt;0",$Z$16:$Z$375)-SUMIF($Z75:Z$375,"&gt;0",$Z75:Z$375)</f>
        <v>0</v>
      </c>
      <c r="AC74" s="66"/>
      <c r="AD74" s="70"/>
      <c r="AE74" s="95"/>
      <c r="AF74" s="89">
        <f t="shared" si="2"/>
        <v>0</v>
      </c>
      <c r="AG74" s="89">
        <f t="shared" si="3"/>
        <v>0</v>
      </c>
      <c r="AH74" s="89">
        <f t="shared" si="4"/>
        <v>0</v>
      </c>
      <c r="AI74" s="89">
        <f>'Tabla del Prestamo'!$H$15</f>
        <v>0</v>
      </c>
      <c r="AJ74" s="67"/>
      <c r="AK74" s="89"/>
      <c r="AL74" s="67"/>
      <c r="AM74" s="89">
        <f t="shared" si="5"/>
        <v>0</v>
      </c>
      <c r="AO74" s="96">
        <f>IF('Tabla del Prestamo'!K73&gt;0.1,1,0)</f>
        <v>0</v>
      </c>
      <c r="AP74" s="96"/>
      <c r="AV74" s="89">
        <f t="shared" si="6"/>
        <v>0</v>
      </c>
      <c r="AW74" s="97">
        <f>(AV74-AX74)+('Tabla del Prestamo'!H74+'Tabla del Prestamo'!I74+'Tabla del Prestamo'!J74)*BE74</f>
        <v>0</v>
      </c>
      <c r="AX74" s="89">
        <f t="shared" si="7"/>
        <v>0</v>
      </c>
      <c r="AY74" s="89">
        <f>'Tabla del Prestamo'!$H$15</f>
        <v>0</v>
      </c>
      <c r="BA74" s="89"/>
      <c r="BC74" s="97">
        <f t="shared" si="8"/>
        <v>0</v>
      </c>
      <c r="BD74" s="90">
        <v>5</v>
      </c>
      <c r="BE74" s="98">
        <f t="shared" si="9"/>
        <v>0</v>
      </c>
      <c r="BG74" s="69">
        <f t="shared" si="10"/>
        <v>0</v>
      </c>
      <c r="BH74" s="70">
        <f t="shared" si="11"/>
        <v>0</v>
      </c>
      <c r="BJ74" s="67">
        <f>IF(BC74&gt;-'Tabla del Prestamo'!$D$16,1,0)</f>
        <v>0</v>
      </c>
      <c r="BL74" s="95">
        <f>('Tabla del Prestamo'!$N$22*AM74/12)</f>
        <v>0</v>
      </c>
    </row>
    <row r="75" spans="19:64" x14ac:dyDescent="0.35">
      <c r="S75" s="93">
        <f t="shared" si="0"/>
        <v>0</v>
      </c>
      <c r="T75" s="93">
        <f>IF('Tabla del Prestamo'!G75&gt;0,'Tabla del Prestamo'!G75,0)</f>
        <v>0</v>
      </c>
      <c r="U75" s="94"/>
      <c r="V75" s="94">
        <f t="shared" si="1"/>
        <v>0</v>
      </c>
      <c r="W75" s="66">
        <v>60</v>
      </c>
      <c r="X75" s="70">
        <f>SUMIF($S$16:$S$375,"&gt;0",$S$16:$S$375)-SUMIF(S76:$S$375,"&gt;0",S76:$S$375)</f>
        <v>0</v>
      </c>
      <c r="Y75" s="83"/>
      <c r="Z75" s="70">
        <f>'Tabla del Prestamo'!H75+'Tabla del Prestamo'!I75+'Tabla del Prestamo'!J75</f>
        <v>0</v>
      </c>
      <c r="AA75" s="67">
        <v>60</v>
      </c>
      <c r="AB75" s="70">
        <f>SUMIF($Z$16:$Z$375,"&gt;0",$Z$16:$Z$375)-SUMIF($Z76:Z$375,"&gt;0",$Z76:Z$375)</f>
        <v>0</v>
      </c>
      <c r="AC75" s="66"/>
      <c r="AD75" s="70"/>
      <c r="AE75" s="95"/>
      <c r="AF75" s="89">
        <f t="shared" si="2"/>
        <v>0</v>
      </c>
      <c r="AG75" s="89">
        <f t="shared" si="3"/>
        <v>0</v>
      </c>
      <c r="AH75" s="89">
        <f t="shared" si="4"/>
        <v>0</v>
      </c>
      <c r="AI75" s="89">
        <f>'Tabla del Prestamo'!$H$15</f>
        <v>0</v>
      </c>
      <c r="AJ75" s="67"/>
      <c r="AK75" s="89"/>
      <c r="AL75" s="67"/>
      <c r="AM75" s="89">
        <f t="shared" si="5"/>
        <v>0</v>
      </c>
      <c r="AO75" s="96">
        <f>IF('Tabla del Prestamo'!K74&gt;0.1,1,0)</f>
        <v>0</v>
      </c>
      <c r="AP75" s="96"/>
      <c r="AQ75" s="211" t="s">
        <v>58</v>
      </c>
      <c r="AR75" s="212"/>
      <c r="AV75" s="89">
        <f t="shared" si="6"/>
        <v>0</v>
      </c>
      <c r="AW75" s="97">
        <f>(AV75-AX75)+('Tabla del Prestamo'!H75+'Tabla del Prestamo'!I75+'Tabla del Prestamo'!J75)*BE75</f>
        <v>0</v>
      </c>
      <c r="AX75" s="89">
        <f t="shared" si="7"/>
        <v>0</v>
      </c>
      <c r="AY75" s="89">
        <f>'Tabla del Prestamo'!$H$15</f>
        <v>0</v>
      </c>
      <c r="BA75" s="89"/>
      <c r="BC75" s="97">
        <f t="shared" si="8"/>
        <v>0</v>
      </c>
      <c r="BD75" s="90">
        <v>5</v>
      </c>
      <c r="BE75" s="98">
        <f t="shared" si="9"/>
        <v>0</v>
      </c>
      <c r="BG75" s="69">
        <f t="shared" si="10"/>
        <v>0</v>
      </c>
      <c r="BH75" s="70">
        <f t="shared" si="11"/>
        <v>0</v>
      </c>
      <c r="BJ75" s="67">
        <f>IF(BC75&gt;-'Tabla del Prestamo'!$D$16,1,0)</f>
        <v>0</v>
      </c>
      <c r="BL75" s="95">
        <f>('Tabla del Prestamo'!$N$22*AM75/12)</f>
        <v>0</v>
      </c>
    </row>
    <row r="76" spans="19:64" ht="15" thickBot="1" x14ac:dyDescent="0.4">
      <c r="S76" s="93">
        <f t="shared" si="0"/>
        <v>0</v>
      </c>
      <c r="T76" s="93">
        <f>IF('Tabla del Prestamo'!G76&gt;0,'Tabla del Prestamo'!G76,0)</f>
        <v>0</v>
      </c>
      <c r="U76" s="94"/>
      <c r="V76" s="94">
        <f t="shared" si="1"/>
        <v>0</v>
      </c>
      <c r="W76" s="66">
        <v>61</v>
      </c>
      <c r="X76" s="70">
        <f>SUMIF($S$16:$S$375,"&gt;0",$S$16:$S$375)-SUMIF(S77:$S$375,"&gt;0",S77:$S$375)</f>
        <v>0</v>
      </c>
      <c r="Y76" s="83"/>
      <c r="Z76" s="70">
        <f>'Tabla del Prestamo'!H76+'Tabla del Prestamo'!I76+'Tabla del Prestamo'!J76</f>
        <v>0</v>
      </c>
      <c r="AA76" s="67">
        <v>61</v>
      </c>
      <c r="AB76" s="70">
        <f>SUMIF($Z$16:$Z$375,"&gt;0",$Z$16:$Z$375)-SUMIF($Z77:Z$375,"&gt;0",$Z77:Z$375)</f>
        <v>0</v>
      </c>
      <c r="AC76" s="66"/>
      <c r="AD76" s="70"/>
      <c r="AE76" s="95"/>
      <c r="AF76" s="89">
        <f t="shared" si="2"/>
        <v>0</v>
      </c>
      <c r="AG76" s="89">
        <f t="shared" si="3"/>
        <v>0</v>
      </c>
      <c r="AH76" s="89">
        <f t="shared" si="4"/>
        <v>0</v>
      </c>
      <c r="AI76" s="89">
        <f>'Tabla del Prestamo'!$H$15</f>
        <v>0</v>
      </c>
      <c r="AJ76" s="67"/>
      <c r="AK76" s="89"/>
      <c r="AL76" s="67"/>
      <c r="AM76" s="89">
        <f t="shared" si="5"/>
        <v>0</v>
      </c>
      <c r="AO76" s="96">
        <f>IF('Tabla del Prestamo'!K75&gt;0.1,1,0)</f>
        <v>0</v>
      </c>
      <c r="AP76" s="96"/>
      <c r="AQ76" s="163">
        <f>'Tabla del Prestamo'!D4-'Tabla del Prestamo'!D4*'Tabla del Prestamo'!D5</f>
        <v>0</v>
      </c>
      <c r="AR76" s="164">
        <f>IF('Tabla del Prestamo'!D4-'Tabla del Prestamo'!D6&gt;0,'Tabla del Prestamo'!D4-'Tabla del Prestamo'!D6,0)</f>
        <v>0</v>
      </c>
      <c r="AV76" s="89">
        <f t="shared" si="6"/>
        <v>0</v>
      </c>
      <c r="AW76" s="97">
        <f>(AV76-AX76)+('Tabla del Prestamo'!H76+'Tabla del Prestamo'!I76+'Tabla del Prestamo'!J76)*BE76</f>
        <v>0</v>
      </c>
      <c r="AX76" s="89">
        <f t="shared" si="7"/>
        <v>0</v>
      </c>
      <c r="AY76" s="89">
        <f>'Tabla del Prestamo'!$H$15</f>
        <v>0</v>
      </c>
      <c r="BA76" s="89"/>
      <c r="BC76" s="97">
        <f t="shared" si="8"/>
        <v>0</v>
      </c>
      <c r="BD76" s="90">
        <v>6</v>
      </c>
      <c r="BE76" s="98">
        <f t="shared" si="9"/>
        <v>0</v>
      </c>
      <c r="BG76" s="69">
        <f t="shared" si="10"/>
        <v>0</v>
      </c>
      <c r="BH76" s="70">
        <f t="shared" si="11"/>
        <v>0</v>
      </c>
      <c r="BJ76" s="67">
        <f>IF(BC76&gt;-'Tabla del Prestamo'!$D$16,1,0)</f>
        <v>0</v>
      </c>
      <c r="BL76" s="95">
        <f>('Tabla del Prestamo'!$N$22*AM76/12)</f>
        <v>0</v>
      </c>
    </row>
    <row r="77" spans="19:64" x14ac:dyDescent="0.35">
      <c r="S77" s="93">
        <f t="shared" si="0"/>
        <v>0</v>
      </c>
      <c r="T77" s="93">
        <f>IF('Tabla del Prestamo'!G77&gt;0,'Tabla del Prestamo'!G77,0)</f>
        <v>0</v>
      </c>
      <c r="U77" s="94"/>
      <c r="V77" s="94">
        <f t="shared" si="1"/>
        <v>0</v>
      </c>
      <c r="W77" s="66">
        <v>62</v>
      </c>
      <c r="X77" s="70">
        <f>SUMIF($S$16:$S$375,"&gt;0",$S$16:$S$375)-SUMIF(S78:$S$375,"&gt;0",S78:$S$375)</f>
        <v>0</v>
      </c>
      <c r="Y77" s="83"/>
      <c r="Z77" s="70">
        <f>'Tabla del Prestamo'!H77+'Tabla del Prestamo'!I77+'Tabla del Prestamo'!J77</f>
        <v>0</v>
      </c>
      <c r="AA77" s="67">
        <v>62</v>
      </c>
      <c r="AB77" s="70">
        <f>SUMIF($Z$16:$Z$375,"&gt;0",$Z$16:$Z$375)-SUMIF($Z78:Z$375,"&gt;0",$Z78:Z$375)</f>
        <v>0</v>
      </c>
      <c r="AC77" s="66"/>
      <c r="AD77" s="70"/>
      <c r="AE77" s="95"/>
      <c r="AF77" s="89">
        <f t="shared" si="2"/>
        <v>0</v>
      </c>
      <c r="AG77" s="89">
        <f t="shared" si="3"/>
        <v>0</v>
      </c>
      <c r="AH77" s="89">
        <f t="shared" si="4"/>
        <v>0</v>
      </c>
      <c r="AI77" s="89">
        <f>'Tabla del Prestamo'!$H$15</f>
        <v>0</v>
      </c>
      <c r="AJ77" s="67"/>
      <c r="AK77" s="89"/>
      <c r="AL77" s="67"/>
      <c r="AM77" s="89">
        <f t="shared" si="5"/>
        <v>0</v>
      </c>
      <c r="AO77" s="96">
        <f>IF('Tabla del Prestamo'!K76&gt;0.1,1,0)</f>
        <v>0</v>
      </c>
      <c r="AP77" s="96"/>
      <c r="AV77" s="89">
        <f t="shared" si="6"/>
        <v>0</v>
      </c>
      <c r="AW77" s="97">
        <f>(AV77-AX77)+('Tabla del Prestamo'!H77+'Tabla del Prestamo'!I77+'Tabla del Prestamo'!J77)*BE77</f>
        <v>0</v>
      </c>
      <c r="AX77" s="89">
        <f t="shared" si="7"/>
        <v>0</v>
      </c>
      <c r="AY77" s="89">
        <f>'Tabla del Prestamo'!$H$15</f>
        <v>0</v>
      </c>
      <c r="BA77" s="89"/>
      <c r="BC77" s="97">
        <f t="shared" si="8"/>
        <v>0</v>
      </c>
      <c r="BD77" s="90">
        <v>6</v>
      </c>
      <c r="BE77" s="98">
        <f t="shared" si="9"/>
        <v>0</v>
      </c>
      <c r="BG77" s="69">
        <f t="shared" si="10"/>
        <v>0</v>
      </c>
      <c r="BH77" s="70">
        <f t="shared" si="11"/>
        <v>0</v>
      </c>
      <c r="BJ77" s="67">
        <f>IF(BC77&gt;-'Tabla del Prestamo'!$D$16,1,0)</f>
        <v>0</v>
      </c>
      <c r="BL77" s="95">
        <f>('Tabla del Prestamo'!$N$22*AM77/12)</f>
        <v>0</v>
      </c>
    </row>
    <row r="78" spans="19:64" x14ac:dyDescent="0.35">
      <c r="S78" s="93">
        <f t="shared" si="0"/>
        <v>0</v>
      </c>
      <c r="T78" s="93">
        <f>IF('Tabla del Prestamo'!G78&gt;0,'Tabla del Prestamo'!G78,0)</f>
        <v>0</v>
      </c>
      <c r="U78" s="94"/>
      <c r="V78" s="94">
        <f t="shared" si="1"/>
        <v>0</v>
      </c>
      <c r="W78" s="66">
        <v>63</v>
      </c>
      <c r="X78" s="70">
        <f>SUMIF($S$16:$S$375,"&gt;0",$S$16:$S$375)-SUMIF(S79:$S$375,"&gt;0",S79:$S$375)</f>
        <v>0</v>
      </c>
      <c r="Y78" s="83"/>
      <c r="Z78" s="70">
        <f>'Tabla del Prestamo'!H78+'Tabla del Prestamo'!I78+'Tabla del Prestamo'!J78</f>
        <v>0</v>
      </c>
      <c r="AA78" s="67">
        <v>63</v>
      </c>
      <c r="AB78" s="70">
        <f>SUMIF($Z$16:$Z$375,"&gt;0",$Z$16:$Z$375)-SUMIF($Z79:Z$375,"&gt;0",$Z79:Z$375)</f>
        <v>0</v>
      </c>
      <c r="AC78" s="66"/>
      <c r="AD78" s="70"/>
      <c r="AE78" s="95"/>
      <c r="AF78" s="89">
        <f t="shared" si="2"/>
        <v>0</v>
      </c>
      <c r="AG78" s="89">
        <f t="shared" si="3"/>
        <v>0</v>
      </c>
      <c r="AH78" s="89">
        <f t="shared" si="4"/>
        <v>0</v>
      </c>
      <c r="AI78" s="89">
        <f>'Tabla del Prestamo'!$H$15</f>
        <v>0</v>
      </c>
      <c r="AJ78" s="67"/>
      <c r="AK78" s="89"/>
      <c r="AL78" s="67"/>
      <c r="AM78" s="89">
        <f t="shared" si="5"/>
        <v>0</v>
      </c>
      <c r="AO78" s="96">
        <f>IF('Tabla del Prestamo'!K77&gt;0.1,1,0)</f>
        <v>0</v>
      </c>
      <c r="AP78" s="96"/>
      <c r="AV78" s="89">
        <f t="shared" si="6"/>
        <v>0</v>
      </c>
      <c r="AW78" s="97">
        <f>(AV78-AX78)+('Tabla del Prestamo'!H78+'Tabla del Prestamo'!I78+'Tabla del Prestamo'!J78)*BE78</f>
        <v>0</v>
      </c>
      <c r="AX78" s="89">
        <f t="shared" si="7"/>
        <v>0</v>
      </c>
      <c r="AY78" s="89">
        <f>'Tabla del Prestamo'!$H$15</f>
        <v>0</v>
      </c>
      <c r="BA78" s="89"/>
      <c r="BC78" s="97">
        <f t="shared" si="8"/>
        <v>0</v>
      </c>
      <c r="BD78" s="90">
        <v>6</v>
      </c>
      <c r="BE78" s="98">
        <f t="shared" si="9"/>
        <v>0</v>
      </c>
      <c r="BG78" s="69">
        <f t="shared" si="10"/>
        <v>0</v>
      </c>
      <c r="BH78" s="70">
        <f t="shared" si="11"/>
        <v>0</v>
      </c>
      <c r="BJ78" s="67">
        <f>IF(BC78&gt;-'Tabla del Prestamo'!$D$16,1,0)</f>
        <v>0</v>
      </c>
      <c r="BL78" s="95">
        <f>('Tabla del Prestamo'!$N$22*AM78/12)</f>
        <v>0</v>
      </c>
    </row>
    <row r="79" spans="19:64" x14ac:dyDescent="0.35">
      <c r="S79" s="93">
        <f t="shared" si="0"/>
        <v>0</v>
      </c>
      <c r="T79" s="93">
        <f>IF('Tabla del Prestamo'!G79&gt;0,'Tabla del Prestamo'!G79,0)</f>
        <v>0</v>
      </c>
      <c r="U79" s="94"/>
      <c r="V79" s="94">
        <f t="shared" si="1"/>
        <v>0</v>
      </c>
      <c r="W79" s="66">
        <v>64</v>
      </c>
      <c r="X79" s="70">
        <f>SUMIF($S$16:$S$375,"&gt;0",$S$16:$S$375)-SUMIF(S80:$S$375,"&gt;0",S80:$S$375)</f>
        <v>0</v>
      </c>
      <c r="Y79" s="83"/>
      <c r="Z79" s="70">
        <f>'Tabla del Prestamo'!H79+'Tabla del Prestamo'!I79+'Tabla del Prestamo'!J79</f>
        <v>0</v>
      </c>
      <c r="AA79" s="67">
        <v>64</v>
      </c>
      <c r="AB79" s="70">
        <f>SUMIF($Z$16:$Z$375,"&gt;0",$Z$16:$Z$375)-SUMIF($Z80:Z$375,"&gt;0",$Z80:Z$375)</f>
        <v>0</v>
      </c>
      <c r="AC79" s="66"/>
      <c r="AD79" s="70"/>
      <c r="AE79" s="95"/>
      <c r="AF79" s="89">
        <f t="shared" si="2"/>
        <v>0</v>
      </c>
      <c r="AG79" s="89">
        <f t="shared" si="3"/>
        <v>0</v>
      </c>
      <c r="AH79" s="89">
        <f t="shared" si="4"/>
        <v>0</v>
      </c>
      <c r="AI79" s="89">
        <f>'Tabla del Prestamo'!$H$15</f>
        <v>0</v>
      </c>
      <c r="AJ79" s="67"/>
      <c r="AK79" s="89"/>
      <c r="AL79" s="67"/>
      <c r="AM79" s="89">
        <f t="shared" si="5"/>
        <v>0</v>
      </c>
      <c r="AO79" s="96">
        <f>IF('Tabla del Prestamo'!K78&gt;0.1,1,0)</f>
        <v>0</v>
      </c>
      <c r="AP79" s="96"/>
      <c r="AQ79" s="165" t="s">
        <v>48</v>
      </c>
      <c r="AR79" s="166">
        <f>IF('Tabla del Prestamo'!D6&gt;0,AR76,AQ76)</f>
        <v>0</v>
      </c>
      <c r="AV79" s="89">
        <f t="shared" si="6"/>
        <v>0</v>
      </c>
      <c r="AW79" s="97">
        <f>(AV79-AX79)+('Tabla del Prestamo'!H79+'Tabla del Prestamo'!I79+'Tabla del Prestamo'!J79)*BE79</f>
        <v>0</v>
      </c>
      <c r="AX79" s="89">
        <f t="shared" si="7"/>
        <v>0</v>
      </c>
      <c r="AY79" s="89">
        <f>'Tabla del Prestamo'!$H$15</f>
        <v>0</v>
      </c>
      <c r="BA79" s="89"/>
      <c r="BC79" s="97">
        <f t="shared" si="8"/>
        <v>0</v>
      </c>
      <c r="BD79" s="90">
        <v>6</v>
      </c>
      <c r="BE79" s="98">
        <f t="shared" si="9"/>
        <v>0</v>
      </c>
      <c r="BG79" s="69">
        <f t="shared" si="10"/>
        <v>0</v>
      </c>
      <c r="BH79" s="70">
        <f t="shared" si="11"/>
        <v>0</v>
      </c>
      <c r="BJ79" s="67">
        <f>IF(BC79&gt;-'Tabla del Prestamo'!$D$16,1,0)</f>
        <v>0</v>
      </c>
      <c r="BL79" s="95">
        <f>('Tabla del Prestamo'!$N$22*AM79/12)</f>
        <v>0</v>
      </c>
    </row>
    <row r="80" spans="19:64" x14ac:dyDescent="0.35">
      <c r="S80" s="93">
        <f t="shared" ref="S80:S143" si="12">IF(T80&gt;0,V80,0)</f>
        <v>0</v>
      </c>
      <c r="T80" s="93">
        <f>IF('Tabla del Prestamo'!G80&gt;0,'Tabla del Prestamo'!G80,0)</f>
        <v>0</v>
      </c>
      <c r="U80" s="94"/>
      <c r="V80" s="94">
        <f t="shared" ref="V80:V143" si="13">AH80-T80</f>
        <v>0</v>
      </c>
      <c r="W80" s="66">
        <v>65</v>
      </c>
      <c r="X80" s="70">
        <f>SUMIF($S$16:$S$375,"&gt;0",$S$16:$S$375)-SUMIF(S81:$S$375,"&gt;0",S81:$S$375)</f>
        <v>0</v>
      </c>
      <c r="Y80" s="83"/>
      <c r="Z80" s="70">
        <f>'Tabla del Prestamo'!H80+'Tabla del Prestamo'!I80+'Tabla del Prestamo'!J80</f>
        <v>0</v>
      </c>
      <c r="AA80" s="67">
        <v>65</v>
      </c>
      <c r="AB80" s="70">
        <f>SUMIF($Z$16:$Z$375,"&gt;0",$Z$16:$Z$375)-SUMIF($Z81:Z$375,"&gt;0",$Z81:Z$375)</f>
        <v>0</v>
      </c>
      <c r="AC80" s="66"/>
      <c r="AD80" s="70"/>
      <c r="AE80" s="95"/>
      <c r="AF80" s="89">
        <f t="shared" ref="AF80:AF143" si="14">PMT($AR$69,$AR$68,-$AR$79,,)</f>
        <v>0</v>
      </c>
      <c r="AG80" s="89">
        <f t="shared" ref="AG80:AG143" si="15">AF80-AH80</f>
        <v>0</v>
      </c>
      <c r="AH80" s="89">
        <f t="shared" ref="AH80:AH143" si="16">IF((AM79*$AR$69)&gt;0,AM79*$AR$69,0)</f>
        <v>0</v>
      </c>
      <c r="AI80" s="89">
        <f>'Tabla del Prestamo'!$H$15</f>
        <v>0</v>
      </c>
      <c r="AJ80" s="67"/>
      <c r="AK80" s="89"/>
      <c r="AL80" s="67"/>
      <c r="AM80" s="89">
        <f t="shared" ref="AM80:AM143" si="17">+AM79-AG80</f>
        <v>0</v>
      </c>
      <c r="AO80" s="96">
        <f>IF('Tabla del Prestamo'!K79&gt;0.1,1,0)</f>
        <v>0</v>
      </c>
      <c r="AP80" s="96"/>
      <c r="AQ80" s="165" t="s">
        <v>53</v>
      </c>
      <c r="AR80" s="167">
        <f>'Tabla del Prestamo'!D8-('Tabla del Prestamo'!N18*0.25)%</f>
        <v>0</v>
      </c>
      <c r="AV80" s="89">
        <f t="shared" ref="AV80:AV143" si="18">PMT($AR$69,$AR$68,-$AR$79,,)</f>
        <v>0</v>
      </c>
      <c r="AW80" s="97">
        <f>(AV80-AX80)+('Tabla del Prestamo'!H80+'Tabla del Prestamo'!I80+'Tabla del Prestamo'!J80)*BE80</f>
        <v>0</v>
      </c>
      <c r="AX80" s="89">
        <f t="shared" ref="AX80:AX143" si="19">BC79*$AR$81</f>
        <v>0</v>
      </c>
      <c r="AY80" s="89">
        <f>'Tabla del Prestamo'!$H$15</f>
        <v>0</v>
      </c>
      <c r="BA80" s="89"/>
      <c r="BC80" s="97">
        <f t="shared" ref="BC80:BC143" si="20">+BC79-AW80</f>
        <v>0</v>
      </c>
      <c r="BD80" s="90">
        <v>6</v>
      </c>
      <c r="BE80" s="98">
        <f t="shared" ref="BE80:BE143" si="21">IF(BD80&gt;$BC$13,0,1)</f>
        <v>0</v>
      </c>
      <c r="BG80" s="69">
        <f t="shared" ref="BG80:BG143" si="22">IF(AX80&gt;0,AX80,0)</f>
        <v>0</v>
      </c>
      <c r="BH80" s="70">
        <f t="shared" ref="BH80:BH143" si="23">AH80-BG80</f>
        <v>0</v>
      </c>
      <c r="BJ80" s="67">
        <f>IF(BC80&gt;-'Tabla del Prestamo'!$D$16,1,0)</f>
        <v>0</v>
      </c>
      <c r="BL80" s="95">
        <f>('Tabla del Prestamo'!$N$22*AM80/12)</f>
        <v>0</v>
      </c>
    </row>
    <row r="81" spans="19:64" x14ac:dyDescent="0.35">
      <c r="S81" s="93">
        <f t="shared" si="12"/>
        <v>0</v>
      </c>
      <c r="T81" s="93">
        <f>IF('Tabla del Prestamo'!G81&gt;0,'Tabla del Prestamo'!G81,0)</f>
        <v>0</v>
      </c>
      <c r="U81" s="94"/>
      <c r="V81" s="94">
        <f t="shared" si="13"/>
        <v>0</v>
      </c>
      <c r="W81" s="66">
        <v>66</v>
      </c>
      <c r="X81" s="70">
        <f>SUMIF($S$16:$S$375,"&gt;0",$S$16:$S$375)-SUMIF(S82:$S$375,"&gt;0",S82:$S$375)</f>
        <v>0</v>
      </c>
      <c r="Y81" s="83"/>
      <c r="Z81" s="70">
        <f>'Tabla del Prestamo'!H81+'Tabla del Prestamo'!I81+'Tabla del Prestamo'!J81</f>
        <v>0</v>
      </c>
      <c r="AA81" s="67">
        <v>66</v>
      </c>
      <c r="AB81" s="70">
        <f>SUMIF($Z$16:$Z$375,"&gt;0",$Z$16:$Z$375)-SUMIF($Z82:Z$375,"&gt;0",$Z82:Z$375)</f>
        <v>0</v>
      </c>
      <c r="AC81" s="66"/>
      <c r="AD81" s="70"/>
      <c r="AE81" s="95"/>
      <c r="AF81" s="89">
        <f t="shared" si="14"/>
        <v>0</v>
      </c>
      <c r="AG81" s="89">
        <f t="shared" si="15"/>
        <v>0</v>
      </c>
      <c r="AH81" s="89">
        <f t="shared" si="16"/>
        <v>0</v>
      </c>
      <c r="AI81" s="89">
        <f>'Tabla del Prestamo'!$H$15</f>
        <v>0</v>
      </c>
      <c r="AJ81" s="67"/>
      <c r="AK81" s="89">
        <f>'Tabla del Prestamo'!$I$15</f>
        <v>0</v>
      </c>
      <c r="AL81" s="67"/>
      <c r="AM81" s="89">
        <f t="shared" si="17"/>
        <v>0</v>
      </c>
      <c r="AO81" s="96">
        <f>IF('Tabla del Prestamo'!K80&gt;0.1,1,0)</f>
        <v>0</v>
      </c>
      <c r="AP81" s="96"/>
      <c r="AQ81" s="165" t="s">
        <v>52</v>
      </c>
      <c r="AR81" s="167">
        <f>AR80/12</f>
        <v>0</v>
      </c>
      <c r="AS81" s="168"/>
      <c r="AV81" s="89">
        <f t="shared" si="18"/>
        <v>0</v>
      </c>
      <c r="AW81" s="97">
        <f>(AV81-AX81)+('Tabla del Prestamo'!H81+'Tabla del Prestamo'!I81+'Tabla del Prestamo'!J81)*BE81</f>
        <v>0</v>
      </c>
      <c r="AX81" s="89">
        <f t="shared" si="19"/>
        <v>0</v>
      </c>
      <c r="AY81" s="89">
        <f>'Tabla del Prestamo'!$H$15</f>
        <v>0</v>
      </c>
      <c r="BA81" s="89">
        <f>'Tabla del Prestamo'!$I$15</f>
        <v>0</v>
      </c>
      <c r="BC81" s="97">
        <f t="shared" si="20"/>
        <v>0</v>
      </c>
      <c r="BD81" s="90">
        <v>6</v>
      </c>
      <c r="BE81" s="98">
        <f t="shared" si="21"/>
        <v>0</v>
      </c>
      <c r="BG81" s="69">
        <f t="shared" si="22"/>
        <v>0</v>
      </c>
      <c r="BH81" s="70">
        <f t="shared" si="23"/>
        <v>0</v>
      </c>
      <c r="BJ81" s="67">
        <f>IF(BC81&gt;-'Tabla del Prestamo'!$D$16,1,0)</f>
        <v>0</v>
      </c>
      <c r="BL81" s="95">
        <f>('Tabla del Prestamo'!$N$22*AM81/12)</f>
        <v>0</v>
      </c>
    </row>
    <row r="82" spans="19:64" x14ac:dyDescent="0.35">
      <c r="S82" s="93">
        <f t="shared" si="12"/>
        <v>0</v>
      </c>
      <c r="T82" s="93">
        <f>IF('Tabla del Prestamo'!G82&gt;0,'Tabla del Prestamo'!G82,0)</f>
        <v>0</v>
      </c>
      <c r="U82" s="94"/>
      <c r="V82" s="94">
        <f t="shared" si="13"/>
        <v>0</v>
      </c>
      <c r="W82" s="66">
        <v>67</v>
      </c>
      <c r="X82" s="70">
        <f>SUMIF($S$16:$S$375,"&gt;0",$S$16:$S$375)-SUMIF(S83:$S$375,"&gt;0",S83:$S$375)</f>
        <v>0</v>
      </c>
      <c r="Y82" s="83"/>
      <c r="Z82" s="70">
        <f>'Tabla del Prestamo'!H82+'Tabla del Prestamo'!I82+'Tabla del Prestamo'!J82</f>
        <v>0</v>
      </c>
      <c r="AA82" s="67">
        <v>67</v>
      </c>
      <c r="AB82" s="70">
        <f>SUMIF($Z$16:$Z$375,"&gt;0",$Z$16:$Z$375)-SUMIF($Z83:Z$375,"&gt;0",$Z83:Z$375)</f>
        <v>0</v>
      </c>
      <c r="AC82" s="66"/>
      <c r="AD82" s="70"/>
      <c r="AE82" s="95"/>
      <c r="AF82" s="89">
        <f t="shared" si="14"/>
        <v>0</v>
      </c>
      <c r="AG82" s="89">
        <f t="shared" si="15"/>
        <v>0</v>
      </c>
      <c r="AH82" s="89">
        <f t="shared" si="16"/>
        <v>0</v>
      </c>
      <c r="AI82" s="89">
        <f>'Tabla del Prestamo'!$H$15</f>
        <v>0</v>
      </c>
      <c r="AJ82" s="67"/>
      <c r="AK82" s="89"/>
      <c r="AL82" s="67"/>
      <c r="AM82" s="89">
        <f t="shared" si="17"/>
        <v>0</v>
      </c>
      <c r="AO82" s="96">
        <f>IF('Tabla del Prestamo'!K81&gt;0.1,1,0)</f>
        <v>0</v>
      </c>
      <c r="AP82" s="96"/>
      <c r="AV82" s="89">
        <f t="shared" si="18"/>
        <v>0</v>
      </c>
      <c r="AW82" s="97">
        <f>(AV82-AX82)+('Tabla del Prestamo'!H82+'Tabla del Prestamo'!I82+'Tabla del Prestamo'!J82)*BE82</f>
        <v>0</v>
      </c>
      <c r="AX82" s="89">
        <f t="shared" si="19"/>
        <v>0</v>
      </c>
      <c r="AY82" s="89">
        <f>'Tabla del Prestamo'!$H$15</f>
        <v>0</v>
      </c>
      <c r="BA82" s="89"/>
      <c r="BC82" s="97">
        <f t="shared" si="20"/>
        <v>0</v>
      </c>
      <c r="BD82" s="90">
        <v>6</v>
      </c>
      <c r="BE82" s="98">
        <f t="shared" si="21"/>
        <v>0</v>
      </c>
      <c r="BG82" s="69">
        <f t="shared" si="22"/>
        <v>0</v>
      </c>
      <c r="BH82" s="70">
        <f t="shared" si="23"/>
        <v>0</v>
      </c>
      <c r="BJ82" s="67">
        <f>IF(BC82&gt;-'Tabla del Prestamo'!$D$16,1,0)</f>
        <v>0</v>
      </c>
      <c r="BL82" s="95">
        <f>('Tabla del Prestamo'!$N$22*AM82/12)</f>
        <v>0</v>
      </c>
    </row>
    <row r="83" spans="19:64" x14ac:dyDescent="0.35">
      <c r="S83" s="93">
        <f t="shared" si="12"/>
        <v>0</v>
      </c>
      <c r="T83" s="93">
        <f>IF('Tabla del Prestamo'!G83&gt;0,'Tabla del Prestamo'!G83,0)</f>
        <v>0</v>
      </c>
      <c r="U83" s="94"/>
      <c r="V83" s="94">
        <f t="shared" si="13"/>
        <v>0</v>
      </c>
      <c r="W83" s="66">
        <v>68</v>
      </c>
      <c r="X83" s="70">
        <f>SUMIF($S$16:$S$375,"&gt;0",$S$16:$S$375)-SUMIF(S84:$S$375,"&gt;0",S84:$S$375)</f>
        <v>0</v>
      </c>
      <c r="Y83" s="83"/>
      <c r="Z83" s="70">
        <f>'Tabla del Prestamo'!H83+'Tabla del Prestamo'!I83+'Tabla del Prestamo'!J83</f>
        <v>0</v>
      </c>
      <c r="AA83" s="67">
        <v>68</v>
      </c>
      <c r="AB83" s="70">
        <f>SUMIF($Z$16:$Z$375,"&gt;0",$Z$16:$Z$375)-SUMIF($Z84:Z$375,"&gt;0",$Z84:Z$375)</f>
        <v>0</v>
      </c>
      <c r="AC83" s="66"/>
      <c r="AD83" s="70"/>
      <c r="AE83" s="95"/>
      <c r="AF83" s="89">
        <f t="shared" si="14"/>
        <v>0</v>
      </c>
      <c r="AG83" s="89">
        <f t="shared" si="15"/>
        <v>0</v>
      </c>
      <c r="AH83" s="89">
        <f t="shared" si="16"/>
        <v>0</v>
      </c>
      <c r="AI83" s="89">
        <f>'Tabla del Prestamo'!$H$15</f>
        <v>0</v>
      </c>
      <c r="AJ83" s="67"/>
      <c r="AK83" s="89"/>
      <c r="AL83" s="67"/>
      <c r="AM83" s="89">
        <f t="shared" si="17"/>
        <v>0</v>
      </c>
      <c r="AO83" s="96">
        <f>IF('Tabla del Prestamo'!K82&gt;0.1,1,0)</f>
        <v>0</v>
      </c>
      <c r="AP83" s="96"/>
      <c r="AV83" s="89">
        <f t="shared" si="18"/>
        <v>0</v>
      </c>
      <c r="AW83" s="97">
        <f>(AV83-AX83)+('Tabla del Prestamo'!H83+'Tabla del Prestamo'!I83+'Tabla del Prestamo'!J83)*BE83</f>
        <v>0</v>
      </c>
      <c r="AX83" s="89">
        <f t="shared" si="19"/>
        <v>0</v>
      </c>
      <c r="AY83" s="89">
        <f>'Tabla del Prestamo'!$H$15</f>
        <v>0</v>
      </c>
      <c r="BA83" s="89"/>
      <c r="BC83" s="97">
        <f t="shared" si="20"/>
        <v>0</v>
      </c>
      <c r="BD83" s="90">
        <v>6</v>
      </c>
      <c r="BE83" s="98">
        <f t="shared" si="21"/>
        <v>0</v>
      </c>
      <c r="BG83" s="69">
        <f t="shared" si="22"/>
        <v>0</v>
      </c>
      <c r="BH83" s="70">
        <f t="shared" si="23"/>
        <v>0</v>
      </c>
      <c r="BJ83" s="67">
        <f>IF(BC83&gt;-'Tabla del Prestamo'!$D$16,1,0)</f>
        <v>0</v>
      </c>
      <c r="BL83" s="95">
        <f>('Tabla del Prestamo'!$N$22*AM83/12)</f>
        <v>0</v>
      </c>
    </row>
    <row r="84" spans="19:64" ht="15" thickBot="1" x14ac:dyDescent="0.4">
      <c r="S84" s="93">
        <f t="shared" si="12"/>
        <v>0</v>
      </c>
      <c r="T84" s="93">
        <f>IF('Tabla del Prestamo'!G84&gt;0,'Tabla del Prestamo'!G84,0)</f>
        <v>0</v>
      </c>
      <c r="U84" s="94"/>
      <c r="V84" s="94">
        <f t="shared" si="13"/>
        <v>0</v>
      </c>
      <c r="W84" s="66">
        <v>69</v>
      </c>
      <c r="X84" s="70">
        <f>SUMIF($S$16:$S$375,"&gt;0",$S$16:$S$375)-SUMIF(S85:$S$375,"&gt;0",S85:$S$375)</f>
        <v>0</v>
      </c>
      <c r="Y84" s="83"/>
      <c r="Z84" s="70">
        <f>'Tabla del Prestamo'!H84+'Tabla del Prestamo'!I84+'Tabla del Prestamo'!J84</f>
        <v>0</v>
      </c>
      <c r="AA84" s="67">
        <v>69</v>
      </c>
      <c r="AB84" s="70">
        <f>SUMIF($Z$16:$Z$375,"&gt;0",$Z$16:$Z$375)-SUMIF($Z85:Z$375,"&gt;0",$Z85:Z$375)</f>
        <v>0</v>
      </c>
      <c r="AC84" s="66"/>
      <c r="AD84" s="70"/>
      <c r="AE84" s="95"/>
      <c r="AF84" s="89">
        <f t="shared" si="14"/>
        <v>0</v>
      </c>
      <c r="AG84" s="89">
        <f t="shared" si="15"/>
        <v>0</v>
      </c>
      <c r="AH84" s="89">
        <f t="shared" si="16"/>
        <v>0</v>
      </c>
      <c r="AI84" s="89">
        <f>'Tabla del Prestamo'!$H$15</f>
        <v>0</v>
      </c>
      <c r="AJ84" s="67"/>
      <c r="AK84" s="89"/>
      <c r="AL84" s="67"/>
      <c r="AM84" s="89">
        <f t="shared" si="17"/>
        <v>0</v>
      </c>
      <c r="AO84" s="96">
        <f>IF('Tabla del Prestamo'!K83&gt;0.1,1,0)</f>
        <v>0</v>
      </c>
      <c r="AP84" s="96"/>
      <c r="AQ84" s="68" t="s">
        <v>62</v>
      </c>
      <c r="AR84" s="68">
        <f>'Tabla del Prestamo'!K6*3</f>
        <v>1200</v>
      </c>
      <c r="AV84" s="89">
        <f t="shared" si="18"/>
        <v>0</v>
      </c>
      <c r="AW84" s="97">
        <f>(AV84-AX84)+('Tabla del Prestamo'!H84+'Tabla del Prestamo'!I84+'Tabla del Prestamo'!J84)*BE84</f>
        <v>0</v>
      </c>
      <c r="AX84" s="89">
        <f t="shared" si="19"/>
        <v>0</v>
      </c>
      <c r="AY84" s="89">
        <f>'Tabla del Prestamo'!$H$15</f>
        <v>0</v>
      </c>
      <c r="BA84" s="89"/>
      <c r="BC84" s="97">
        <f t="shared" si="20"/>
        <v>0</v>
      </c>
      <c r="BD84" s="90">
        <v>6</v>
      </c>
      <c r="BE84" s="98">
        <f t="shared" si="21"/>
        <v>0</v>
      </c>
      <c r="BG84" s="69">
        <f t="shared" si="22"/>
        <v>0</v>
      </c>
      <c r="BH84" s="70">
        <f t="shared" si="23"/>
        <v>0</v>
      </c>
      <c r="BJ84" s="67">
        <f>IF(BC84&gt;-'Tabla del Prestamo'!$D$16,1,0)</f>
        <v>0</v>
      </c>
      <c r="BL84" s="95">
        <f>('Tabla del Prestamo'!$N$22*AM84/12)</f>
        <v>0</v>
      </c>
    </row>
    <row r="85" spans="19:64" ht="15.5" thickTop="1" thickBot="1" x14ac:dyDescent="0.4">
      <c r="S85" s="93">
        <f t="shared" si="12"/>
        <v>0</v>
      </c>
      <c r="T85" s="93">
        <f>IF('Tabla del Prestamo'!G85&gt;0,'Tabla del Prestamo'!G85,0)</f>
        <v>0</v>
      </c>
      <c r="U85" s="94"/>
      <c r="V85" s="94">
        <f t="shared" si="13"/>
        <v>0</v>
      </c>
      <c r="W85" s="66">
        <v>70</v>
      </c>
      <c r="X85" s="70">
        <f>SUMIF($S$16:$S$375,"&gt;0",$S$16:$S$375)-SUMIF(S86:$S$375,"&gt;0",S86:$S$375)</f>
        <v>0</v>
      </c>
      <c r="Y85" s="83"/>
      <c r="Z85" s="70">
        <f>'Tabla del Prestamo'!H85+'Tabla del Prestamo'!I85+'Tabla del Prestamo'!J85</f>
        <v>0</v>
      </c>
      <c r="AA85" s="67">
        <v>70</v>
      </c>
      <c r="AB85" s="70">
        <f>SUMIF($Z$16:$Z$375,"&gt;0",$Z$16:$Z$375)-SUMIF($Z86:Z$375,"&gt;0",$Z86:Z$375)</f>
        <v>0</v>
      </c>
      <c r="AC85" s="66"/>
      <c r="AD85" s="70"/>
      <c r="AE85" s="95"/>
      <c r="AF85" s="89">
        <f t="shared" si="14"/>
        <v>0</v>
      </c>
      <c r="AG85" s="89">
        <f t="shared" si="15"/>
        <v>0</v>
      </c>
      <c r="AH85" s="89">
        <f t="shared" si="16"/>
        <v>0</v>
      </c>
      <c r="AI85" s="89">
        <f>'Tabla del Prestamo'!$H$15</f>
        <v>0</v>
      </c>
      <c r="AJ85" s="67"/>
      <c r="AK85" s="89"/>
      <c r="AL85" s="67"/>
      <c r="AM85" s="89">
        <f t="shared" si="17"/>
        <v>0</v>
      </c>
      <c r="AO85" s="96">
        <f>IF('Tabla del Prestamo'!K84&gt;0.1,1,0)</f>
        <v>0</v>
      </c>
      <c r="AP85" s="96"/>
      <c r="AQ85" s="169" t="s">
        <v>51</v>
      </c>
      <c r="AV85" s="89">
        <f t="shared" si="18"/>
        <v>0</v>
      </c>
      <c r="AW85" s="97">
        <f>(AV85-AX85)+('Tabla del Prestamo'!H85+'Tabla del Prestamo'!I85+'Tabla del Prestamo'!J85)*BE85</f>
        <v>0</v>
      </c>
      <c r="AX85" s="89">
        <f t="shared" si="19"/>
        <v>0</v>
      </c>
      <c r="AY85" s="89">
        <f>'Tabla del Prestamo'!$H$15</f>
        <v>0</v>
      </c>
      <c r="BA85" s="89"/>
      <c r="BC85" s="97">
        <f t="shared" si="20"/>
        <v>0</v>
      </c>
      <c r="BD85" s="90">
        <v>6</v>
      </c>
      <c r="BE85" s="98">
        <f t="shared" si="21"/>
        <v>0</v>
      </c>
      <c r="BG85" s="69">
        <f t="shared" si="22"/>
        <v>0</v>
      </c>
      <c r="BH85" s="70">
        <f t="shared" si="23"/>
        <v>0</v>
      </c>
      <c r="BJ85" s="67">
        <f>IF(BC85&gt;-'Tabla del Prestamo'!$D$16,1,0)</f>
        <v>0</v>
      </c>
      <c r="BL85" s="95">
        <f>('Tabla del Prestamo'!$N$22*AM85/12)</f>
        <v>0</v>
      </c>
    </row>
    <row r="86" spans="19:64" ht="15" thickTop="1" x14ac:dyDescent="0.35">
      <c r="S86" s="93">
        <f t="shared" si="12"/>
        <v>0</v>
      </c>
      <c r="T86" s="93">
        <f>IF('Tabla del Prestamo'!G86&gt;0,'Tabla del Prestamo'!G86,0)</f>
        <v>0</v>
      </c>
      <c r="U86" s="94"/>
      <c r="V86" s="94">
        <f t="shared" si="13"/>
        <v>0</v>
      </c>
      <c r="W86" s="66">
        <v>71</v>
      </c>
      <c r="X86" s="70">
        <f>SUMIF($S$16:$S$375,"&gt;0",$S$16:$S$375)-SUMIF(S87:$S$375,"&gt;0",S87:$S$375)</f>
        <v>0</v>
      </c>
      <c r="Y86" s="83"/>
      <c r="Z86" s="70">
        <f>'Tabla del Prestamo'!H86+'Tabla del Prestamo'!I86+'Tabla del Prestamo'!J86</f>
        <v>0</v>
      </c>
      <c r="AA86" s="67">
        <v>71</v>
      </c>
      <c r="AB86" s="70">
        <f>SUMIF($Z$16:$Z$375,"&gt;0",$Z$16:$Z$375)-SUMIF($Z87:Z$375,"&gt;0",$Z87:Z$375)</f>
        <v>0</v>
      </c>
      <c r="AC86" s="66"/>
      <c r="AD86" s="70"/>
      <c r="AE86" s="95"/>
      <c r="AF86" s="89">
        <f t="shared" si="14"/>
        <v>0</v>
      </c>
      <c r="AG86" s="89">
        <f t="shared" si="15"/>
        <v>0</v>
      </c>
      <c r="AH86" s="89">
        <f t="shared" si="16"/>
        <v>0</v>
      </c>
      <c r="AI86" s="89">
        <f>'Tabla del Prestamo'!$H$15</f>
        <v>0</v>
      </c>
      <c r="AJ86" s="67"/>
      <c r="AK86" s="89"/>
      <c r="AL86" s="67"/>
      <c r="AM86" s="89">
        <f t="shared" si="17"/>
        <v>0</v>
      </c>
      <c r="AO86" s="96">
        <f>IF('Tabla del Prestamo'!K85&gt;0.1,1,0)</f>
        <v>0</v>
      </c>
      <c r="AP86" s="96"/>
      <c r="AQ86" s="66"/>
      <c r="AR86" s="66"/>
      <c r="AV86" s="89">
        <f t="shared" si="18"/>
        <v>0</v>
      </c>
      <c r="AW86" s="97">
        <f>(AV86-AX86)+('Tabla del Prestamo'!H86+'Tabla del Prestamo'!I86+'Tabla del Prestamo'!J86)*BE86</f>
        <v>0</v>
      </c>
      <c r="AX86" s="89">
        <f t="shared" si="19"/>
        <v>0</v>
      </c>
      <c r="AY86" s="89">
        <f>'Tabla del Prestamo'!$H$15</f>
        <v>0</v>
      </c>
      <c r="BA86" s="89"/>
      <c r="BC86" s="97">
        <f t="shared" si="20"/>
        <v>0</v>
      </c>
      <c r="BD86" s="90">
        <v>6</v>
      </c>
      <c r="BE86" s="98">
        <f t="shared" si="21"/>
        <v>0</v>
      </c>
      <c r="BG86" s="69">
        <f t="shared" si="22"/>
        <v>0</v>
      </c>
      <c r="BH86" s="70">
        <f t="shared" si="23"/>
        <v>0</v>
      </c>
      <c r="BJ86" s="67">
        <f>IF(BC86&gt;-'Tabla del Prestamo'!$D$16,1,0)</f>
        <v>0</v>
      </c>
      <c r="BL86" s="95">
        <f>('Tabla del Prestamo'!$N$22*AM86/12)</f>
        <v>0</v>
      </c>
    </row>
    <row r="87" spans="19:64" ht="15" thickBot="1" x14ac:dyDescent="0.4">
      <c r="S87" s="93">
        <f t="shared" si="12"/>
        <v>0</v>
      </c>
      <c r="T87" s="93">
        <f>IF('Tabla del Prestamo'!G87&gt;0,'Tabla del Prestamo'!G87,0)</f>
        <v>0</v>
      </c>
      <c r="U87" s="94"/>
      <c r="V87" s="94">
        <f t="shared" si="13"/>
        <v>0</v>
      </c>
      <c r="W87" s="66">
        <v>72</v>
      </c>
      <c r="X87" s="70">
        <f>SUMIF($S$16:$S$375,"&gt;0",$S$16:$S$375)-SUMIF(S88:$S$375,"&gt;0",S88:$S$375)</f>
        <v>0</v>
      </c>
      <c r="Y87" s="83"/>
      <c r="Z87" s="70">
        <f>'Tabla del Prestamo'!H87+'Tabla del Prestamo'!I87+'Tabla del Prestamo'!J87</f>
        <v>0</v>
      </c>
      <c r="AA87" s="67">
        <v>72</v>
      </c>
      <c r="AB87" s="70">
        <f>SUMIF($Z$16:$Z$375,"&gt;0",$Z$16:$Z$375)-SUMIF($Z88:Z$375,"&gt;0",$Z88:Z$375)</f>
        <v>0</v>
      </c>
      <c r="AC87" s="66"/>
      <c r="AD87" s="70"/>
      <c r="AE87" s="95"/>
      <c r="AF87" s="89">
        <f t="shared" si="14"/>
        <v>0</v>
      </c>
      <c r="AG87" s="89">
        <f t="shared" si="15"/>
        <v>0</v>
      </c>
      <c r="AH87" s="89">
        <f t="shared" si="16"/>
        <v>0</v>
      </c>
      <c r="AI87" s="89">
        <f>'Tabla del Prestamo'!$H$15</f>
        <v>0</v>
      </c>
      <c r="AJ87" s="67"/>
      <c r="AK87" s="89"/>
      <c r="AL87" s="67"/>
      <c r="AM87" s="89">
        <f t="shared" si="17"/>
        <v>0</v>
      </c>
      <c r="AO87" s="96">
        <f>IF('Tabla del Prestamo'!K86&gt;0.1,1,0)</f>
        <v>0</v>
      </c>
      <c r="AP87" s="96"/>
      <c r="AQ87" s="66"/>
      <c r="AR87" s="66"/>
      <c r="AV87" s="89">
        <f t="shared" si="18"/>
        <v>0</v>
      </c>
      <c r="AW87" s="97">
        <f>(AV87-AX87)+('Tabla del Prestamo'!H87+'Tabla del Prestamo'!I87+'Tabla del Prestamo'!J87)*BE87</f>
        <v>0</v>
      </c>
      <c r="AX87" s="89">
        <f t="shared" si="19"/>
        <v>0</v>
      </c>
      <c r="AY87" s="89">
        <f>'Tabla del Prestamo'!$H$15</f>
        <v>0</v>
      </c>
      <c r="BA87" s="89"/>
      <c r="BC87" s="97">
        <f t="shared" si="20"/>
        <v>0</v>
      </c>
      <c r="BD87" s="90">
        <v>6</v>
      </c>
      <c r="BE87" s="98">
        <f t="shared" si="21"/>
        <v>0</v>
      </c>
      <c r="BG87" s="69">
        <f t="shared" si="22"/>
        <v>0</v>
      </c>
      <c r="BH87" s="70">
        <f t="shared" si="23"/>
        <v>0</v>
      </c>
      <c r="BJ87" s="67">
        <f>IF(BC87&gt;-'Tabla del Prestamo'!$D$16,1,0)</f>
        <v>0</v>
      </c>
      <c r="BL87" s="95">
        <f>('Tabla del Prestamo'!$N$22*AM87/12)</f>
        <v>0</v>
      </c>
    </row>
    <row r="88" spans="19:64" ht="15" thickBot="1" x14ac:dyDescent="0.4">
      <c r="S88" s="93">
        <f t="shared" si="12"/>
        <v>0</v>
      </c>
      <c r="T88" s="93">
        <f>IF('Tabla del Prestamo'!G88&gt;0,'Tabla del Prestamo'!G88,0)</f>
        <v>0</v>
      </c>
      <c r="U88" s="94"/>
      <c r="V88" s="94">
        <f t="shared" si="13"/>
        <v>0</v>
      </c>
      <c r="W88" s="66">
        <v>73</v>
      </c>
      <c r="X88" s="70">
        <f>SUMIF($S$16:$S$375,"&gt;0",$S$16:$S$375)-SUMIF(S89:$S$375,"&gt;0",S89:$S$375)</f>
        <v>0</v>
      </c>
      <c r="Y88" s="83"/>
      <c r="Z88" s="70">
        <f>'Tabla del Prestamo'!H88+'Tabla del Prestamo'!I88+'Tabla del Prestamo'!J88</f>
        <v>0</v>
      </c>
      <c r="AA88" s="67">
        <v>73</v>
      </c>
      <c r="AB88" s="70">
        <f>SUMIF($Z$16:$Z$375,"&gt;0",$Z$16:$Z$375)-SUMIF($Z89:Z$375,"&gt;0",$Z89:Z$375)</f>
        <v>0</v>
      </c>
      <c r="AC88" s="66"/>
      <c r="AD88" s="70"/>
      <c r="AE88" s="95"/>
      <c r="AF88" s="89">
        <f t="shared" si="14"/>
        <v>0</v>
      </c>
      <c r="AG88" s="89">
        <f t="shared" si="15"/>
        <v>0</v>
      </c>
      <c r="AH88" s="89">
        <f t="shared" si="16"/>
        <v>0</v>
      </c>
      <c r="AI88" s="89">
        <f>'Tabla del Prestamo'!$H$15</f>
        <v>0</v>
      </c>
      <c r="AJ88" s="67"/>
      <c r="AK88" s="89"/>
      <c r="AL88" s="67"/>
      <c r="AM88" s="89">
        <f t="shared" si="17"/>
        <v>0</v>
      </c>
      <c r="AO88" s="96">
        <f>IF('Tabla del Prestamo'!K87&gt;0.1,1,0)</f>
        <v>0</v>
      </c>
      <c r="AP88" s="96"/>
      <c r="AQ88" s="170" t="s">
        <v>59</v>
      </c>
      <c r="AR88" s="171" t="e">
        <f>('Tabla del Prestamo'!K6-('Tabla del Prestamo'!#REF!/12)-'Tabla del Prestamo'!#REF!-'Tabla del Prestamo'!#REF!-'Tabla del Prestamo'!#REF!-'Tabla del Prestamo'!#REF!-'Tabla del Prestamo'!N21)/((Hoja2!AR81*(POWER((1+Hoja2!AR81),(Hoja2!AR101*12))))/((POWER((1+Hoja2!AR81),(Hoja2!AR101*12)))-1))</f>
        <v>#REF!</v>
      </c>
      <c r="AV88" s="89">
        <f t="shared" si="18"/>
        <v>0</v>
      </c>
      <c r="AW88" s="97">
        <f>(AV88-AX88)+('Tabla del Prestamo'!H88+'Tabla del Prestamo'!I88+'Tabla del Prestamo'!J88)*BE88</f>
        <v>0</v>
      </c>
      <c r="AX88" s="89">
        <f t="shared" si="19"/>
        <v>0</v>
      </c>
      <c r="AY88" s="89">
        <f>'Tabla del Prestamo'!$H$15</f>
        <v>0</v>
      </c>
      <c r="BA88" s="89"/>
      <c r="BC88" s="97">
        <f t="shared" si="20"/>
        <v>0</v>
      </c>
      <c r="BD88" s="90">
        <v>7</v>
      </c>
      <c r="BE88" s="98">
        <f t="shared" si="21"/>
        <v>0</v>
      </c>
      <c r="BG88" s="69">
        <f t="shared" si="22"/>
        <v>0</v>
      </c>
      <c r="BH88" s="70">
        <f t="shared" si="23"/>
        <v>0</v>
      </c>
      <c r="BJ88" s="67">
        <f>IF(BC88&gt;-'Tabla del Prestamo'!$D$16,1,0)</f>
        <v>0</v>
      </c>
      <c r="BL88" s="95">
        <f>('Tabla del Prestamo'!$N$22*AM88/12)</f>
        <v>0</v>
      </c>
    </row>
    <row r="89" spans="19:64" ht="15" thickBot="1" x14ac:dyDescent="0.4">
      <c r="S89" s="93">
        <f t="shared" si="12"/>
        <v>0</v>
      </c>
      <c r="T89" s="93">
        <f>IF('Tabla del Prestamo'!G89&gt;0,'Tabla del Prestamo'!G89,0)</f>
        <v>0</v>
      </c>
      <c r="U89" s="94"/>
      <c r="V89" s="94">
        <f t="shared" si="13"/>
        <v>0</v>
      </c>
      <c r="W89" s="66">
        <v>74</v>
      </c>
      <c r="X89" s="70">
        <f>SUMIF($S$16:$S$375,"&gt;0",$S$16:$S$375)-SUMIF(S90:$S$375,"&gt;0",S90:$S$375)</f>
        <v>0</v>
      </c>
      <c r="Y89" s="83"/>
      <c r="Z89" s="70">
        <f>'Tabla del Prestamo'!H89+'Tabla del Prestamo'!I89+'Tabla del Prestamo'!J89</f>
        <v>0</v>
      </c>
      <c r="AA89" s="67">
        <v>74</v>
      </c>
      <c r="AB89" s="70">
        <f>SUMIF($Z$16:$Z$375,"&gt;0",$Z$16:$Z$375)-SUMIF($Z90:Z$375,"&gt;0",$Z90:Z$375)</f>
        <v>0</v>
      </c>
      <c r="AC89" s="66"/>
      <c r="AD89" s="70"/>
      <c r="AE89" s="95"/>
      <c r="AF89" s="89">
        <f t="shared" si="14"/>
        <v>0</v>
      </c>
      <c r="AG89" s="89">
        <f t="shared" si="15"/>
        <v>0</v>
      </c>
      <c r="AH89" s="89">
        <f t="shared" si="16"/>
        <v>0</v>
      </c>
      <c r="AI89" s="89">
        <f>'Tabla del Prestamo'!$H$15</f>
        <v>0</v>
      </c>
      <c r="AJ89" s="67"/>
      <c r="AK89" s="89"/>
      <c r="AL89" s="67"/>
      <c r="AM89" s="89">
        <f t="shared" si="17"/>
        <v>0</v>
      </c>
      <c r="AO89" s="96">
        <f>IF('Tabla del Prestamo'!K88&gt;0.1,1,0)</f>
        <v>0</v>
      </c>
      <c r="AP89" s="96"/>
      <c r="AQ89" s="156" t="s">
        <v>60</v>
      </c>
      <c r="AV89" s="89">
        <f t="shared" si="18"/>
        <v>0</v>
      </c>
      <c r="AW89" s="97">
        <f>(AV89-AX89)+('Tabla del Prestamo'!H89+'Tabla del Prestamo'!I89+'Tabla del Prestamo'!J89)*BE89</f>
        <v>0</v>
      </c>
      <c r="AX89" s="89">
        <f t="shared" si="19"/>
        <v>0</v>
      </c>
      <c r="AY89" s="89">
        <f>'Tabla del Prestamo'!$H$15</f>
        <v>0</v>
      </c>
      <c r="BA89" s="89"/>
      <c r="BC89" s="97">
        <f t="shared" si="20"/>
        <v>0</v>
      </c>
      <c r="BD89" s="90">
        <v>7</v>
      </c>
      <c r="BE89" s="98">
        <f t="shared" si="21"/>
        <v>0</v>
      </c>
      <c r="BG89" s="69">
        <f t="shared" si="22"/>
        <v>0</v>
      </c>
      <c r="BH89" s="70">
        <f t="shared" si="23"/>
        <v>0</v>
      </c>
      <c r="BJ89" s="67">
        <f>IF(BC89&gt;-'Tabla del Prestamo'!$D$16,1,0)</f>
        <v>0</v>
      </c>
      <c r="BL89" s="95">
        <f>('Tabla del Prestamo'!$N$22*AM89/12)</f>
        <v>0</v>
      </c>
    </row>
    <row r="90" spans="19:64" ht="15" thickBot="1" x14ac:dyDescent="0.4">
      <c r="S90" s="93">
        <f t="shared" si="12"/>
        <v>0</v>
      </c>
      <c r="T90" s="93">
        <f>IF('Tabla del Prestamo'!G90&gt;0,'Tabla del Prestamo'!G90,0)</f>
        <v>0</v>
      </c>
      <c r="U90" s="94"/>
      <c r="V90" s="94">
        <f t="shared" si="13"/>
        <v>0</v>
      </c>
      <c r="W90" s="66">
        <v>75</v>
      </c>
      <c r="X90" s="70">
        <f>SUMIF($S$16:$S$375,"&gt;0",$S$16:$S$375)-SUMIF(S91:$S$375,"&gt;0",S91:$S$375)</f>
        <v>0</v>
      </c>
      <c r="Y90" s="83"/>
      <c r="Z90" s="70">
        <f>'Tabla del Prestamo'!H90+'Tabla del Prestamo'!I90+'Tabla del Prestamo'!J90</f>
        <v>0</v>
      </c>
      <c r="AA90" s="67">
        <v>75</v>
      </c>
      <c r="AB90" s="70">
        <f>SUMIF($Z$16:$Z$375,"&gt;0",$Z$16:$Z$375)-SUMIF($Z91:Z$375,"&gt;0",$Z91:Z$375)</f>
        <v>0</v>
      </c>
      <c r="AC90" s="66"/>
      <c r="AD90" s="70"/>
      <c r="AE90" s="95"/>
      <c r="AF90" s="89">
        <f t="shared" si="14"/>
        <v>0</v>
      </c>
      <c r="AG90" s="89">
        <f t="shared" si="15"/>
        <v>0</v>
      </c>
      <c r="AH90" s="89">
        <f t="shared" si="16"/>
        <v>0</v>
      </c>
      <c r="AI90" s="89">
        <f>'Tabla del Prestamo'!$H$15</f>
        <v>0</v>
      </c>
      <c r="AJ90" s="67"/>
      <c r="AK90" s="89"/>
      <c r="AL90" s="67"/>
      <c r="AM90" s="89">
        <f t="shared" si="17"/>
        <v>0</v>
      </c>
      <c r="AO90" s="96">
        <f>IF('Tabla del Prestamo'!K89&gt;0.1,1,0)</f>
        <v>0</v>
      </c>
      <c r="AP90" s="96"/>
      <c r="AV90" s="89">
        <f t="shared" si="18"/>
        <v>0</v>
      </c>
      <c r="AW90" s="97">
        <f>(AV90-AX90)+('Tabla del Prestamo'!H90+'Tabla del Prestamo'!I90+'Tabla del Prestamo'!J90)*BE90</f>
        <v>0</v>
      </c>
      <c r="AX90" s="89">
        <f t="shared" si="19"/>
        <v>0</v>
      </c>
      <c r="AY90" s="89">
        <f>'Tabla del Prestamo'!$H$15</f>
        <v>0</v>
      </c>
      <c r="BA90" s="89"/>
      <c r="BC90" s="97">
        <f t="shared" si="20"/>
        <v>0</v>
      </c>
      <c r="BD90" s="90">
        <v>7</v>
      </c>
      <c r="BE90" s="98">
        <f t="shared" si="21"/>
        <v>0</v>
      </c>
      <c r="BG90" s="69">
        <f t="shared" si="22"/>
        <v>0</v>
      </c>
      <c r="BH90" s="70">
        <f t="shared" si="23"/>
        <v>0</v>
      </c>
      <c r="BJ90" s="67">
        <f>IF(BC90&gt;-'Tabla del Prestamo'!$D$16,1,0)</f>
        <v>0</v>
      </c>
      <c r="BL90" s="95">
        <f>('Tabla del Prestamo'!$N$22*AM90/12)</f>
        <v>0</v>
      </c>
    </row>
    <row r="91" spans="19:64" ht="15" thickBot="1" x14ac:dyDescent="0.4">
      <c r="S91" s="93">
        <f t="shared" si="12"/>
        <v>0</v>
      </c>
      <c r="T91" s="93">
        <f>IF('Tabla del Prestamo'!G91&gt;0,'Tabla del Prestamo'!G91,0)</f>
        <v>0</v>
      </c>
      <c r="U91" s="94"/>
      <c r="V91" s="94">
        <f t="shared" si="13"/>
        <v>0</v>
      </c>
      <c r="W91" s="66">
        <v>76</v>
      </c>
      <c r="X91" s="70">
        <f>SUMIF($S$16:$S$375,"&gt;0",$S$16:$S$375)-SUMIF(S92:$S$375,"&gt;0",S92:$S$375)</f>
        <v>0</v>
      </c>
      <c r="Y91" s="83"/>
      <c r="Z91" s="70">
        <f>'Tabla del Prestamo'!H91+'Tabla del Prestamo'!I91+'Tabla del Prestamo'!J91</f>
        <v>0</v>
      </c>
      <c r="AA91" s="67">
        <v>76</v>
      </c>
      <c r="AB91" s="70">
        <f>SUMIF($Z$16:$Z$375,"&gt;0",$Z$16:$Z$375)-SUMIF($Z92:Z$375,"&gt;0",$Z92:Z$375)</f>
        <v>0</v>
      </c>
      <c r="AC91" s="66"/>
      <c r="AD91" s="70"/>
      <c r="AE91" s="95"/>
      <c r="AF91" s="89">
        <f t="shared" si="14"/>
        <v>0</v>
      </c>
      <c r="AG91" s="89">
        <f t="shared" si="15"/>
        <v>0</v>
      </c>
      <c r="AH91" s="89">
        <f t="shared" si="16"/>
        <v>0</v>
      </c>
      <c r="AI91" s="89">
        <f>'Tabla del Prestamo'!$H$15</f>
        <v>0</v>
      </c>
      <c r="AJ91" s="67"/>
      <c r="AK91" s="89"/>
      <c r="AL91" s="67"/>
      <c r="AM91" s="89">
        <f t="shared" si="17"/>
        <v>0</v>
      </c>
      <c r="AO91" s="96">
        <f>IF('Tabla del Prestamo'!K90&gt;0.1,1,0)</f>
        <v>0</v>
      </c>
      <c r="AP91" s="96"/>
      <c r="AQ91" s="208" t="s">
        <v>68</v>
      </c>
      <c r="AR91" s="209"/>
      <c r="AV91" s="89">
        <f t="shared" si="18"/>
        <v>0</v>
      </c>
      <c r="AW91" s="97">
        <f>(AV91-AX91)+('Tabla del Prestamo'!H91+'Tabla del Prestamo'!I91+'Tabla del Prestamo'!J91)*BE91</f>
        <v>0</v>
      </c>
      <c r="AX91" s="89">
        <f t="shared" si="19"/>
        <v>0</v>
      </c>
      <c r="AY91" s="89">
        <f>'Tabla del Prestamo'!$H$15</f>
        <v>0</v>
      </c>
      <c r="BA91" s="89"/>
      <c r="BC91" s="97">
        <f t="shared" si="20"/>
        <v>0</v>
      </c>
      <c r="BD91" s="90">
        <v>7</v>
      </c>
      <c r="BE91" s="98">
        <f t="shared" si="21"/>
        <v>0</v>
      </c>
      <c r="BG91" s="69">
        <f t="shared" si="22"/>
        <v>0</v>
      </c>
      <c r="BH91" s="70">
        <f t="shared" si="23"/>
        <v>0</v>
      </c>
      <c r="BJ91" s="67">
        <f>IF(BC91&gt;-'Tabla del Prestamo'!$D$16,1,0)</f>
        <v>0</v>
      </c>
      <c r="BL91" s="95">
        <f>('Tabla del Prestamo'!$N$22*AM91/12)</f>
        <v>0</v>
      </c>
    </row>
    <row r="92" spans="19:64" x14ac:dyDescent="0.35">
      <c r="S92" s="93">
        <f t="shared" si="12"/>
        <v>0</v>
      </c>
      <c r="T92" s="93">
        <f>IF('Tabla del Prestamo'!G92&gt;0,'Tabla del Prestamo'!G92,0)</f>
        <v>0</v>
      </c>
      <c r="U92" s="94"/>
      <c r="V92" s="94">
        <f t="shared" si="13"/>
        <v>0</v>
      </c>
      <c r="W92" s="66">
        <v>77</v>
      </c>
      <c r="X92" s="70">
        <f>SUMIF($S$16:$S$375,"&gt;0",$S$16:$S$375)-SUMIF(S93:$S$375,"&gt;0",S93:$S$375)</f>
        <v>0</v>
      </c>
      <c r="Y92" s="83"/>
      <c r="Z92" s="70">
        <f>'Tabla del Prestamo'!H92+'Tabla del Prestamo'!I92+'Tabla del Prestamo'!J92</f>
        <v>0</v>
      </c>
      <c r="AA92" s="67">
        <v>77</v>
      </c>
      <c r="AB92" s="70">
        <f>SUMIF($Z$16:$Z$375,"&gt;0",$Z$16:$Z$375)-SUMIF($Z93:Z$375,"&gt;0",$Z93:Z$375)</f>
        <v>0</v>
      </c>
      <c r="AC92" s="66"/>
      <c r="AD92" s="70"/>
      <c r="AE92" s="95"/>
      <c r="AF92" s="89">
        <f t="shared" si="14"/>
        <v>0</v>
      </c>
      <c r="AG92" s="89">
        <f t="shared" si="15"/>
        <v>0</v>
      </c>
      <c r="AH92" s="89">
        <f t="shared" si="16"/>
        <v>0</v>
      </c>
      <c r="AI92" s="89">
        <f>'Tabla del Prestamo'!$H$15</f>
        <v>0</v>
      </c>
      <c r="AJ92" s="67"/>
      <c r="AK92" s="89"/>
      <c r="AL92" s="67"/>
      <c r="AM92" s="89">
        <f t="shared" si="17"/>
        <v>0</v>
      </c>
      <c r="AO92" s="96">
        <f>IF('Tabla del Prestamo'!K91&gt;0.1,1,0)</f>
        <v>0</v>
      </c>
      <c r="AP92" s="96"/>
      <c r="AQ92" s="172" t="s">
        <v>67</v>
      </c>
      <c r="AR92" s="172" t="s">
        <v>66</v>
      </c>
      <c r="AS92" s="80"/>
      <c r="AV92" s="89">
        <f t="shared" si="18"/>
        <v>0</v>
      </c>
      <c r="AW92" s="97">
        <f>(AV92-AX92)+('Tabla del Prestamo'!H92+'Tabla del Prestamo'!I92+'Tabla del Prestamo'!J92)*BE92</f>
        <v>0</v>
      </c>
      <c r="AX92" s="89">
        <f t="shared" si="19"/>
        <v>0</v>
      </c>
      <c r="AY92" s="89">
        <f>'Tabla del Prestamo'!$H$15</f>
        <v>0</v>
      </c>
      <c r="BA92" s="89"/>
      <c r="BC92" s="97">
        <f t="shared" si="20"/>
        <v>0</v>
      </c>
      <c r="BD92" s="90">
        <v>7</v>
      </c>
      <c r="BE92" s="98">
        <f t="shared" si="21"/>
        <v>0</v>
      </c>
      <c r="BG92" s="69">
        <f t="shared" si="22"/>
        <v>0</v>
      </c>
      <c r="BH92" s="70">
        <f t="shared" si="23"/>
        <v>0</v>
      </c>
      <c r="BJ92" s="67">
        <f>IF(BC92&gt;-'Tabla del Prestamo'!$D$16,1,0)</f>
        <v>0</v>
      </c>
      <c r="BL92" s="95">
        <f>('Tabla del Prestamo'!$N$22*AM92/12)</f>
        <v>0</v>
      </c>
    </row>
    <row r="93" spans="19:64" ht="15" thickBot="1" x14ac:dyDescent="0.4">
      <c r="S93" s="93">
        <f t="shared" si="12"/>
        <v>0</v>
      </c>
      <c r="T93" s="93">
        <f>IF('Tabla del Prestamo'!G93&gt;0,'Tabla del Prestamo'!G93,0)</f>
        <v>0</v>
      </c>
      <c r="U93" s="94"/>
      <c r="V93" s="94">
        <f t="shared" si="13"/>
        <v>0</v>
      </c>
      <c r="W93" s="66">
        <v>78</v>
      </c>
      <c r="X93" s="70">
        <f>SUMIF($S$16:$S$375,"&gt;0",$S$16:$S$375)-SUMIF(S94:$S$375,"&gt;0",S94:$S$375)</f>
        <v>0</v>
      </c>
      <c r="Y93" s="83"/>
      <c r="Z93" s="70">
        <f>'Tabla del Prestamo'!H93+'Tabla del Prestamo'!I93+'Tabla del Prestamo'!J93</f>
        <v>0</v>
      </c>
      <c r="AA93" s="67">
        <v>78</v>
      </c>
      <c r="AB93" s="70">
        <f>SUMIF($Z$16:$Z$375,"&gt;0",$Z$16:$Z$375)-SUMIF($Z94:Z$375,"&gt;0",$Z94:Z$375)</f>
        <v>0</v>
      </c>
      <c r="AC93" s="66"/>
      <c r="AD93" s="70"/>
      <c r="AE93" s="95"/>
      <c r="AF93" s="89">
        <f t="shared" si="14"/>
        <v>0</v>
      </c>
      <c r="AG93" s="89">
        <f t="shared" si="15"/>
        <v>0</v>
      </c>
      <c r="AH93" s="89">
        <f t="shared" si="16"/>
        <v>0</v>
      </c>
      <c r="AI93" s="89">
        <f>'Tabla del Prestamo'!$H$15</f>
        <v>0</v>
      </c>
      <c r="AJ93" s="67"/>
      <c r="AK93" s="89">
        <f>'Tabla del Prestamo'!$I$15</f>
        <v>0</v>
      </c>
      <c r="AL93" s="67"/>
      <c r="AM93" s="89">
        <f t="shared" si="17"/>
        <v>0</v>
      </c>
      <c r="AO93" s="96">
        <f>IF('Tabla del Prestamo'!K92&gt;0.1,1,0)</f>
        <v>0</v>
      </c>
      <c r="AP93" s="96"/>
      <c r="AQ93" s="173">
        <f>12*V7</f>
        <v>0</v>
      </c>
      <c r="AR93" s="173">
        <f>12*V7</f>
        <v>0</v>
      </c>
      <c r="AV93" s="89">
        <f t="shared" si="18"/>
        <v>0</v>
      </c>
      <c r="AW93" s="97">
        <f>(AV93-AX93)+('Tabla del Prestamo'!H93+'Tabla del Prestamo'!I93+'Tabla del Prestamo'!J93)*BE93</f>
        <v>0</v>
      </c>
      <c r="AX93" s="89">
        <f t="shared" si="19"/>
        <v>0</v>
      </c>
      <c r="AY93" s="89">
        <f>'Tabla del Prestamo'!$H$15</f>
        <v>0</v>
      </c>
      <c r="BA93" s="89">
        <f>'Tabla del Prestamo'!$I$15</f>
        <v>0</v>
      </c>
      <c r="BC93" s="97">
        <f t="shared" si="20"/>
        <v>0</v>
      </c>
      <c r="BD93" s="90">
        <v>7</v>
      </c>
      <c r="BE93" s="98">
        <f t="shared" si="21"/>
        <v>0</v>
      </c>
      <c r="BG93" s="69">
        <f t="shared" si="22"/>
        <v>0</v>
      </c>
      <c r="BH93" s="70">
        <f t="shared" si="23"/>
        <v>0</v>
      </c>
      <c r="BJ93" s="67">
        <f>IF(BC93&gt;-'Tabla del Prestamo'!$D$16,1,0)</f>
        <v>0</v>
      </c>
      <c r="BL93" s="95">
        <f>('Tabla del Prestamo'!$N$22*AM93/12)</f>
        <v>0</v>
      </c>
    </row>
    <row r="94" spans="19:64" x14ac:dyDescent="0.35">
      <c r="S94" s="93">
        <f t="shared" si="12"/>
        <v>0</v>
      </c>
      <c r="T94" s="93">
        <f>IF('Tabla del Prestamo'!G94&gt;0,'Tabla del Prestamo'!G94,0)</f>
        <v>0</v>
      </c>
      <c r="U94" s="94"/>
      <c r="V94" s="94">
        <f t="shared" si="13"/>
        <v>0</v>
      </c>
      <c r="W94" s="66">
        <v>79</v>
      </c>
      <c r="X94" s="70">
        <f>SUMIF($S$16:$S$375,"&gt;0",$S$16:$S$375)-SUMIF(S95:$S$375,"&gt;0",S95:$S$375)</f>
        <v>0</v>
      </c>
      <c r="Y94" s="83"/>
      <c r="Z94" s="70">
        <f>'Tabla del Prestamo'!H94+'Tabla del Prestamo'!I94+'Tabla del Prestamo'!J94</f>
        <v>0</v>
      </c>
      <c r="AA94" s="67">
        <v>79</v>
      </c>
      <c r="AB94" s="70">
        <f>SUMIF($Z$16:$Z$375,"&gt;0",$Z$16:$Z$375)-SUMIF($Z95:Z$375,"&gt;0",$Z95:Z$375)</f>
        <v>0</v>
      </c>
      <c r="AC94" s="66"/>
      <c r="AD94" s="70"/>
      <c r="AE94" s="95"/>
      <c r="AF94" s="89">
        <f t="shared" si="14"/>
        <v>0</v>
      </c>
      <c r="AG94" s="89">
        <f t="shared" si="15"/>
        <v>0</v>
      </c>
      <c r="AH94" s="89">
        <f t="shared" si="16"/>
        <v>0</v>
      </c>
      <c r="AI94" s="89">
        <f>'Tabla del Prestamo'!$H$15</f>
        <v>0</v>
      </c>
      <c r="AJ94" s="67"/>
      <c r="AK94" s="89"/>
      <c r="AL94" s="67"/>
      <c r="AM94" s="89">
        <f t="shared" si="17"/>
        <v>0</v>
      </c>
      <c r="AO94" s="96">
        <f>IF('Tabla del Prestamo'!K93&gt;0.1,1,0)</f>
        <v>0</v>
      </c>
      <c r="AP94" s="96"/>
      <c r="AV94" s="89">
        <f t="shared" si="18"/>
        <v>0</v>
      </c>
      <c r="AW94" s="97">
        <f>(AV94-AX94)+('Tabla del Prestamo'!H94+'Tabla del Prestamo'!I94+'Tabla del Prestamo'!J94)*BE94</f>
        <v>0</v>
      </c>
      <c r="AX94" s="89">
        <f t="shared" si="19"/>
        <v>0</v>
      </c>
      <c r="AY94" s="89">
        <f>'Tabla del Prestamo'!$H$15</f>
        <v>0</v>
      </c>
      <c r="BA94" s="89"/>
      <c r="BC94" s="97">
        <f t="shared" si="20"/>
        <v>0</v>
      </c>
      <c r="BD94" s="90">
        <v>7</v>
      </c>
      <c r="BE94" s="98">
        <f t="shared" si="21"/>
        <v>0</v>
      </c>
      <c r="BG94" s="69">
        <f t="shared" si="22"/>
        <v>0</v>
      </c>
      <c r="BH94" s="70">
        <f t="shared" si="23"/>
        <v>0</v>
      </c>
      <c r="BJ94" s="67">
        <f>IF(BC94&gt;-'Tabla del Prestamo'!$D$16,1,0)</f>
        <v>0</v>
      </c>
      <c r="BL94" s="95">
        <f>('Tabla del Prestamo'!$N$22*AM94/12)</f>
        <v>0</v>
      </c>
    </row>
    <row r="95" spans="19:64" ht="15" thickBot="1" x14ac:dyDescent="0.4">
      <c r="S95" s="93">
        <f t="shared" si="12"/>
        <v>0</v>
      </c>
      <c r="T95" s="93">
        <f>IF('Tabla del Prestamo'!G95&gt;0,'Tabla del Prestamo'!G95,0)</f>
        <v>0</v>
      </c>
      <c r="U95" s="94"/>
      <c r="V95" s="94">
        <f t="shared" si="13"/>
        <v>0</v>
      </c>
      <c r="W95" s="66">
        <v>80</v>
      </c>
      <c r="X95" s="70">
        <f>SUMIF($S$16:$S$375,"&gt;0",$S$16:$S$375)-SUMIF(S96:$S$375,"&gt;0",S96:$S$375)</f>
        <v>0</v>
      </c>
      <c r="Y95" s="83"/>
      <c r="Z95" s="70">
        <f>'Tabla del Prestamo'!H95+'Tabla del Prestamo'!I95+'Tabla del Prestamo'!J95</f>
        <v>0</v>
      </c>
      <c r="AA95" s="67">
        <v>80</v>
      </c>
      <c r="AB95" s="70">
        <f>SUMIF($Z$16:$Z$375,"&gt;0",$Z$16:$Z$375)-SUMIF($Z96:Z$375,"&gt;0",$Z96:Z$375)</f>
        <v>0</v>
      </c>
      <c r="AC95" s="66"/>
      <c r="AD95" s="70"/>
      <c r="AE95" s="95"/>
      <c r="AF95" s="89">
        <f t="shared" si="14"/>
        <v>0</v>
      </c>
      <c r="AG95" s="89">
        <f t="shared" si="15"/>
        <v>0</v>
      </c>
      <c r="AH95" s="89">
        <f t="shared" si="16"/>
        <v>0</v>
      </c>
      <c r="AI95" s="89">
        <f>'Tabla del Prestamo'!$H$15</f>
        <v>0</v>
      </c>
      <c r="AJ95" s="67"/>
      <c r="AK95" s="89"/>
      <c r="AL95" s="67"/>
      <c r="AM95" s="89">
        <f t="shared" si="17"/>
        <v>0</v>
      </c>
      <c r="AO95" s="96">
        <f>IF('Tabla del Prestamo'!K94&gt;0.1,1,0)</f>
        <v>0</v>
      </c>
      <c r="AP95" s="96"/>
      <c r="AV95" s="89">
        <f t="shared" si="18"/>
        <v>0</v>
      </c>
      <c r="AW95" s="97">
        <f>(AV95-AX95)+('Tabla del Prestamo'!H95+'Tabla del Prestamo'!I95+'Tabla del Prestamo'!J95)*BE95</f>
        <v>0</v>
      </c>
      <c r="AX95" s="89">
        <f t="shared" si="19"/>
        <v>0</v>
      </c>
      <c r="AY95" s="89">
        <f>'Tabla del Prestamo'!$H$15</f>
        <v>0</v>
      </c>
      <c r="BA95" s="89"/>
      <c r="BC95" s="97">
        <f t="shared" si="20"/>
        <v>0</v>
      </c>
      <c r="BD95" s="90">
        <v>7</v>
      </c>
      <c r="BE95" s="98">
        <f t="shared" si="21"/>
        <v>0</v>
      </c>
      <c r="BG95" s="69">
        <f t="shared" si="22"/>
        <v>0</v>
      </c>
      <c r="BH95" s="70">
        <f t="shared" si="23"/>
        <v>0</v>
      </c>
      <c r="BJ95" s="67">
        <f>IF(BC95&gt;-'Tabla del Prestamo'!$D$16,1,0)</f>
        <v>0</v>
      </c>
      <c r="BL95" s="95">
        <f>('Tabla del Prestamo'!$N$22*AM95/12)</f>
        <v>0</v>
      </c>
    </row>
    <row r="96" spans="19:64" ht="15" thickTop="1" x14ac:dyDescent="0.35">
      <c r="S96" s="93">
        <f t="shared" si="12"/>
        <v>0</v>
      </c>
      <c r="T96" s="93">
        <f>IF('Tabla del Prestamo'!G96&gt;0,'Tabla del Prestamo'!G96,0)</f>
        <v>0</v>
      </c>
      <c r="U96" s="94"/>
      <c r="V96" s="94">
        <f t="shared" si="13"/>
        <v>0</v>
      </c>
      <c r="W96" s="66">
        <v>81</v>
      </c>
      <c r="X96" s="70">
        <f>SUMIF($S$16:$S$375,"&gt;0",$S$16:$S$375)-SUMIF(S97:$S$375,"&gt;0",S97:$S$375)</f>
        <v>0</v>
      </c>
      <c r="Y96" s="83"/>
      <c r="Z96" s="70">
        <f>'Tabla del Prestamo'!H96+'Tabla del Prestamo'!I96+'Tabla del Prestamo'!J96</f>
        <v>0</v>
      </c>
      <c r="AA96" s="67">
        <v>81</v>
      </c>
      <c r="AB96" s="70">
        <f>SUMIF($Z$16:$Z$375,"&gt;0",$Z$16:$Z$375)-SUMIF($Z97:Z$375,"&gt;0",$Z97:Z$375)</f>
        <v>0</v>
      </c>
      <c r="AC96" s="66"/>
      <c r="AD96" s="70"/>
      <c r="AE96" s="95"/>
      <c r="AF96" s="89">
        <f t="shared" si="14"/>
        <v>0</v>
      </c>
      <c r="AG96" s="89">
        <f t="shared" si="15"/>
        <v>0</v>
      </c>
      <c r="AH96" s="89">
        <f t="shared" si="16"/>
        <v>0</v>
      </c>
      <c r="AI96" s="89">
        <f>'Tabla del Prestamo'!$H$15</f>
        <v>0</v>
      </c>
      <c r="AJ96" s="67"/>
      <c r="AK96" s="89"/>
      <c r="AL96" s="67"/>
      <c r="AM96" s="89">
        <f t="shared" si="17"/>
        <v>0</v>
      </c>
      <c r="AO96" s="96">
        <f>IF('Tabla del Prestamo'!K95&gt;0.1,1,0)</f>
        <v>0</v>
      </c>
      <c r="AP96" s="96"/>
      <c r="AQ96" s="67" t="s">
        <v>69</v>
      </c>
      <c r="AR96" s="174">
        <f>X7/'Tabla del Prestamo'!K15</f>
        <v>0</v>
      </c>
      <c r="AV96" s="89">
        <f t="shared" si="18"/>
        <v>0</v>
      </c>
      <c r="AW96" s="97">
        <f>(AV96-AX96)+('Tabla del Prestamo'!H96+'Tabla del Prestamo'!I96+'Tabla del Prestamo'!J96)*BE96</f>
        <v>0</v>
      </c>
      <c r="AX96" s="89">
        <f t="shared" si="19"/>
        <v>0</v>
      </c>
      <c r="AY96" s="89">
        <f>'Tabla del Prestamo'!$H$15</f>
        <v>0</v>
      </c>
      <c r="BA96" s="89"/>
      <c r="BC96" s="97">
        <f t="shared" si="20"/>
        <v>0</v>
      </c>
      <c r="BD96" s="90">
        <v>7</v>
      </c>
      <c r="BE96" s="98">
        <f t="shared" si="21"/>
        <v>0</v>
      </c>
      <c r="BG96" s="69">
        <f t="shared" si="22"/>
        <v>0</v>
      </c>
      <c r="BH96" s="70">
        <f t="shared" si="23"/>
        <v>0</v>
      </c>
      <c r="BJ96" s="67">
        <f>IF(BC96&gt;-'Tabla del Prestamo'!$D$16,1,0)</f>
        <v>0</v>
      </c>
      <c r="BL96" s="95">
        <f>('Tabla del Prestamo'!$N$22*AM96/12)</f>
        <v>0</v>
      </c>
    </row>
    <row r="97" spans="19:64" x14ac:dyDescent="0.35">
      <c r="S97" s="93">
        <f t="shared" si="12"/>
        <v>0</v>
      </c>
      <c r="T97" s="93">
        <f>IF('Tabla del Prestamo'!G97&gt;0,'Tabla del Prestamo'!G97,0)</f>
        <v>0</v>
      </c>
      <c r="U97" s="94"/>
      <c r="V97" s="94">
        <f t="shared" si="13"/>
        <v>0</v>
      </c>
      <c r="W97" s="66">
        <v>82</v>
      </c>
      <c r="X97" s="70">
        <f>SUMIF($S$16:$S$375,"&gt;0",$S$16:$S$375)-SUMIF(S98:$S$375,"&gt;0",S98:$S$375)</f>
        <v>0</v>
      </c>
      <c r="Y97" s="83"/>
      <c r="Z97" s="70">
        <f>'Tabla del Prestamo'!H97+'Tabla del Prestamo'!I97+'Tabla del Prestamo'!J97</f>
        <v>0</v>
      </c>
      <c r="AA97" s="67">
        <v>82</v>
      </c>
      <c r="AB97" s="70">
        <f>SUMIF($Z$16:$Z$375,"&gt;0",$Z$16:$Z$375)-SUMIF($Z98:Z$375,"&gt;0",$Z98:Z$375)</f>
        <v>0</v>
      </c>
      <c r="AC97" s="66"/>
      <c r="AD97" s="70"/>
      <c r="AE97" s="95"/>
      <c r="AF97" s="89">
        <f t="shared" si="14"/>
        <v>0</v>
      </c>
      <c r="AG97" s="89">
        <f t="shared" si="15"/>
        <v>0</v>
      </c>
      <c r="AH97" s="89">
        <f t="shared" si="16"/>
        <v>0</v>
      </c>
      <c r="AI97" s="89">
        <f>'Tabla del Prestamo'!$H$15</f>
        <v>0</v>
      </c>
      <c r="AJ97" s="67"/>
      <c r="AK97" s="89"/>
      <c r="AL97" s="67"/>
      <c r="AM97" s="89">
        <f t="shared" si="17"/>
        <v>0</v>
      </c>
      <c r="AO97" s="96">
        <f>IF('Tabla del Prestamo'!K96&gt;0.1,1,0)</f>
        <v>0</v>
      </c>
      <c r="AP97" s="96"/>
      <c r="AQ97" s="66"/>
      <c r="AR97" s="175" t="e">
        <f>'Tabla del Prestamo'!#REF!/AS22</f>
        <v>#REF!</v>
      </c>
      <c r="AV97" s="89">
        <f t="shared" si="18"/>
        <v>0</v>
      </c>
      <c r="AW97" s="97">
        <f>(AV97-AX97)+('Tabla del Prestamo'!H97+'Tabla del Prestamo'!I97+'Tabla del Prestamo'!J97)*BE97</f>
        <v>0</v>
      </c>
      <c r="AX97" s="89">
        <f t="shared" si="19"/>
        <v>0</v>
      </c>
      <c r="AY97" s="89">
        <f>'Tabla del Prestamo'!$H$15</f>
        <v>0</v>
      </c>
      <c r="BA97" s="89"/>
      <c r="BC97" s="97">
        <f t="shared" si="20"/>
        <v>0</v>
      </c>
      <c r="BD97" s="90">
        <v>7</v>
      </c>
      <c r="BE97" s="98">
        <f t="shared" si="21"/>
        <v>0</v>
      </c>
      <c r="BG97" s="69">
        <f t="shared" si="22"/>
        <v>0</v>
      </c>
      <c r="BH97" s="70">
        <f t="shared" si="23"/>
        <v>0</v>
      </c>
      <c r="BJ97" s="67">
        <f>IF(BC97&gt;-'Tabla del Prestamo'!$D$16,1,0)</f>
        <v>0</v>
      </c>
      <c r="BL97" s="95">
        <f>('Tabla del Prestamo'!$N$22*AM97/12)</f>
        <v>0</v>
      </c>
    </row>
    <row r="98" spans="19:64" ht="15" thickBot="1" x14ac:dyDescent="0.4">
      <c r="S98" s="93">
        <f t="shared" si="12"/>
        <v>0</v>
      </c>
      <c r="T98" s="93">
        <f>IF('Tabla del Prestamo'!G98&gt;0,'Tabla del Prestamo'!G98,0)</f>
        <v>0</v>
      </c>
      <c r="U98" s="94"/>
      <c r="V98" s="94">
        <f t="shared" si="13"/>
        <v>0</v>
      </c>
      <c r="W98" s="66">
        <v>83</v>
      </c>
      <c r="X98" s="70">
        <f>SUMIF($S$16:$S$375,"&gt;0",$S$16:$S$375)-SUMIF(S99:$S$375,"&gt;0",S99:$S$375)</f>
        <v>0</v>
      </c>
      <c r="Y98" s="83"/>
      <c r="Z98" s="70">
        <f>'Tabla del Prestamo'!H98+'Tabla del Prestamo'!I98+'Tabla del Prestamo'!J98</f>
        <v>0</v>
      </c>
      <c r="AA98" s="67">
        <v>83</v>
      </c>
      <c r="AB98" s="70">
        <f>SUMIF($Z$16:$Z$375,"&gt;0",$Z$16:$Z$375)-SUMIF($Z99:Z$375,"&gt;0",$Z99:Z$375)</f>
        <v>0</v>
      </c>
      <c r="AC98" s="66"/>
      <c r="AD98" s="70"/>
      <c r="AE98" s="95"/>
      <c r="AF98" s="89">
        <f t="shared" si="14"/>
        <v>0</v>
      </c>
      <c r="AG98" s="89">
        <f t="shared" si="15"/>
        <v>0</v>
      </c>
      <c r="AH98" s="89">
        <f t="shared" si="16"/>
        <v>0</v>
      </c>
      <c r="AI98" s="89">
        <f>'Tabla del Prestamo'!$H$15</f>
        <v>0</v>
      </c>
      <c r="AJ98" s="67"/>
      <c r="AK98" s="89"/>
      <c r="AL98" s="67"/>
      <c r="AM98" s="89">
        <f t="shared" si="17"/>
        <v>0</v>
      </c>
      <c r="AO98" s="96">
        <f>IF('Tabla del Prestamo'!K97&gt;0.1,1,0)</f>
        <v>0</v>
      </c>
      <c r="AP98" s="96"/>
      <c r="AQ98" s="66"/>
      <c r="AR98" s="176">
        <f>Hoja2!BO19/('Tabla del Prestamo'!K15+AS22)</f>
        <v>0</v>
      </c>
      <c r="AV98" s="89">
        <f t="shared" si="18"/>
        <v>0</v>
      </c>
      <c r="AW98" s="97">
        <f>(AV98-AX98)+('Tabla del Prestamo'!H98+'Tabla del Prestamo'!I98+'Tabla del Prestamo'!J98)*BE98</f>
        <v>0</v>
      </c>
      <c r="AX98" s="89">
        <f t="shared" si="19"/>
        <v>0</v>
      </c>
      <c r="AY98" s="89">
        <f>'Tabla del Prestamo'!$H$15</f>
        <v>0</v>
      </c>
      <c r="BA98" s="89"/>
      <c r="BC98" s="97">
        <f t="shared" si="20"/>
        <v>0</v>
      </c>
      <c r="BD98" s="90">
        <v>7</v>
      </c>
      <c r="BE98" s="98">
        <f t="shared" si="21"/>
        <v>0</v>
      </c>
      <c r="BG98" s="69">
        <f t="shared" si="22"/>
        <v>0</v>
      </c>
      <c r="BH98" s="70">
        <f t="shared" si="23"/>
        <v>0</v>
      </c>
      <c r="BJ98" s="67">
        <f>IF(BC98&gt;-'Tabla del Prestamo'!$D$16,1,0)</f>
        <v>0</v>
      </c>
      <c r="BL98" s="95">
        <f>('Tabla del Prestamo'!$N$22*AM98/12)</f>
        <v>0</v>
      </c>
    </row>
    <row r="99" spans="19:64" ht="15" thickTop="1" x14ac:dyDescent="0.35">
      <c r="S99" s="93">
        <f t="shared" si="12"/>
        <v>0</v>
      </c>
      <c r="T99" s="93">
        <f>IF('Tabla del Prestamo'!G99&gt;0,'Tabla del Prestamo'!G99,0)</f>
        <v>0</v>
      </c>
      <c r="U99" s="94"/>
      <c r="V99" s="94">
        <f t="shared" si="13"/>
        <v>0</v>
      </c>
      <c r="W99" s="66">
        <v>84</v>
      </c>
      <c r="X99" s="70">
        <f>SUMIF($S$16:$S$375,"&gt;0",$S$16:$S$375)-SUMIF(S100:$S$375,"&gt;0",S100:$S$375)</f>
        <v>0</v>
      </c>
      <c r="Y99" s="83"/>
      <c r="Z99" s="70">
        <f>'Tabla del Prestamo'!H99+'Tabla del Prestamo'!I99+'Tabla del Prestamo'!J99</f>
        <v>0</v>
      </c>
      <c r="AA99" s="67">
        <v>84</v>
      </c>
      <c r="AB99" s="70">
        <f>SUMIF($Z$16:$Z$375,"&gt;0",$Z$16:$Z$375)-SUMIF($Z100:Z$375,"&gt;0",$Z100:Z$375)</f>
        <v>0</v>
      </c>
      <c r="AC99" s="66"/>
      <c r="AD99" s="70"/>
      <c r="AE99" s="95"/>
      <c r="AF99" s="89">
        <f t="shared" si="14"/>
        <v>0</v>
      </c>
      <c r="AG99" s="89">
        <f t="shared" si="15"/>
        <v>0</v>
      </c>
      <c r="AH99" s="89">
        <f t="shared" si="16"/>
        <v>0</v>
      </c>
      <c r="AI99" s="89">
        <f>'Tabla del Prestamo'!$H$15</f>
        <v>0</v>
      </c>
      <c r="AJ99" s="67"/>
      <c r="AK99" s="89"/>
      <c r="AL99" s="67"/>
      <c r="AM99" s="89">
        <f t="shared" si="17"/>
        <v>0</v>
      </c>
      <c r="AO99" s="96">
        <f>IF('Tabla del Prestamo'!K98&gt;0.1,1,0)</f>
        <v>0</v>
      </c>
      <c r="AP99" s="96"/>
      <c r="AV99" s="89">
        <f t="shared" si="18"/>
        <v>0</v>
      </c>
      <c r="AW99" s="97">
        <f>(AV99-AX99)+('Tabla del Prestamo'!H99+'Tabla del Prestamo'!I99+'Tabla del Prestamo'!J99)*BE99</f>
        <v>0</v>
      </c>
      <c r="AX99" s="89">
        <f t="shared" si="19"/>
        <v>0</v>
      </c>
      <c r="AY99" s="89">
        <f>'Tabla del Prestamo'!$H$15</f>
        <v>0</v>
      </c>
      <c r="BA99" s="89"/>
      <c r="BC99" s="97">
        <f t="shared" si="20"/>
        <v>0</v>
      </c>
      <c r="BD99" s="90">
        <v>7</v>
      </c>
      <c r="BE99" s="98">
        <f t="shared" si="21"/>
        <v>0</v>
      </c>
      <c r="BG99" s="69">
        <f t="shared" si="22"/>
        <v>0</v>
      </c>
      <c r="BH99" s="70">
        <f t="shared" si="23"/>
        <v>0</v>
      </c>
      <c r="BJ99" s="67">
        <f>IF(BC99&gt;-'Tabla del Prestamo'!$D$16,1,0)</f>
        <v>0</v>
      </c>
      <c r="BL99" s="95">
        <f>('Tabla del Prestamo'!$N$22*AM99/12)</f>
        <v>0</v>
      </c>
    </row>
    <row r="100" spans="19:64" ht="15" thickBot="1" x14ac:dyDescent="0.4">
      <c r="S100" s="93">
        <f t="shared" si="12"/>
        <v>0</v>
      </c>
      <c r="T100" s="93">
        <f>IF('Tabla del Prestamo'!G100&gt;0,'Tabla del Prestamo'!G100,0)</f>
        <v>0</v>
      </c>
      <c r="U100" s="94"/>
      <c r="V100" s="94">
        <f t="shared" si="13"/>
        <v>0</v>
      </c>
      <c r="W100" s="66">
        <v>85</v>
      </c>
      <c r="X100" s="70">
        <f>SUMIF($S$16:$S$375,"&gt;0",$S$16:$S$375)-SUMIF(S101:$S$375,"&gt;0",S101:$S$375)</f>
        <v>0</v>
      </c>
      <c r="Y100" s="83"/>
      <c r="Z100" s="70">
        <f>'Tabla del Prestamo'!H100+'Tabla del Prestamo'!I100+'Tabla del Prestamo'!J100</f>
        <v>0</v>
      </c>
      <c r="AA100" s="67">
        <v>85</v>
      </c>
      <c r="AB100" s="70">
        <f>SUMIF($Z$16:$Z$375,"&gt;0",$Z$16:$Z$375)-SUMIF($Z101:Z$375,"&gt;0",$Z101:Z$375)</f>
        <v>0</v>
      </c>
      <c r="AC100" s="66"/>
      <c r="AD100" s="70"/>
      <c r="AE100" s="95"/>
      <c r="AF100" s="89">
        <f t="shared" si="14"/>
        <v>0</v>
      </c>
      <c r="AG100" s="89">
        <f t="shared" si="15"/>
        <v>0</v>
      </c>
      <c r="AH100" s="89">
        <f t="shared" si="16"/>
        <v>0</v>
      </c>
      <c r="AI100" s="89">
        <f>'Tabla del Prestamo'!$H$15</f>
        <v>0</v>
      </c>
      <c r="AJ100" s="67"/>
      <c r="AK100" s="89"/>
      <c r="AL100" s="67"/>
      <c r="AM100" s="89">
        <f t="shared" si="17"/>
        <v>0</v>
      </c>
      <c r="AO100" s="96">
        <f>IF('Tabla del Prestamo'!K99&gt;0.1,1,0)</f>
        <v>0</v>
      </c>
      <c r="AP100" s="96"/>
      <c r="AV100" s="89">
        <f t="shared" si="18"/>
        <v>0</v>
      </c>
      <c r="AW100" s="97">
        <f>(AV100-AX100)+('Tabla del Prestamo'!H100+'Tabla del Prestamo'!I100+'Tabla del Prestamo'!J100)*BE100</f>
        <v>0</v>
      </c>
      <c r="AX100" s="89">
        <f t="shared" si="19"/>
        <v>0</v>
      </c>
      <c r="AY100" s="89">
        <f>'Tabla del Prestamo'!$H$15</f>
        <v>0</v>
      </c>
      <c r="BA100" s="89"/>
      <c r="BC100" s="97">
        <f t="shared" si="20"/>
        <v>0</v>
      </c>
      <c r="BD100" s="90">
        <v>8</v>
      </c>
      <c r="BE100" s="98">
        <f t="shared" si="21"/>
        <v>0</v>
      </c>
      <c r="BG100" s="69">
        <f t="shared" si="22"/>
        <v>0</v>
      </c>
      <c r="BH100" s="70">
        <f t="shared" si="23"/>
        <v>0</v>
      </c>
      <c r="BJ100" s="67">
        <f>IF(BC100&gt;-'Tabla del Prestamo'!$D$16,1,0)</f>
        <v>0</v>
      </c>
      <c r="BL100" s="95">
        <f>('Tabla del Prestamo'!$N$22*AM100/12)</f>
        <v>0</v>
      </c>
    </row>
    <row r="101" spans="19:64" ht="15.5" thickTop="1" thickBot="1" x14ac:dyDescent="0.4">
      <c r="S101" s="93">
        <f t="shared" si="12"/>
        <v>0</v>
      </c>
      <c r="T101" s="93">
        <f>IF('Tabla del Prestamo'!G101&gt;0,'Tabla del Prestamo'!G101,0)</f>
        <v>0</v>
      </c>
      <c r="U101" s="94"/>
      <c r="V101" s="94">
        <f t="shared" si="13"/>
        <v>0</v>
      </c>
      <c r="W101" s="66">
        <v>86</v>
      </c>
      <c r="X101" s="70">
        <f>SUMIF($S$16:$S$375,"&gt;0",$S$16:$S$375)-SUMIF(S102:$S$375,"&gt;0",S102:$S$375)</f>
        <v>0</v>
      </c>
      <c r="Y101" s="83"/>
      <c r="Z101" s="70">
        <f>'Tabla del Prestamo'!H101+'Tabla del Prestamo'!I101+'Tabla del Prestamo'!J101</f>
        <v>0</v>
      </c>
      <c r="AA101" s="67">
        <v>86</v>
      </c>
      <c r="AB101" s="70">
        <f>SUMIF($Z$16:$Z$375,"&gt;0",$Z$16:$Z$375)-SUMIF($Z102:Z$375,"&gt;0",$Z102:Z$375)</f>
        <v>0</v>
      </c>
      <c r="AC101" s="66"/>
      <c r="AD101" s="70"/>
      <c r="AE101" s="95"/>
      <c r="AF101" s="89">
        <f t="shared" si="14"/>
        <v>0</v>
      </c>
      <c r="AG101" s="89">
        <f t="shared" si="15"/>
        <v>0</v>
      </c>
      <c r="AH101" s="89">
        <f t="shared" si="16"/>
        <v>0</v>
      </c>
      <c r="AI101" s="89">
        <f>'Tabla del Prestamo'!$H$15</f>
        <v>0</v>
      </c>
      <c r="AJ101" s="67"/>
      <c r="AK101" s="89"/>
      <c r="AL101" s="67"/>
      <c r="AM101" s="89">
        <f t="shared" si="17"/>
        <v>0</v>
      </c>
      <c r="AO101" s="96">
        <f>IF('Tabla del Prestamo'!K100&gt;0.1,1,0)</f>
        <v>0</v>
      </c>
      <c r="AP101" s="96"/>
      <c r="AQ101" s="95" t="s">
        <v>54</v>
      </c>
      <c r="AR101" s="177">
        <f>IF('Tabla del Prestamo'!N12&gt;0,'Tabla del Prestamo'!N12,0.01)</f>
        <v>0.01</v>
      </c>
      <c r="AV101" s="89">
        <f t="shared" si="18"/>
        <v>0</v>
      </c>
      <c r="AW101" s="97">
        <f>(AV101-AX101)+('Tabla del Prestamo'!H101+'Tabla del Prestamo'!I101+'Tabla del Prestamo'!J101)*BE101</f>
        <v>0</v>
      </c>
      <c r="AX101" s="89">
        <f t="shared" si="19"/>
        <v>0</v>
      </c>
      <c r="AY101" s="89">
        <f>'Tabla del Prestamo'!$H$15</f>
        <v>0</v>
      </c>
      <c r="BA101" s="89"/>
      <c r="BC101" s="97">
        <f t="shared" si="20"/>
        <v>0</v>
      </c>
      <c r="BD101" s="90">
        <v>8</v>
      </c>
      <c r="BE101" s="98">
        <f t="shared" si="21"/>
        <v>0</v>
      </c>
      <c r="BG101" s="69">
        <f t="shared" si="22"/>
        <v>0</v>
      </c>
      <c r="BH101" s="70">
        <f t="shared" si="23"/>
        <v>0</v>
      </c>
      <c r="BJ101" s="67">
        <f>IF(BC101&gt;-'Tabla del Prestamo'!$D$16,1,0)</f>
        <v>0</v>
      </c>
      <c r="BL101" s="95">
        <f>('Tabla del Prestamo'!$N$22*AM101/12)</f>
        <v>0</v>
      </c>
    </row>
    <row r="102" spans="19:64" ht="15" thickTop="1" x14ac:dyDescent="0.35">
      <c r="S102" s="93">
        <f t="shared" si="12"/>
        <v>0</v>
      </c>
      <c r="T102" s="93">
        <f>IF('Tabla del Prestamo'!G102&gt;0,'Tabla del Prestamo'!G102,0)</f>
        <v>0</v>
      </c>
      <c r="U102" s="94"/>
      <c r="V102" s="94">
        <f t="shared" si="13"/>
        <v>0</v>
      </c>
      <c r="W102" s="66">
        <v>87</v>
      </c>
      <c r="X102" s="70">
        <f>SUMIF($S$16:$S$375,"&gt;0",$S$16:$S$375)-SUMIF(S103:$S$375,"&gt;0",S103:$S$375)</f>
        <v>0</v>
      </c>
      <c r="Y102" s="83"/>
      <c r="Z102" s="70">
        <f>'Tabla del Prestamo'!H102+'Tabla del Prestamo'!I102+'Tabla del Prestamo'!J102</f>
        <v>0</v>
      </c>
      <c r="AA102" s="67">
        <v>87</v>
      </c>
      <c r="AB102" s="70">
        <f>SUMIF($Z$16:$Z$375,"&gt;0",$Z$16:$Z$375)-SUMIF($Z103:Z$375,"&gt;0",$Z103:Z$375)</f>
        <v>0</v>
      </c>
      <c r="AC102" s="66"/>
      <c r="AD102" s="70"/>
      <c r="AE102" s="95"/>
      <c r="AF102" s="89">
        <f t="shared" si="14"/>
        <v>0</v>
      </c>
      <c r="AG102" s="89">
        <f t="shared" si="15"/>
        <v>0</v>
      </c>
      <c r="AH102" s="89">
        <f t="shared" si="16"/>
        <v>0</v>
      </c>
      <c r="AI102" s="89">
        <f>'Tabla del Prestamo'!$H$15</f>
        <v>0</v>
      </c>
      <c r="AJ102" s="67"/>
      <c r="AK102" s="89"/>
      <c r="AL102" s="67"/>
      <c r="AM102" s="89">
        <f t="shared" si="17"/>
        <v>0</v>
      </c>
      <c r="AO102" s="96">
        <f>IF('Tabla del Prestamo'!K101&gt;0.1,1,0)</f>
        <v>0</v>
      </c>
      <c r="AP102" s="96"/>
      <c r="AV102" s="89">
        <f t="shared" si="18"/>
        <v>0</v>
      </c>
      <c r="AW102" s="97">
        <f>(AV102-AX102)+('Tabla del Prestamo'!H102+'Tabla del Prestamo'!I102+'Tabla del Prestamo'!J102)*BE102</f>
        <v>0</v>
      </c>
      <c r="AX102" s="89">
        <f t="shared" si="19"/>
        <v>0</v>
      </c>
      <c r="AY102" s="89">
        <f>'Tabla del Prestamo'!$H$15</f>
        <v>0</v>
      </c>
      <c r="BA102" s="89"/>
      <c r="BC102" s="97">
        <f t="shared" si="20"/>
        <v>0</v>
      </c>
      <c r="BD102" s="90">
        <v>8</v>
      </c>
      <c r="BE102" s="98">
        <f t="shared" si="21"/>
        <v>0</v>
      </c>
      <c r="BG102" s="69">
        <f t="shared" si="22"/>
        <v>0</v>
      </c>
      <c r="BH102" s="70">
        <f t="shared" si="23"/>
        <v>0</v>
      </c>
      <c r="BJ102" s="67">
        <f>IF(BC102&gt;-'Tabla del Prestamo'!$D$16,1,0)</f>
        <v>0</v>
      </c>
      <c r="BL102" s="95">
        <f>('Tabla del Prestamo'!$N$22*AM102/12)</f>
        <v>0</v>
      </c>
    </row>
    <row r="103" spans="19:64" x14ac:dyDescent="0.35">
      <c r="S103" s="93">
        <f t="shared" si="12"/>
        <v>0</v>
      </c>
      <c r="T103" s="93">
        <f>IF('Tabla del Prestamo'!G103&gt;0,'Tabla del Prestamo'!G103,0)</f>
        <v>0</v>
      </c>
      <c r="U103" s="94"/>
      <c r="V103" s="94">
        <f t="shared" si="13"/>
        <v>0</v>
      </c>
      <c r="W103" s="66">
        <v>88</v>
      </c>
      <c r="X103" s="70">
        <f>SUMIF($S$16:$S$375,"&gt;0",$S$16:$S$375)-SUMIF(S104:$S$375,"&gt;0",S104:$S$375)</f>
        <v>0</v>
      </c>
      <c r="Y103" s="83"/>
      <c r="Z103" s="70">
        <f>'Tabla del Prestamo'!H103+'Tabla del Prestamo'!I103+'Tabla del Prestamo'!J103</f>
        <v>0</v>
      </c>
      <c r="AA103" s="67">
        <v>88</v>
      </c>
      <c r="AB103" s="70">
        <f>SUMIF($Z$16:$Z$375,"&gt;0",$Z$16:$Z$375)-SUMIF($Z104:Z$375,"&gt;0",$Z104:Z$375)</f>
        <v>0</v>
      </c>
      <c r="AC103" s="66"/>
      <c r="AD103" s="70"/>
      <c r="AE103" s="95"/>
      <c r="AF103" s="89">
        <f t="shared" si="14"/>
        <v>0</v>
      </c>
      <c r="AG103" s="89">
        <f t="shared" si="15"/>
        <v>0</v>
      </c>
      <c r="AH103" s="89">
        <f t="shared" si="16"/>
        <v>0</v>
      </c>
      <c r="AI103" s="89">
        <f>'Tabla del Prestamo'!$H$15</f>
        <v>0</v>
      </c>
      <c r="AJ103" s="67"/>
      <c r="AK103" s="89"/>
      <c r="AL103" s="67"/>
      <c r="AM103" s="89">
        <f t="shared" si="17"/>
        <v>0</v>
      </c>
      <c r="AO103" s="96">
        <f>IF('Tabla del Prestamo'!K102&gt;0.1,1,0)</f>
        <v>0</v>
      </c>
      <c r="AP103" s="96"/>
      <c r="AV103" s="89">
        <f t="shared" si="18"/>
        <v>0</v>
      </c>
      <c r="AW103" s="97">
        <f>(AV103-AX103)+('Tabla del Prestamo'!H103+'Tabla del Prestamo'!I103+'Tabla del Prestamo'!J103)*BE103</f>
        <v>0</v>
      </c>
      <c r="AX103" s="89">
        <f t="shared" si="19"/>
        <v>0</v>
      </c>
      <c r="AY103" s="89">
        <f>'Tabla del Prestamo'!$H$15</f>
        <v>0</v>
      </c>
      <c r="BA103" s="89"/>
      <c r="BC103" s="97">
        <f t="shared" si="20"/>
        <v>0</v>
      </c>
      <c r="BD103" s="90">
        <v>8</v>
      </c>
      <c r="BE103" s="98">
        <f t="shared" si="21"/>
        <v>0</v>
      </c>
      <c r="BG103" s="69">
        <f t="shared" si="22"/>
        <v>0</v>
      </c>
      <c r="BH103" s="70">
        <f t="shared" si="23"/>
        <v>0</v>
      </c>
      <c r="BJ103" s="67">
        <f>IF(BC103&gt;-'Tabla del Prestamo'!$D$16,1,0)</f>
        <v>0</v>
      </c>
      <c r="BL103" s="95">
        <f>('Tabla del Prestamo'!$N$22*AM103/12)</f>
        <v>0</v>
      </c>
    </row>
    <row r="104" spans="19:64" x14ac:dyDescent="0.35">
      <c r="S104" s="93">
        <f t="shared" si="12"/>
        <v>0</v>
      </c>
      <c r="T104" s="93">
        <f>IF('Tabla del Prestamo'!G104&gt;0,'Tabla del Prestamo'!G104,0)</f>
        <v>0</v>
      </c>
      <c r="U104" s="94"/>
      <c r="V104" s="94">
        <f t="shared" si="13"/>
        <v>0</v>
      </c>
      <c r="W104" s="66">
        <v>89</v>
      </c>
      <c r="X104" s="70">
        <f>SUMIF($S$16:$S$375,"&gt;0",$S$16:$S$375)-SUMIF(S105:$S$375,"&gt;0",S105:$S$375)</f>
        <v>0</v>
      </c>
      <c r="Y104" s="83"/>
      <c r="Z104" s="70">
        <f>'Tabla del Prestamo'!H104+'Tabla del Prestamo'!I104+'Tabla del Prestamo'!J104</f>
        <v>0</v>
      </c>
      <c r="AA104" s="67">
        <v>89</v>
      </c>
      <c r="AB104" s="70">
        <f>SUMIF($Z$16:$Z$375,"&gt;0",$Z$16:$Z$375)-SUMIF($Z105:Z$375,"&gt;0",$Z105:Z$375)</f>
        <v>0</v>
      </c>
      <c r="AC104" s="66"/>
      <c r="AD104" s="70"/>
      <c r="AE104" s="95"/>
      <c r="AF104" s="89">
        <f t="shared" si="14"/>
        <v>0</v>
      </c>
      <c r="AG104" s="89">
        <f t="shared" si="15"/>
        <v>0</v>
      </c>
      <c r="AH104" s="89">
        <f t="shared" si="16"/>
        <v>0</v>
      </c>
      <c r="AI104" s="89">
        <f>'Tabla del Prestamo'!$H$15</f>
        <v>0</v>
      </c>
      <c r="AJ104" s="67"/>
      <c r="AK104" s="89"/>
      <c r="AL104" s="67"/>
      <c r="AM104" s="89">
        <f t="shared" si="17"/>
        <v>0</v>
      </c>
      <c r="AO104" s="96">
        <f>IF('Tabla del Prestamo'!K103&gt;0.1,1,0)</f>
        <v>0</v>
      </c>
      <c r="AP104" s="96"/>
      <c r="AV104" s="89">
        <f t="shared" si="18"/>
        <v>0</v>
      </c>
      <c r="AW104" s="97">
        <f>(AV104-AX104)+('Tabla del Prestamo'!H104+'Tabla del Prestamo'!I104+'Tabla del Prestamo'!J104)*BE104</f>
        <v>0</v>
      </c>
      <c r="AX104" s="89">
        <f t="shared" si="19"/>
        <v>0</v>
      </c>
      <c r="AY104" s="89">
        <f>'Tabla del Prestamo'!$H$15</f>
        <v>0</v>
      </c>
      <c r="BA104" s="89"/>
      <c r="BC104" s="97">
        <f t="shared" si="20"/>
        <v>0</v>
      </c>
      <c r="BD104" s="90">
        <v>8</v>
      </c>
      <c r="BE104" s="98">
        <f t="shared" si="21"/>
        <v>0</v>
      </c>
      <c r="BG104" s="69">
        <f t="shared" si="22"/>
        <v>0</v>
      </c>
      <c r="BH104" s="70">
        <f t="shared" si="23"/>
        <v>0</v>
      </c>
      <c r="BJ104" s="67">
        <f>IF(BC104&gt;-'Tabla del Prestamo'!$D$16,1,0)</f>
        <v>0</v>
      </c>
      <c r="BL104" s="95">
        <f>('Tabla del Prestamo'!$N$22*AM104/12)</f>
        <v>0</v>
      </c>
    </row>
    <row r="105" spans="19:64" x14ac:dyDescent="0.35">
      <c r="S105" s="93">
        <f t="shared" si="12"/>
        <v>0</v>
      </c>
      <c r="T105" s="93">
        <f>IF('Tabla del Prestamo'!G105&gt;0,'Tabla del Prestamo'!G105,0)</f>
        <v>0</v>
      </c>
      <c r="U105" s="94"/>
      <c r="V105" s="94">
        <f t="shared" si="13"/>
        <v>0</v>
      </c>
      <c r="W105" s="66">
        <v>90</v>
      </c>
      <c r="X105" s="70">
        <f>SUMIF($S$16:$S$375,"&gt;0",$S$16:$S$375)-SUMIF(S106:$S$375,"&gt;0",S106:$S$375)</f>
        <v>0</v>
      </c>
      <c r="Y105" s="83"/>
      <c r="Z105" s="70">
        <f>'Tabla del Prestamo'!H105+'Tabla del Prestamo'!I105+'Tabla del Prestamo'!J105</f>
        <v>0</v>
      </c>
      <c r="AA105" s="67">
        <v>90</v>
      </c>
      <c r="AB105" s="70">
        <f>SUMIF($Z$16:$Z$375,"&gt;0",$Z$16:$Z$375)-SUMIF($Z106:Z$375,"&gt;0",$Z106:Z$375)</f>
        <v>0</v>
      </c>
      <c r="AC105" s="66"/>
      <c r="AD105" s="70"/>
      <c r="AE105" s="95"/>
      <c r="AF105" s="89">
        <f t="shared" si="14"/>
        <v>0</v>
      </c>
      <c r="AG105" s="89">
        <f t="shared" si="15"/>
        <v>0</v>
      </c>
      <c r="AH105" s="89">
        <f t="shared" si="16"/>
        <v>0</v>
      </c>
      <c r="AI105" s="89">
        <f>'Tabla del Prestamo'!$H$15</f>
        <v>0</v>
      </c>
      <c r="AJ105" s="67"/>
      <c r="AK105" s="89">
        <f>'Tabla del Prestamo'!$I$15</f>
        <v>0</v>
      </c>
      <c r="AL105" s="67"/>
      <c r="AM105" s="89">
        <f t="shared" si="17"/>
        <v>0</v>
      </c>
      <c r="AO105" s="96">
        <f>IF('Tabla del Prestamo'!K104&gt;0.1,1,0)</f>
        <v>0</v>
      </c>
      <c r="AP105" s="96"/>
      <c r="AV105" s="89">
        <f t="shared" si="18"/>
        <v>0</v>
      </c>
      <c r="AW105" s="97">
        <f>(AV105-AX105)+('Tabla del Prestamo'!H105+'Tabla del Prestamo'!I105+'Tabla del Prestamo'!J105)*BE105</f>
        <v>0</v>
      </c>
      <c r="AX105" s="89">
        <f t="shared" si="19"/>
        <v>0</v>
      </c>
      <c r="AY105" s="89">
        <f>'Tabla del Prestamo'!$H$15</f>
        <v>0</v>
      </c>
      <c r="BA105" s="89">
        <f>'Tabla del Prestamo'!$I$15</f>
        <v>0</v>
      </c>
      <c r="BC105" s="97">
        <f t="shared" si="20"/>
        <v>0</v>
      </c>
      <c r="BD105" s="90">
        <v>8</v>
      </c>
      <c r="BE105" s="98">
        <f t="shared" si="21"/>
        <v>0</v>
      </c>
      <c r="BG105" s="69">
        <f t="shared" si="22"/>
        <v>0</v>
      </c>
      <c r="BH105" s="70">
        <f t="shared" si="23"/>
        <v>0</v>
      </c>
      <c r="BJ105" s="67">
        <f>IF(BC105&gt;-'Tabla del Prestamo'!$D$16,1,0)</f>
        <v>0</v>
      </c>
      <c r="BL105" s="95">
        <f>('Tabla del Prestamo'!$N$22*AM105/12)</f>
        <v>0</v>
      </c>
    </row>
    <row r="106" spans="19:64" x14ac:dyDescent="0.35">
      <c r="S106" s="93">
        <f t="shared" si="12"/>
        <v>0</v>
      </c>
      <c r="T106" s="93">
        <f>IF('Tabla del Prestamo'!G106&gt;0,'Tabla del Prestamo'!G106,0)</f>
        <v>0</v>
      </c>
      <c r="U106" s="94"/>
      <c r="V106" s="94">
        <f t="shared" si="13"/>
        <v>0</v>
      </c>
      <c r="W106" s="66">
        <v>91</v>
      </c>
      <c r="X106" s="70">
        <f>SUMIF($S$16:$S$375,"&gt;0",$S$16:$S$375)-SUMIF(S107:$S$375,"&gt;0",S107:$S$375)</f>
        <v>0</v>
      </c>
      <c r="Y106" s="83"/>
      <c r="Z106" s="70">
        <f>'Tabla del Prestamo'!H106+'Tabla del Prestamo'!I106+'Tabla del Prestamo'!J106</f>
        <v>0</v>
      </c>
      <c r="AA106" s="67">
        <v>91</v>
      </c>
      <c r="AB106" s="70">
        <f>SUMIF($Z$16:$Z$375,"&gt;0",$Z$16:$Z$375)-SUMIF($Z107:Z$375,"&gt;0",$Z107:Z$375)</f>
        <v>0</v>
      </c>
      <c r="AC106" s="66"/>
      <c r="AD106" s="70"/>
      <c r="AE106" s="95"/>
      <c r="AF106" s="89">
        <f t="shared" si="14"/>
        <v>0</v>
      </c>
      <c r="AG106" s="89">
        <f t="shared" si="15"/>
        <v>0</v>
      </c>
      <c r="AH106" s="89">
        <f t="shared" si="16"/>
        <v>0</v>
      </c>
      <c r="AI106" s="89">
        <f>'Tabla del Prestamo'!$H$15</f>
        <v>0</v>
      </c>
      <c r="AJ106" s="67"/>
      <c r="AK106" s="89"/>
      <c r="AL106" s="67"/>
      <c r="AM106" s="89">
        <f t="shared" si="17"/>
        <v>0</v>
      </c>
      <c r="AO106" s="96">
        <f>IF('Tabla del Prestamo'!K105&gt;0.1,1,0)</f>
        <v>0</v>
      </c>
      <c r="AP106" s="96"/>
      <c r="AV106" s="89">
        <f t="shared" si="18"/>
        <v>0</v>
      </c>
      <c r="AW106" s="97">
        <f>(AV106-AX106)+('Tabla del Prestamo'!H106+'Tabla del Prestamo'!I106+'Tabla del Prestamo'!J106)*BE106</f>
        <v>0</v>
      </c>
      <c r="AX106" s="89">
        <f t="shared" si="19"/>
        <v>0</v>
      </c>
      <c r="AY106" s="89">
        <f>'Tabla del Prestamo'!$H$15</f>
        <v>0</v>
      </c>
      <c r="BA106" s="89"/>
      <c r="BC106" s="97">
        <f t="shared" si="20"/>
        <v>0</v>
      </c>
      <c r="BD106" s="90">
        <v>8</v>
      </c>
      <c r="BE106" s="98">
        <f t="shared" si="21"/>
        <v>0</v>
      </c>
      <c r="BG106" s="69">
        <f t="shared" si="22"/>
        <v>0</v>
      </c>
      <c r="BH106" s="70">
        <f t="shared" si="23"/>
        <v>0</v>
      </c>
      <c r="BJ106" s="67">
        <f>IF(BC106&gt;-'Tabla del Prestamo'!$D$16,1,0)</f>
        <v>0</v>
      </c>
      <c r="BL106" s="95">
        <f>('Tabla del Prestamo'!$N$22*AM106/12)</f>
        <v>0</v>
      </c>
    </row>
    <row r="107" spans="19:64" x14ac:dyDescent="0.35">
      <c r="S107" s="93">
        <f t="shared" si="12"/>
        <v>0</v>
      </c>
      <c r="T107" s="93">
        <f>IF('Tabla del Prestamo'!G107&gt;0,'Tabla del Prestamo'!G107,0)</f>
        <v>0</v>
      </c>
      <c r="U107" s="94"/>
      <c r="V107" s="94">
        <f t="shared" si="13"/>
        <v>0</v>
      </c>
      <c r="W107" s="66">
        <v>92</v>
      </c>
      <c r="X107" s="70">
        <f>SUMIF($S$16:$S$375,"&gt;0",$S$16:$S$375)-SUMIF(S108:$S$375,"&gt;0",S108:$S$375)</f>
        <v>0</v>
      </c>
      <c r="Y107" s="83"/>
      <c r="Z107" s="70">
        <f>'Tabla del Prestamo'!H107+'Tabla del Prestamo'!I107+'Tabla del Prestamo'!J107</f>
        <v>0</v>
      </c>
      <c r="AA107" s="67">
        <v>92</v>
      </c>
      <c r="AB107" s="70">
        <f>SUMIF($Z$16:$Z$375,"&gt;0",$Z$16:$Z$375)-SUMIF($Z108:Z$375,"&gt;0",$Z108:Z$375)</f>
        <v>0</v>
      </c>
      <c r="AC107" s="66"/>
      <c r="AD107" s="70"/>
      <c r="AE107" s="95"/>
      <c r="AF107" s="89">
        <f t="shared" si="14"/>
        <v>0</v>
      </c>
      <c r="AG107" s="89">
        <f t="shared" si="15"/>
        <v>0</v>
      </c>
      <c r="AH107" s="89">
        <f t="shared" si="16"/>
        <v>0</v>
      </c>
      <c r="AI107" s="89">
        <f>'Tabla del Prestamo'!$H$15</f>
        <v>0</v>
      </c>
      <c r="AJ107" s="67"/>
      <c r="AK107" s="89"/>
      <c r="AL107" s="67"/>
      <c r="AM107" s="89">
        <f t="shared" si="17"/>
        <v>0</v>
      </c>
      <c r="AO107" s="96">
        <f>IF('Tabla del Prestamo'!K106&gt;0.1,1,0)</f>
        <v>0</v>
      </c>
      <c r="AP107" s="96"/>
      <c r="AV107" s="89">
        <f t="shared" si="18"/>
        <v>0</v>
      </c>
      <c r="AW107" s="97">
        <f>(AV107-AX107)+('Tabla del Prestamo'!H107+'Tabla del Prestamo'!I107+'Tabla del Prestamo'!J107)*BE107</f>
        <v>0</v>
      </c>
      <c r="AX107" s="89">
        <f t="shared" si="19"/>
        <v>0</v>
      </c>
      <c r="AY107" s="89">
        <f>'Tabla del Prestamo'!$H$15</f>
        <v>0</v>
      </c>
      <c r="BA107" s="89"/>
      <c r="BC107" s="97">
        <f t="shared" si="20"/>
        <v>0</v>
      </c>
      <c r="BD107" s="90">
        <v>8</v>
      </c>
      <c r="BE107" s="98">
        <f t="shared" si="21"/>
        <v>0</v>
      </c>
      <c r="BG107" s="69">
        <f t="shared" si="22"/>
        <v>0</v>
      </c>
      <c r="BH107" s="70">
        <f t="shared" si="23"/>
        <v>0</v>
      </c>
      <c r="BJ107" s="67">
        <f>IF(BC107&gt;-'Tabla del Prestamo'!$D$16,1,0)</f>
        <v>0</v>
      </c>
      <c r="BL107" s="95">
        <f>('Tabla del Prestamo'!$N$22*AM107/12)</f>
        <v>0</v>
      </c>
    </row>
    <row r="108" spans="19:64" x14ac:dyDescent="0.35">
      <c r="S108" s="93">
        <f t="shared" si="12"/>
        <v>0</v>
      </c>
      <c r="T108" s="93">
        <f>IF('Tabla del Prestamo'!G108&gt;0,'Tabla del Prestamo'!G108,0)</f>
        <v>0</v>
      </c>
      <c r="U108" s="94"/>
      <c r="V108" s="94">
        <f t="shared" si="13"/>
        <v>0</v>
      </c>
      <c r="W108" s="66">
        <v>93</v>
      </c>
      <c r="X108" s="70">
        <f>SUMIF($S$16:$S$375,"&gt;0",$S$16:$S$375)-SUMIF(S109:$S$375,"&gt;0",S109:$S$375)</f>
        <v>0</v>
      </c>
      <c r="Y108" s="83"/>
      <c r="Z108" s="70">
        <f>'Tabla del Prestamo'!H108+'Tabla del Prestamo'!I108+'Tabla del Prestamo'!J108</f>
        <v>0</v>
      </c>
      <c r="AA108" s="67">
        <v>93</v>
      </c>
      <c r="AB108" s="70">
        <f>SUMIF($Z$16:$Z$375,"&gt;0",$Z$16:$Z$375)-SUMIF($Z109:Z$375,"&gt;0",$Z109:Z$375)</f>
        <v>0</v>
      </c>
      <c r="AC108" s="66"/>
      <c r="AD108" s="70"/>
      <c r="AE108" s="95"/>
      <c r="AF108" s="89">
        <f t="shared" si="14"/>
        <v>0</v>
      </c>
      <c r="AG108" s="89">
        <f t="shared" si="15"/>
        <v>0</v>
      </c>
      <c r="AH108" s="89">
        <f t="shared" si="16"/>
        <v>0</v>
      </c>
      <c r="AI108" s="89">
        <f>'Tabla del Prestamo'!$H$15</f>
        <v>0</v>
      </c>
      <c r="AJ108" s="67"/>
      <c r="AK108" s="89"/>
      <c r="AL108" s="67"/>
      <c r="AM108" s="89">
        <f t="shared" si="17"/>
        <v>0</v>
      </c>
      <c r="AO108" s="96">
        <f>IF('Tabla del Prestamo'!K107&gt;0.1,1,0)</f>
        <v>0</v>
      </c>
      <c r="AP108" s="96"/>
      <c r="AV108" s="89">
        <f t="shared" si="18"/>
        <v>0</v>
      </c>
      <c r="AW108" s="97">
        <f>(AV108-AX108)+('Tabla del Prestamo'!H108+'Tabla del Prestamo'!I108+'Tabla del Prestamo'!J108)*BE108</f>
        <v>0</v>
      </c>
      <c r="AX108" s="89">
        <f t="shared" si="19"/>
        <v>0</v>
      </c>
      <c r="AY108" s="89">
        <f>'Tabla del Prestamo'!$H$15</f>
        <v>0</v>
      </c>
      <c r="BA108" s="89"/>
      <c r="BC108" s="97">
        <f t="shared" si="20"/>
        <v>0</v>
      </c>
      <c r="BD108" s="90">
        <v>8</v>
      </c>
      <c r="BE108" s="98">
        <f t="shared" si="21"/>
        <v>0</v>
      </c>
      <c r="BG108" s="69">
        <f t="shared" si="22"/>
        <v>0</v>
      </c>
      <c r="BH108" s="70">
        <f t="shared" si="23"/>
        <v>0</v>
      </c>
      <c r="BJ108" s="67">
        <f>IF(BC108&gt;-'Tabla del Prestamo'!$D$16,1,0)</f>
        <v>0</v>
      </c>
      <c r="BL108" s="95">
        <f>('Tabla del Prestamo'!$N$22*AM108/12)</f>
        <v>0</v>
      </c>
    </row>
    <row r="109" spans="19:64" x14ac:dyDescent="0.35">
      <c r="S109" s="93">
        <f t="shared" si="12"/>
        <v>0</v>
      </c>
      <c r="T109" s="93">
        <f>IF('Tabla del Prestamo'!G109&gt;0,'Tabla del Prestamo'!G109,0)</f>
        <v>0</v>
      </c>
      <c r="U109" s="94"/>
      <c r="V109" s="94">
        <f t="shared" si="13"/>
        <v>0</v>
      </c>
      <c r="W109" s="66">
        <v>94</v>
      </c>
      <c r="X109" s="70">
        <f>SUMIF($S$16:$S$375,"&gt;0",$S$16:$S$375)-SUMIF(S110:$S$375,"&gt;0",S110:$S$375)</f>
        <v>0</v>
      </c>
      <c r="Y109" s="83"/>
      <c r="Z109" s="70">
        <f>'Tabla del Prestamo'!H109+'Tabla del Prestamo'!I109+'Tabla del Prestamo'!J109</f>
        <v>0</v>
      </c>
      <c r="AA109" s="67">
        <v>94</v>
      </c>
      <c r="AB109" s="70">
        <f>SUMIF($Z$16:$Z$375,"&gt;0",$Z$16:$Z$375)-SUMIF($Z110:Z$375,"&gt;0",$Z110:Z$375)</f>
        <v>0</v>
      </c>
      <c r="AC109" s="66"/>
      <c r="AD109" s="70"/>
      <c r="AE109" s="95"/>
      <c r="AF109" s="89">
        <f t="shared" si="14"/>
        <v>0</v>
      </c>
      <c r="AG109" s="89">
        <f t="shared" si="15"/>
        <v>0</v>
      </c>
      <c r="AH109" s="89">
        <f t="shared" si="16"/>
        <v>0</v>
      </c>
      <c r="AI109" s="89">
        <f>'Tabla del Prestamo'!$H$15</f>
        <v>0</v>
      </c>
      <c r="AJ109" s="67"/>
      <c r="AK109" s="89"/>
      <c r="AL109" s="67"/>
      <c r="AM109" s="89">
        <f t="shared" si="17"/>
        <v>0</v>
      </c>
      <c r="AO109" s="96">
        <f>IF('Tabla del Prestamo'!K108&gt;0.1,1,0)</f>
        <v>0</v>
      </c>
      <c r="AP109" s="96"/>
      <c r="AV109" s="89">
        <f t="shared" si="18"/>
        <v>0</v>
      </c>
      <c r="AW109" s="97">
        <f>(AV109-AX109)+('Tabla del Prestamo'!H109+'Tabla del Prestamo'!I109+'Tabla del Prestamo'!J109)*BE109</f>
        <v>0</v>
      </c>
      <c r="AX109" s="89">
        <f t="shared" si="19"/>
        <v>0</v>
      </c>
      <c r="AY109" s="89">
        <f>'Tabla del Prestamo'!$H$15</f>
        <v>0</v>
      </c>
      <c r="BA109" s="89"/>
      <c r="BC109" s="97">
        <f t="shared" si="20"/>
        <v>0</v>
      </c>
      <c r="BD109" s="90">
        <v>8</v>
      </c>
      <c r="BE109" s="98">
        <f t="shared" si="21"/>
        <v>0</v>
      </c>
      <c r="BG109" s="69">
        <f t="shared" si="22"/>
        <v>0</v>
      </c>
      <c r="BH109" s="70">
        <f t="shared" si="23"/>
        <v>0</v>
      </c>
      <c r="BJ109" s="67">
        <f>IF(BC109&gt;-'Tabla del Prestamo'!$D$16,1,0)</f>
        <v>0</v>
      </c>
      <c r="BL109" s="95">
        <f>('Tabla del Prestamo'!$N$22*AM109/12)</f>
        <v>0</v>
      </c>
    </row>
    <row r="110" spans="19:64" x14ac:dyDescent="0.35">
      <c r="S110" s="93">
        <f t="shared" si="12"/>
        <v>0</v>
      </c>
      <c r="T110" s="93">
        <f>IF('Tabla del Prestamo'!G110&gt;0,'Tabla del Prestamo'!G110,0)</f>
        <v>0</v>
      </c>
      <c r="U110" s="94"/>
      <c r="V110" s="94">
        <f t="shared" si="13"/>
        <v>0</v>
      </c>
      <c r="W110" s="66">
        <v>95</v>
      </c>
      <c r="X110" s="70">
        <f>SUMIF($S$16:$S$375,"&gt;0",$S$16:$S$375)-SUMIF(S111:$S$375,"&gt;0",S111:$S$375)</f>
        <v>0</v>
      </c>
      <c r="Y110" s="83"/>
      <c r="Z110" s="70">
        <f>'Tabla del Prestamo'!H110+'Tabla del Prestamo'!I110+'Tabla del Prestamo'!J110</f>
        <v>0</v>
      </c>
      <c r="AA110" s="67">
        <v>95</v>
      </c>
      <c r="AB110" s="70">
        <f>SUMIF($Z$16:$Z$375,"&gt;0",$Z$16:$Z$375)-SUMIF($Z111:Z$375,"&gt;0",$Z111:Z$375)</f>
        <v>0</v>
      </c>
      <c r="AC110" s="66"/>
      <c r="AD110" s="70"/>
      <c r="AE110" s="95"/>
      <c r="AF110" s="89">
        <f t="shared" si="14"/>
        <v>0</v>
      </c>
      <c r="AG110" s="89">
        <f t="shared" si="15"/>
        <v>0</v>
      </c>
      <c r="AH110" s="89">
        <f t="shared" si="16"/>
        <v>0</v>
      </c>
      <c r="AI110" s="89">
        <f>'Tabla del Prestamo'!$H$15</f>
        <v>0</v>
      </c>
      <c r="AJ110" s="67"/>
      <c r="AK110" s="89"/>
      <c r="AL110" s="67"/>
      <c r="AM110" s="89">
        <f t="shared" si="17"/>
        <v>0</v>
      </c>
      <c r="AO110" s="96">
        <f>IF('Tabla del Prestamo'!K109&gt;0.1,1,0)</f>
        <v>0</v>
      </c>
      <c r="AP110" s="96"/>
      <c r="AV110" s="89">
        <f t="shared" si="18"/>
        <v>0</v>
      </c>
      <c r="AW110" s="97">
        <f>(AV110-AX110)+('Tabla del Prestamo'!H110+'Tabla del Prestamo'!I110+'Tabla del Prestamo'!J110)*BE110</f>
        <v>0</v>
      </c>
      <c r="AX110" s="89">
        <f t="shared" si="19"/>
        <v>0</v>
      </c>
      <c r="AY110" s="89">
        <f>'Tabla del Prestamo'!$H$15</f>
        <v>0</v>
      </c>
      <c r="BA110" s="89"/>
      <c r="BC110" s="97">
        <f t="shared" si="20"/>
        <v>0</v>
      </c>
      <c r="BD110" s="90">
        <v>8</v>
      </c>
      <c r="BE110" s="98">
        <f t="shared" si="21"/>
        <v>0</v>
      </c>
      <c r="BG110" s="69">
        <f t="shared" si="22"/>
        <v>0</v>
      </c>
      <c r="BH110" s="70">
        <f t="shared" si="23"/>
        <v>0</v>
      </c>
      <c r="BJ110" s="67">
        <f>IF(BC110&gt;-'Tabla del Prestamo'!$D$16,1,0)</f>
        <v>0</v>
      </c>
      <c r="BL110" s="95">
        <f>('Tabla del Prestamo'!$N$22*AM110/12)</f>
        <v>0</v>
      </c>
    </row>
    <row r="111" spans="19:64" x14ac:dyDescent="0.35">
      <c r="S111" s="93">
        <f t="shared" si="12"/>
        <v>0</v>
      </c>
      <c r="T111" s="93">
        <f>IF('Tabla del Prestamo'!G111&gt;0,'Tabla del Prestamo'!G111,0)</f>
        <v>0</v>
      </c>
      <c r="U111" s="94"/>
      <c r="V111" s="94">
        <f t="shared" si="13"/>
        <v>0</v>
      </c>
      <c r="W111" s="66">
        <v>96</v>
      </c>
      <c r="X111" s="70">
        <f>SUMIF($S$16:$S$375,"&gt;0",$S$16:$S$375)-SUMIF(S112:$S$375,"&gt;0",S112:$S$375)</f>
        <v>0</v>
      </c>
      <c r="Y111" s="83"/>
      <c r="Z111" s="70">
        <f>'Tabla del Prestamo'!H111+'Tabla del Prestamo'!I111+'Tabla del Prestamo'!J111</f>
        <v>0</v>
      </c>
      <c r="AA111" s="67">
        <v>96</v>
      </c>
      <c r="AB111" s="70">
        <f>SUMIF($Z$16:$Z$375,"&gt;0",$Z$16:$Z$375)-SUMIF($Z112:Z$375,"&gt;0",$Z112:Z$375)</f>
        <v>0</v>
      </c>
      <c r="AC111" s="66"/>
      <c r="AD111" s="70"/>
      <c r="AE111" s="95"/>
      <c r="AF111" s="89">
        <f t="shared" si="14"/>
        <v>0</v>
      </c>
      <c r="AG111" s="89">
        <f t="shared" si="15"/>
        <v>0</v>
      </c>
      <c r="AH111" s="89">
        <f t="shared" si="16"/>
        <v>0</v>
      </c>
      <c r="AI111" s="89">
        <f>'Tabla del Prestamo'!$H$15</f>
        <v>0</v>
      </c>
      <c r="AJ111" s="67"/>
      <c r="AK111" s="89"/>
      <c r="AL111" s="67"/>
      <c r="AM111" s="89">
        <f t="shared" si="17"/>
        <v>0</v>
      </c>
      <c r="AO111" s="96">
        <f>IF('Tabla del Prestamo'!K110&gt;0.1,1,0)</f>
        <v>0</v>
      </c>
      <c r="AP111" s="96"/>
      <c r="AV111" s="89">
        <f t="shared" si="18"/>
        <v>0</v>
      </c>
      <c r="AW111" s="97">
        <f>(AV111-AX111)+('Tabla del Prestamo'!H111+'Tabla del Prestamo'!I111+'Tabla del Prestamo'!J111)*BE111</f>
        <v>0</v>
      </c>
      <c r="AX111" s="89">
        <f t="shared" si="19"/>
        <v>0</v>
      </c>
      <c r="AY111" s="89">
        <f>'Tabla del Prestamo'!$H$15</f>
        <v>0</v>
      </c>
      <c r="BA111" s="89"/>
      <c r="BC111" s="97">
        <f t="shared" si="20"/>
        <v>0</v>
      </c>
      <c r="BD111" s="90">
        <v>8</v>
      </c>
      <c r="BE111" s="98">
        <f t="shared" si="21"/>
        <v>0</v>
      </c>
      <c r="BG111" s="69">
        <f t="shared" si="22"/>
        <v>0</v>
      </c>
      <c r="BH111" s="70">
        <f t="shared" si="23"/>
        <v>0</v>
      </c>
      <c r="BJ111" s="67">
        <f>IF(BC111&gt;-'Tabla del Prestamo'!$D$16,1,0)</f>
        <v>0</v>
      </c>
      <c r="BL111" s="95">
        <f>('Tabla del Prestamo'!$N$22*AM111/12)</f>
        <v>0</v>
      </c>
    </row>
    <row r="112" spans="19:64" x14ac:dyDescent="0.35">
      <c r="S112" s="93">
        <f t="shared" si="12"/>
        <v>0</v>
      </c>
      <c r="T112" s="93">
        <f>IF('Tabla del Prestamo'!G112&gt;0,'Tabla del Prestamo'!G112,0)</f>
        <v>0</v>
      </c>
      <c r="U112" s="94"/>
      <c r="V112" s="94">
        <f t="shared" si="13"/>
        <v>0</v>
      </c>
      <c r="W112" s="66">
        <v>97</v>
      </c>
      <c r="X112" s="70">
        <f>SUMIF($S$16:$S$375,"&gt;0",$S$16:$S$375)-SUMIF(S113:$S$375,"&gt;0",S113:$S$375)</f>
        <v>0</v>
      </c>
      <c r="Y112" s="83"/>
      <c r="Z112" s="70">
        <f>'Tabla del Prestamo'!H112+'Tabla del Prestamo'!I112+'Tabla del Prestamo'!J112</f>
        <v>0</v>
      </c>
      <c r="AA112" s="67">
        <v>97</v>
      </c>
      <c r="AB112" s="70">
        <f>SUMIF($Z$16:$Z$375,"&gt;0",$Z$16:$Z$375)-SUMIF($Z113:Z$375,"&gt;0",$Z113:Z$375)</f>
        <v>0</v>
      </c>
      <c r="AC112" s="66"/>
      <c r="AD112" s="70"/>
      <c r="AE112" s="95"/>
      <c r="AF112" s="89">
        <f t="shared" si="14"/>
        <v>0</v>
      </c>
      <c r="AG112" s="89">
        <f t="shared" si="15"/>
        <v>0</v>
      </c>
      <c r="AH112" s="89">
        <f t="shared" si="16"/>
        <v>0</v>
      </c>
      <c r="AI112" s="89">
        <f>'Tabla del Prestamo'!$H$15</f>
        <v>0</v>
      </c>
      <c r="AJ112" s="67"/>
      <c r="AK112" s="89"/>
      <c r="AL112" s="67"/>
      <c r="AM112" s="89">
        <f t="shared" si="17"/>
        <v>0</v>
      </c>
      <c r="AO112" s="96">
        <f>IF('Tabla del Prestamo'!K111&gt;0.1,1,0)</f>
        <v>0</v>
      </c>
      <c r="AP112" s="96"/>
      <c r="AV112" s="89">
        <f t="shared" si="18"/>
        <v>0</v>
      </c>
      <c r="AW112" s="97">
        <f>(AV112-AX112)+('Tabla del Prestamo'!H112+'Tabla del Prestamo'!I112+'Tabla del Prestamo'!J112)*BE112</f>
        <v>0</v>
      </c>
      <c r="AX112" s="89">
        <f t="shared" si="19"/>
        <v>0</v>
      </c>
      <c r="AY112" s="89">
        <f>'Tabla del Prestamo'!$H$15</f>
        <v>0</v>
      </c>
      <c r="BA112" s="89"/>
      <c r="BC112" s="97">
        <f t="shared" si="20"/>
        <v>0</v>
      </c>
      <c r="BD112" s="90">
        <v>9</v>
      </c>
      <c r="BE112" s="98">
        <f t="shared" si="21"/>
        <v>0</v>
      </c>
      <c r="BG112" s="69">
        <f t="shared" si="22"/>
        <v>0</v>
      </c>
      <c r="BH112" s="70">
        <f t="shared" si="23"/>
        <v>0</v>
      </c>
      <c r="BJ112" s="67">
        <f>IF(BC112&gt;-'Tabla del Prestamo'!$D$16,1,0)</f>
        <v>0</v>
      </c>
      <c r="BL112" s="95">
        <f>('Tabla del Prestamo'!$N$22*AM112/12)</f>
        <v>0</v>
      </c>
    </row>
    <row r="113" spans="19:64" x14ac:dyDescent="0.35">
      <c r="S113" s="93">
        <f t="shared" si="12"/>
        <v>0</v>
      </c>
      <c r="T113" s="93">
        <f>IF('Tabla del Prestamo'!G113&gt;0,'Tabla del Prestamo'!G113,0)</f>
        <v>0</v>
      </c>
      <c r="U113" s="94"/>
      <c r="V113" s="94">
        <f t="shared" si="13"/>
        <v>0</v>
      </c>
      <c r="W113" s="66">
        <v>98</v>
      </c>
      <c r="X113" s="70">
        <f>SUMIF($S$16:$S$375,"&gt;0",$S$16:$S$375)-SUMIF(S114:$S$375,"&gt;0",S114:$S$375)</f>
        <v>0</v>
      </c>
      <c r="Y113" s="83"/>
      <c r="Z113" s="70">
        <f>'Tabla del Prestamo'!H113+'Tabla del Prestamo'!I113+'Tabla del Prestamo'!J113</f>
        <v>0</v>
      </c>
      <c r="AA113" s="67">
        <v>98</v>
      </c>
      <c r="AB113" s="70">
        <f>SUMIF($Z$16:$Z$375,"&gt;0",$Z$16:$Z$375)-SUMIF($Z114:Z$375,"&gt;0",$Z114:Z$375)</f>
        <v>0</v>
      </c>
      <c r="AC113" s="66"/>
      <c r="AD113" s="70"/>
      <c r="AE113" s="95"/>
      <c r="AF113" s="89">
        <f t="shared" si="14"/>
        <v>0</v>
      </c>
      <c r="AG113" s="89">
        <f t="shared" si="15"/>
        <v>0</v>
      </c>
      <c r="AH113" s="89">
        <f t="shared" si="16"/>
        <v>0</v>
      </c>
      <c r="AI113" s="89">
        <f>'Tabla del Prestamo'!$H$15</f>
        <v>0</v>
      </c>
      <c r="AJ113" s="67"/>
      <c r="AK113" s="89"/>
      <c r="AL113" s="67"/>
      <c r="AM113" s="89">
        <f t="shared" si="17"/>
        <v>0</v>
      </c>
      <c r="AO113" s="96">
        <f>IF('Tabla del Prestamo'!K112&gt;0.1,1,0)</f>
        <v>0</v>
      </c>
      <c r="AP113" s="96"/>
      <c r="AV113" s="89">
        <f t="shared" si="18"/>
        <v>0</v>
      </c>
      <c r="AW113" s="97">
        <f>(AV113-AX113)+('Tabla del Prestamo'!H113+'Tabla del Prestamo'!I113+'Tabla del Prestamo'!J113)*BE113</f>
        <v>0</v>
      </c>
      <c r="AX113" s="89">
        <f t="shared" si="19"/>
        <v>0</v>
      </c>
      <c r="AY113" s="89">
        <f>'Tabla del Prestamo'!$H$15</f>
        <v>0</v>
      </c>
      <c r="BA113" s="89"/>
      <c r="BC113" s="97">
        <f t="shared" si="20"/>
        <v>0</v>
      </c>
      <c r="BD113" s="90">
        <v>9</v>
      </c>
      <c r="BE113" s="98">
        <f t="shared" si="21"/>
        <v>0</v>
      </c>
      <c r="BG113" s="69">
        <f t="shared" si="22"/>
        <v>0</v>
      </c>
      <c r="BH113" s="70">
        <f t="shared" si="23"/>
        <v>0</v>
      </c>
      <c r="BJ113" s="67">
        <f>IF(BC113&gt;-'Tabla del Prestamo'!$D$16,1,0)</f>
        <v>0</v>
      </c>
      <c r="BL113" s="95">
        <f>('Tabla del Prestamo'!$N$22*AM113/12)</f>
        <v>0</v>
      </c>
    </row>
    <row r="114" spans="19:64" x14ac:dyDescent="0.35">
      <c r="S114" s="93">
        <f t="shared" si="12"/>
        <v>0</v>
      </c>
      <c r="T114" s="93">
        <f>IF('Tabla del Prestamo'!G114&gt;0,'Tabla del Prestamo'!G114,0)</f>
        <v>0</v>
      </c>
      <c r="U114" s="94"/>
      <c r="V114" s="94">
        <f t="shared" si="13"/>
        <v>0</v>
      </c>
      <c r="W114" s="66">
        <v>99</v>
      </c>
      <c r="X114" s="70">
        <f>SUMIF($S$16:$S$375,"&gt;0",$S$16:$S$375)-SUMIF(S115:$S$375,"&gt;0",S115:$S$375)</f>
        <v>0</v>
      </c>
      <c r="Y114" s="83"/>
      <c r="Z114" s="70">
        <f>'Tabla del Prestamo'!H114+'Tabla del Prestamo'!I114+'Tabla del Prestamo'!J114</f>
        <v>0</v>
      </c>
      <c r="AA114" s="67">
        <v>99</v>
      </c>
      <c r="AB114" s="70">
        <f>SUMIF($Z$16:$Z$375,"&gt;0",$Z$16:$Z$375)-SUMIF($Z115:Z$375,"&gt;0",$Z115:Z$375)</f>
        <v>0</v>
      </c>
      <c r="AC114" s="66"/>
      <c r="AD114" s="70"/>
      <c r="AE114" s="95"/>
      <c r="AF114" s="89">
        <f t="shared" si="14"/>
        <v>0</v>
      </c>
      <c r="AG114" s="89">
        <f t="shared" si="15"/>
        <v>0</v>
      </c>
      <c r="AH114" s="89">
        <f t="shared" si="16"/>
        <v>0</v>
      </c>
      <c r="AI114" s="89">
        <f>'Tabla del Prestamo'!$H$15</f>
        <v>0</v>
      </c>
      <c r="AJ114" s="67"/>
      <c r="AK114" s="89"/>
      <c r="AL114" s="67"/>
      <c r="AM114" s="89">
        <f t="shared" si="17"/>
        <v>0</v>
      </c>
      <c r="AO114" s="96">
        <f>IF('Tabla del Prestamo'!K113&gt;0.1,1,0)</f>
        <v>0</v>
      </c>
      <c r="AP114" s="96"/>
      <c r="AV114" s="89">
        <f t="shared" si="18"/>
        <v>0</v>
      </c>
      <c r="AW114" s="97">
        <f>(AV114-AX114)+('Tabla del Prestamo'!H114+'Tabla del Prestamo'!I114+'Tabla del Prestamo'!J114)*BE114</f>
        <v>0</v>
      </c>
      <c r="AX114" s="89">
        <f t="shared" si="19"/>
        <v>0</v>
      </c>
      <c r="AY114" s="89">
        <f>'Tabla del Prestamo'!$H$15</f>
        <v>0</v>
      </c>
      <c r="BA114" s="89"/>
      <c r="BC114" s="97">
        <f t="shared" si="20"/>
        <v>0</v>
      </c>
      <c r="BD114" s="90">
        <v>9</v>
      </c>
      <c r="BE114" s="98">
        <f t="shared" si="21"/>
        <v>0</v>
      </c>
      <c r="BG114" s="69">
        <f t="shared" si="22"/>
        <v>0</v>
      </c>
      <c r="BH114" s="70">
        <f t="shared" si="23"/>
        <v>0</v>
      </c>
      <c r="BJ114" s="67">
        <f>IF(BC114&gt;-'Tabla del Prestamo'!$D$16,1,0)</f>
        <v>0</v>
      </c>
      <c r="BL114" s="95">
        <f>('Tabla del Prestamo'!$N$22*AM114/12)</f>
        <v>0</v>
      </c>
    </row>
    <row r="115" spans="19:64" x14ac:dyDescent="0.35">
      <c r="S115" s="93">
        <f t="shared" si="12"/>
        <v>0</v>
      </c>
      <c r="T115" s="93">
        <f>IF('Tabla del Prestamo'!G115&gt;0,'Tabla del Prestamo'!G115,0)</f>
        <v>0</v>
      </c>
      <c r="U115" s="94"/>
      <c r="V115" s="94">
        <f t="shared" si="13"/>
        <v>0</v>
      </c>
      <c r="W115" s="66">
        <v>100</v>
      </c>
      <c r="X115" s="70">
        <f>SUMIF($S$16:$S$375,"&gt;0",$S$16:$S$375)-SUMIF(S116:$S$375,"&gt;0",S116:$S$375)</f>
        <v>0</v>
      </c>
      <c r="Y115" s="83"/>
      <c r="Z115" s="70">
        <f>'Tabla del Prestamo'!H115+'Tabla del Prestamo'!I115+'Tabla del Prestamo'!J115</f>
        <v>0</v>
      </c>
      <c r="AA115" s="67">
        <v>100</v>
      </c>
      <c r="AB115" s="70">
        <f>SUMIF($Z$16:$Z$375,"&gt;0",$Z$16:$Z$375)-SUMIF($Z116:Z$375,"&gt;0",$Z116:Z$375)</f>
        <v>0</v>
      </c>
      <c r="AC115" s="66"/>
      <c r="AD115" s="70"/>
      <c r="AE115" s="95"/>
      <c r="AF115" s="89">
        <f t="shared" si="14"/>
        <v>0</v>
      </c>
      <c r="AG115" s="89">
        <f t="shared" si="15"/>
        <v>0</v>
      </c>
      <c r="AH115" s="89">
        <f t="shared" si="16"/>
        <v>0</v>
      </c>
      <c r="AI115" s="89">
        <f>'Tabla del Prestamo'!$H$15</f>
        <v>0</v>
      </c>
      <c r="AJ115" s="67"/>
      <c r="AK115" s="89"/>
      <c r="AL115" s="67"/>
      <c r="AM115" s="89">
        <f t="shared" si="17"/>
        <v>0</v>
      </c>
      <c r="AO115" s="96">
        <f>IF('Tabla del Prestamo'!K114&gt;0.1,1,0)</f>
        <v>0</v>
      </c>
      <c r="AP115" s="96"/>
      <c r="AV115" s="89">
        <f t="shared" si="18"/>
        <v>0</v>
      </c>
      <c r="AW115" s="97">
        <f>(AV115-AX115)+('Tabla del Prestamo'!H115+'Tabla del Prestamo'!I115+'Tabla del Prestamo'!J115)*BE115</f>
        <v>0</v>
      </c>
      <c r="AX115" s="89">
        <f t="shared" si="19"/>
        <v>0</v>
      </c>
      <c r="AY115" s="89">
        <f>'Tabla del Prestamo'!$H$15</f>
        <v>0</v>
      </c>
      <c r="BA115" s="89"/>
      <c r="BC115" s="97">
        <f t="shared" si="20"/>
        <v>0</v>
      </c>
      <c r="BD115" s="90">
        <v>9</v>
      </c>
      <c r="BE115" s="98">
        <f t="shared" si="21"/>
        <v>0</v>
      </c>
      <c r="BG115" s="69">
        <f t="shared" si="22"/>
        <v>0</v>
      </c>
      <c r="BH115" s="70">
        <f t="shared" si="23"/>
        <v>0</v>
      </c>
      <c r="BJ115" s="67">
        <f>IF(BC115&gt;-'Tabla del Prestamo'!$D$16,1,0)</f>
        <v>0</v>
      </c>
      <c r="BL115" s="95">
        <f>('Tabla del Prestamo'!$N$22*AM115/12)</f>
        <v>0</v>
      </c>
    </row>
    <row r="116" spans="19:64" x14ac:dyDescent="0.35">
      <c r="S116" s="93">
        <f t="shared" si="12"/>
        <v>0</v>
      </c>
      <c r="T116" s="93">
        <f>IF('Tabla del Prestamo'!G116&gt;0,'Tabla del Prestamo'!G116,0)</f>
        <v>0</v>
      </c>
      <c r="U116" s="94"/>
      <c r="V116" s="94">
        <f t="shared" si="13"/>
        <v>0</v>
      </c>
      <c r="W116" s="66">
        <v>101</v>
      </c>
      <c r="X116" s="70">
        <f>SUMIF($S$16:$S$375,"&gt;0",$S$16:$S$375)-SUMIF(S117:$S$375,"&gt;0",S117:$S$375)</f>
        <v>0</v>
      </c>
      <c r="Y116" s="83"/>
      <c r="Z116" s="70">
        <f>'Tabla del Prestamo'!H116+'Tabla del Prestamo'!I116+'Tabla del Prestamo'!J116</f>
        <v>0</v>
      </c>
      <c r="AA116" s="67">
        <v>101</v>
      </c>
      <c r="AB116" s="70">
        <f>SUMIF($Z$16:$Z$375,"&gt;0",$Z$16:$Z$375)-SUMIF($Z117:Z$375,"&gt;0",$Z117:Z$375)</f>
        <v>0</v>
      </c>
      <c r="AC116" s="66"/>
      <c r="AD116" s="70"/>
      <c r="AE116" s="95"/>
      <c r="AF116" s="89">
        <f t="shared" si="14"/>
        <v>0</v>
      </c>
      <c r="AG116" s="89">
        <f t="shared" si="15"/>
        <v>0</v>
      </c>
      <c r="AH116" s="89">
        <f t="shared" si="16"/>
        <v>0</v>
      </c>
      <c r="AI116" s="89">
        <f>'Tabla del Prestamo'!$H$15</f>
        <v>0</v>
      </c>
      <c r="AJ116" s="67"/>
      <c r="AK116" s="89"/>
      <c r="AL116" s="67"/>
      <c r="AM116" s="89">
        <f t="shared" si="17"/>
        <v>0</v>
      </c>
      <c r="AO116" s="96">
        <f>IF('Tabla del Prestamo'!K115&gt;0.1,1,0)</f>
        <v>0</v>
      </c>
      <c r="AP116" s="96"/>
      <c r="AV116" s="89">
        <f t="shared" si="18"/>
        <v>0</v>
      </c>
      <c r="AW116" s="97">
        <f>(AV116-AX116)+('Tabla del Prestamo'!H116+'Tabla del Prestamo'!I116+'Tabla del Prestamo'!J116)*BE116</f>
        <v>0</v>
      </c>
      <c r="AX116" s="89">
        <f t="shared" si="19"/>
        <v>0</v>
      </c>
      <c r="AY116" s="89">
        <f>'Tabla del Prestamo'!$H$15</f>
        <v>0</v>
      </c>
      <c r="BA116" s="89"/>
      <c r="BC116" s="97">
        <f t="shared" si="20"/>
        <v>0</v>
      </c>
      <c r="BD116" s="90">
        <v>9</v>
      </c>
      <c r="BE116" s="98">
        <f t="shared" si="21"/>
        <v>0</v>
      </c>
      <c r="BG116" s="69">
        <f t="shared" si="22"/>
        <v>0</v>
      </c>
      <c r="BH116" s="70">
        <f t="shared" si="23"/>
        <v>0</v>
      </c>
      <c r="BJ116" s="67">
        <f>IF(BC116&gt;-'Tabla del Prestamo'!$D$16,1,0)</f>
        <v>0</v>
      </c>
      <c r="BL116" s="95">
        <f>('Tabla del Prestamo'!$N$22*AM116/12)</f>
        <v>0</v>
      </c>
    </row>
    <row r="117" spans="19:64" x14ac:dyDescent="0.35">
      <c r="S117" s="93">
        <f t="shared" si="12"/>
        <v>0</v>
      </c>
      <c r="T117" s="93">
        <f>IF('Tabla del Prestamo'!G117&gt;0,'Tabla del Prestamo'!G117,0)</f>
        <v>0</v>
      </c>
      <c r="U117" s="94"/>
      <c r="V117" s="94">
        <f t="shared" si="13"/>
        <v>0</v>
      </c>
      <c r="W117" s="66">
        <v>102</v>
      </c>
      <c r="X117" s="70">
        <f>SUMIF($S$16:$S$375,"&gt;0",$S$16:$S$375)-SUMIF(S118:$S$375,"&gt;0",S118:$S$375)</f>
        <v>0</v>
      </c>
      <c r="Y117" s="83"/>
      <c r="Z117" s="70">
        <f>'Tabla del Prestamo'!H117+'Tabla del Prestamo'!I117+'Tabla del Prestamo'!J117</f>
        <v>0</v>
      </c>
      <c r="AA117" s="67">
        <v>102</v>
      </c>
      <c r="AB117" s="70">
        <f>SUMIF($Z$16:$Z$375,"&gt;0",$Z$16:$Z$375)-SUMIF($Z118:Z$375,"&gt;0",$Z118:Z$375)</f>
        <v>0</v>
      </c>
      <c r="AC117" s="66"/>
      <c r="AD117" s="70"/>
      <c r="AE117" s="95"/>
      <c r="AF117" s="89">
        <f t="shared" si="14"/>
        <v>0</v>
      </c>
      <c r="AG117" s="89">
        <f t="shared" si="15"/>
        <v>0</v>
      </c>
      <c r="AH117" s="89">
        <f t="shared" si="16"/>
        <v>0</v>
      </c>
      <c r="AI117" s="89">
        <f>'Tabla del Prestamo'!$H$15</f>
        <v>0</v>
      </c>
      <c r="AJ117" s="67"/>
      <c r="AK117" s="89">
        <f>'Tabla del Prestamo'!$I$15</f>
        <v>0</v>
      </c>
      <c r="AL117" s="67"/>
      <c r="AM117" s="89">
        <f t="shared" si="17"/>
        <v>0</v>
      </c>
      <c r="AO117" s="96">
        <f>IF('Tabla del Prestamo'!K116&gt;0.1,1,0)</f>
        <v>0</v>
      </c>
      <c r="AP117" s="96"/>
      <c r="AV117" s="89">
        <f t="shared" si="18"/>
        <v>0</v>
      </c>
      <c r="AW117" s="97">
        <f>(AV117-AX117)+('Tabla del Prestamo'!H117+'Tabla del Prestamo'!I117+'Tabla del Prestamo'!J117)*BE117</f>
        <v>0</v>
      </c>
      <c r="AX117" s="89">
        <f t="shared" si="19"/>
        <v>0</v>
      </c>
      <c r="AY117" s="89">
        <f>'Tabla del Prestamo'!$H$15</f>
        <v>0</v>
      </c>
      <c r="BA117" s="89">
        <f>'Tabla del Prestamo'!$I$15</f>
        <v>0</v>
      </c>
      <c r="BC117" s="97">
        <f t="shared" si="20"/>
        <v>0</v>
      </c>
      <c r="BD117" s="90">
        <v>9</v>
      </c>
      <c r="BE117" s="98">
        <f t="shared" si="21"/>
        <v>0</v>
      </c>
      <c r="BG117" s="69">
        <f t="shared" si="22"/>
        <v>0</v>
      </c>
      <c r="BH117" s="70">
        <f t="shared" si="23"/>
        <v>0</v>
      </c>
      <c r="BJ117" s="67">
        <f>IF(BC117&gt;-'Tabla del Prestamo'!$D$16,1,0)</f>
        <v>0</v>
      </c>
      <c r="BL117" s="95">
        <f>('Tabla del Prestamo'!$N$22*AM117/12)</f>
        <v>0</v>
      </c>
    </row>
    <row r="118" spans="19:64" x14ac:dyDescent="0.35">
      <c r="S118" s="93">
        <f t="shared" si="12"/>
        <v>0</v>
      </c>
      <c r="T118" s="93">
        <f>IF('Tabla del Prestamo'!G118&gt;0,'Tabla del Prestamo'!G118,0)</f>
        <v>0</v>
      </c>
      <c r="U118" s="94"/>
      <c r="V118" s="94">
        <f t="shared" si="13"/>
        <v>0</v>
      </c>
      <c r="W118" s="66">
        <v>103</v>
      </c>
      <c r="X118" s="70">
        <f>SUMIF($S$16:$S$375,"&gt;0",$S$16:$S$375)-SUMIF(S119:$S$375,"&gt;0",S119:$S$375)</f>
        <v>0</v>
      </c>
      <c r="Y118" s="83"/>
      <c r="Z118" s="70">
        <f>'Tabla del Prestamo'!H118+'Tabla del Prestamo'!I118+'Tabla del Prestamo'!J118</f>
        <v>0</v>
      </c>
      <c r="AA118" s="67">
        <v>103</v>
      </c>
      <c r="AB118" s="70">
        <f>SUMIF($Z$16:$Z$375,"&gt;0",$Z$16:$Z$375)-SUMIF($Z119:Z$375,"&gt;0",$Z119:Z$375)</f>
        <v>0</v>
      </c>
      <c r="AC118" s="66"/>
      <c r="AD118" s="70"/>
      <c r="AE118" s="95"/>
      <c r="AF118" s="89">
        <f t="shared" si="14"/>
        <v>0</v>
      </c>
      <c r="AG118" s="89">
        <f t="shared" si="15"/>
        <v>0</v>
      </c>
      <c r="AH118" s="89">
        <f t="shared" si="16"/>
        <v>0</v>
      </c>
      <c r="AI118" s="89">
        <f>'Tabla del Prestamo'!$H$15</f>
        <v>0</v>
      </c>
      <c r="AJ118" s="67"/>
      <c r="AK118" s="89"/>
      <c r="AL118" s="67"/>
      <c r="AM118" s="89">
        <f t="shared" si="17"/>
        <v>0</v>
      </c>
      <c r="AO118" s="96">
        <f>IF('Tabla del Prestamo'!K117&gt;0.1,1,0)</f>
        <v>0</v>
      </c>
      <c r="AP118" s="96"/>
      <c r="AV118" s="89">
        <f t="shared" si="18"/>
        <v>0</v>
      </c>
      <c r="AW118" s="97">
        <f>(AV118-AX118)+('Tabla del Prestamo'!H118+'Tabla del Prestamo'!I118+'Tabla del Prestamo'!J118)*BE118</f>
        <v>0</v>
      </c>
      <c r="AX118" s="89">
        <f t="shared" si="19"/>
        <v>0</v>
      </c>
      <c r="AY118" s="89">
        <f>'Tabla del Prestamo'!$H$15</f>
        <v>0</v>
      </c>
      <c r="BA118" s="89"/>
      <c r="BC118" s="97">
        <f t="shared" si="20"/>
        <v>0</v>
      </c>
      <c r="BD118" s="90">
        <v>9</v>
      </c>
      <c r="BE118" s="98">
        <f t="shared" si="21"/>
        <v>0</v>
      </c>
      <c r="BG118" s="69">
        <f t="shared" si="22"/>
        <v>0</v>
      </c>
      <c r="BH118" s="70">
        <f t="shared" si="23"/>
        <v>0</v>
      </c>
      <c r="BJ118" s="67">
        <f>IF(BC118&gt;-'Tabla del Prestamo'!$D$16,1,0)</f>
        <v>0</v>
      </c>
      <c r="BL118" s="95">
        <f>('Tabla del Prestamo'!$N$22*AM118/12)</f>
        <v>0</v>
      </c>
    </row>
    <row r="119" spans="19:64" x14ac:dyDescent="0.35">
      <c r="S119" s="93">
        <f t="shared" si="12"/>
        <v>0</v>
      </c>
      <c r="T119" s="93">
        <f>IF('Tabla del Prestamo'!G119&gt;0,'Tabla del Prestamo'!G119,0)</f>
        <v>0</v>
      </c>
      <c r="U119" s="94"/>
      <c r="V119" s="94">
        <f t="shared" si="13"/>
        <v>0</v>
      </c>
      <c r="W119" s="66">
        <v>104</v>
      </c>
      <c r="X119" s="70">
        <f>SUMIF($S$16:$S$375,"&gt;0",$S$16:$S$375)-SUMIF(S120:$S$375,"&gt;0",S120:$S$375)</f>
        <v>0</v>
      </c>
      <c r="Y119" s="83"/>
      <c r="Z119" s="70">
        <f>'Tabla del Prestamo'!H119+'Tabla del Prestamo'!I119+'Tabla del Prestamo'!J119</f>
        <v>0</v>
      </c>
      <c r="AA119" s="67">
        <v>104</v>
      </c>
      <c r="AB119" s="70">
        <f>SUMIF($Z$16:$Z$375,"&gt;0",$Z$16:$Z$375)-SUMIF($Z120:Z$375,"&gt;0",$Z120:Z$375)</f>
        <v>0</v>
      </c>
      <c r="AC119" s="66"/>
      <c r="AD119" s="70"/>
      <c r="AE119" s="95"/>
      <c r="AF119" s="89">
        <f t="shared" si="14"/>
        <v>0</v>
      </c>
      <c r="AG119" s="89">
        <f t="shared" si="15"/>
        <v>0</v>
      </c>
      <c r="AH119" s="89">
        <f t="shared" si="16"/>
        <v>0</v>
      </c>
      <c r="AI119" s="89">
        <f>'Tabla del Prestamo'!$H$15</f>
        <v>0</v>
      </c>
      <c r="AJ119" s="67"/>
      <c r="AK119" s="89"/>
      <c r="AL119" s="67"/>
      <c r="AM119" s="89">
        <f t="shared" si="17"/>
        <v>0</v>
      </c>
      <c r="AO119" s="96">
        <f>IF('Tabla del Prestamo'!K118&gt;0.1,1,0)</f>
        <v>0</v>
      </c>
      <c r="AP119" s="96"/>
      <c r="AV119" s="89">
        <f t="shared" si="18"/>
        <v>0</v>
      </c>
      <c r="AW119" s="97">
        <f>(AV119-AX119)+('Tabla del Prestamo'!H119+'Tabla del Prestamo'!I119+'Tabla del Prestamo'!J119)*BE119</f>
        <v>0</v>
      </c>
      <c r="AX119" s="89">
        <f t="shared" si="19"/>
        <v>0</v>
      </c>
      <c r="AY119" s="89">
        <f>'Tabla del Prestamo'!$H$15</f>
        <v>0</v>
      </c>
      <c r="BA119" s="89"/>
      <c r="BC119" s="97">
        <f t="shared" si="20"/>
        <v>0</v>
      </c>
      <c r="BD119" s="90">
        <v>9</v>
      </c>
      <c r="BE119" s="98">
        <f t="shared" si="21"/>
        <v>0</v>
      </c>
      <c r="BG119" s="69">
        <f t="shared" si="22"/>
        <v>0</v>
      </c>
      <c r="BH119" s="70">
        <f t="shared" si="23"/>
        <v>0</v>
      </c>
      <c r="BJ119" s="67">
        <f>IF(BC119&gt;-'Tabla del Prestamo'!$D$16,1,0)</f>
        <v>0</v>
      </c>
      <c r="BL119" s="95">
        <f>('Tabla del Prestamo'!$N$22*AM119/12)</f>
        <v>0</v>
      </c>
    </row>
    <row r="120" spans="19:64" x14ac:dyDescent="0.35">
      <c r="S120" s="93">
        <f t="shared" si="12"/>
        <v>0</v>
      </c>
      <c r="T120" s="93">
        <f>IF('Tabla del Prestamo'!G120&gt;0,'Tabla del Prestamo'!G120,0)</f>
        <v>0</v>
      </c>
      <c r="U120" s="94"/>
      <c r="V120" s="94">
        <f t="shared" si="13"/>
        <v>0</v>
      </c>
      <c r="W120" s="66">
        <v>105</v>
      </c>
      <c r="X120" s="70">
        <f>SUMIF($S$16:$S$375,"&gt;0",$S$16:$S$375)-SUMIF(S121:$S$375,"&gt;0",S121:$S$375)</f>
        <v>0</v>
      </c>
      <c r="Y120" s="83"/>
      <c r="Z120" s="70">
        <f>'Tabla del Prestamo'!H120+'Tabla del Prestamo'!I120+'Tabla del Prestamo'!J120</f>
        <v>0</v>
      </c>
      <c r="AA120" s="67">
        <v>105</v>
      </c>
      <c r="AB120" s="70">
        <f>SUMIF($Z$16:$Z$375,"&gt;0",$Z$16:$Z$375)-SUMIF($Z121:Z$375,"&gt;0",$Z121:Z$375)</f>
        <v>0</v>
      </c>
      <c r="AC120" s="66"/>
      <c r="AD120" s="70"/>
      <c r="AE120" s="95"/>
      <c r="AF120" s="89">
        <f t="shared" si="14"/>
        <v>0</v>
      </c>
      <c r="AG120" s="89">
        <f t="shared" si="15"/>
        <v>0</v>
      </c>
      <c r="AH120" s="89">
        <f t="shared" si="16"/>
        <v>0</v>
      </c>
      <c r="AI120" s="89">
        <f>'Tabla del Prestamo'!$H$15</f>
        <v>0</v>
      </c>
      <c r="AJ120" s="67"/>
      <c r="AK120" s="89"/>
      <c r="AL120" s="67"/>
      <c r="AM120" s="89">
        <f t="shared" si="17"/>
        <v>0</v>
      </c>
      <c r="AO120" s="96">
        <f>IF('Tabla del Prestamo'!K119&gt;0.1,1,0)</f>
        <v>0</v>
      </c>
      <c r="AP120" s="96"/>
      <c r="AV120" s="89">
        <f t="shared" si="18"/>
        <v>0</v>
      </c>
      <c r="AW120" s="97">
        <f>(AV120-AX120)+('Tabla del Prestamo'!H120+'Tabla del Prestamo'!I120+'Tabla del Prestamo'!J120)*BE120</f>
        <v>0</v>
      </c>
      <c r="AX120" s="89">
        <f t="shared" si="19"/>
        <v>0</v>
      </c>
      <c r="AY120" s="89">
        <f>'Tabla del Prestamo'!$H$15</f>
        <v>0</v>
      </c>
      <c r="BA120" s="89"/>
      <c r="BC120" s="97">
        <f t="shared" si="20"/>
        <v>0</v>
      </c>
      <c r="BD120" s="90">
        <v>9</v>
      </c>
      <c r="BE120" s="98">
        <f t="shared" si="21"/>
        <v>0</v>
      </c>
      <c r="BG120" s="69">
        <f t="shared" si="22"/>
        <v>0</v>
      </c>
      <c r="BH120" s="70">
        <f t="shared" si="23"/>
        <v>0</v>
      </c>
      <c r="BJ120" s="67">
        <f>IF(BC120&gt;-'Tabla del Prestamo'!$D$16,1,0)</f>
        <v>0</v>
      </c>
      <c r="BL120" s="95">
        <f>('Tabla del Prestamo'!$N$22*AM120/12)</f>
        <v>0</v>
      </c>
    </row>
    <row r="121" spans="19:64" x14ac:dyDescent="0.35">
      <c r="S121" s="93">
        <f t="shared" si="12"/>
        <v>0</v>
      </c>
      <c r="T121" s="93">
        <f>IF('Tabla del Prestamo'!G121&gt;0,'Tabla del Prestamo'!G121,0)</f>
        <v>0</v>
      </c>
      <c r="U121" s="94"/>
      <c r="V121" s="94">
        <f t="shared" si="13"/>
        <v>0</v>
      </c>
      <c r="W121" s="66">
        <v>106</v>
      </c>
      <c r="X121" s="70">
        <f>SUMIF($S$16:$S$375,"&gt;0",$S$16:$S$375)-SUMIF(S122:$S$375,"&gt;0",S122:$S$375)</f>
        <v>0</v>
      </c>
      <c r="Y121" s="83"/>
      <c r="Z121" s="70">
        <f>'Tabla del Prestamo'!H121+'Tabla del Prestamo'!I121+'Tabla del Prestamo'!J121</f>
        <v>0</v>
      </c>
      <c r="AA121" s="67">
        <v>106</v>
      </c>
      <c r="AB121" s="70">
        <f>SUMIF($Z$16:$Z$375,"&gt;0",$Z$16:$Z$375)-SUMIF($Z122:Z$375,"&gt;0",$Z122:Z$375)</f>
        <v>0</v>
      </c>
      <c r="AC121" s="66"/>
      <c r="AD121" s="70"/>
      <c r="AE121" s="95"/>
      <c r="AF121" s="89">
        <f t="shared" si="14"/>
        <v>0</v>
      </c>
      <c r="AG121" s="89">
        <f t="shared" si="15"/>
        <v>0</v>
      </c>
      <c r="AH121" s="89">
        <f t="shared" si="16"/>
        <v>0</v>
      </c>
      <c r="AI121" s="89">
        <f>'Tabla del Prestamo'!$H$15</f>
        <v>0</v>
      </c>
      <c r="AJ121" s="67"/>
      <c r="AK121" s="89"/>
      <c r="AL121" s="67"/>
      <c r="AM121" s="89">
        <f t="shared" si="17"/>
        <v>0</v>
      </c>
      <c r="AO121" s="96">
        <f>IF('Tabla del Prestamo'!K120&gt;0.1,1,0)</f>
        <v>0</v>
      </c>
      <c r="AP121" s="96"/>
      <c r="AV121" s="89">
        <f t="shared" si="18"/>
        <v>0</v>
      </c>
      <c r="AW121" s="97">
        <f>(AV121-AX121)+('Tabla del Prestamo'!H121+'Tabla del Prestamo'!I121+'Tabla del Prestamo'!J121)*BE121</f>
        <v>0</v>
      </c>
      <c r="AX121" s="89">
        <f t="shared" si="19"/>
        <v>0</v>
      </c>
      <c r="AY121" s="89">
        <f>'Tabla del Prestamo'!$H$15</f>
        <v>0</v>
      </c>
      <c r="BA121" s="89"/>
      <c r="BC121" s="97">
        <f t="shared" si="20"/>
        <v>0</v>
      </c>
      <c r="BD121" s="68">
        <v>9</v>
      </c>
      <c r="BE121" s="98">
        <f t="shared" si="21"/>
        <v>0</v>
      </c>
      <c r="BG121" s="69">
        <f t="shared" si="22"/>
        <v>0</v>
      </c>
      <c r="BH121" s="70">
        <f t="shared" si="23"/>
        <v>0</v>
      </c>
      <c r="BJ121" s="67">
        <f>IF(BC121&gt;-'Tabla del Prestamo'!$D$16,1,0)</f>
        <v>0</v>
      </c>
      <c r="BL121" s="95">
        <f>('Tabla del Prestamo'!$N$22*AM121/12)</f>
        <v>0</v>
      </c>
    </row>
    <row r="122" spans="19:64" x14ac:dyDescent="0.35">
      <c r="S122" s="93">
        <f t="shared" si="12"/>
        <v>0</v>
      </c>
      <c r="T122" s="93">
        <f>IF('Tabla del Prestamo'!G122&gt;0,'Tabla del Prestamo'!G122,0)</f>
        <v>0</v>
      </c>
      <c r="U122" s="94"/>
      <c r="V122" s="94">
        <f t="shared" si="13"/>
        <v>0</v>
      </c>
      <c r="W122" s="66">
        <v>107</v>
      </c>
      <c r="X122" s="70">
        <f>SUMIF($S$16:$S$375,"&gt;0",$S$16:$S$375)-SUMIF(S123:$S$375,"&gt;0",S123:$S$375)</f>
        <v>0</v>
      </c>
      <c r="Y122" s="83"/>
      <c r="Z122" s="70">
        <f>'Tabla del Prestamo'!H122+'Tabla del Prestamo'!I122+'Tabla del Prestamo'!J122</f>
        <v>0</v>
      </c>
      <c r="AA122" s="67">
        <v>107</v>
      </c>
      <c r="AB122" s="70">
        <f>SUMIF($Z$16:$Z$375,"&gt;0",$Z$16:$Z$375)-SUMIF($Z123:Z$375,"&gt;0",$Z123:Z$375)</f>
        <v>0</v>
      </c>
      <c r="AC122" s="66"/>
      <c r="AD122" s="70"/>
      <c r="AE122" s="95"/>
      <c r="AF122" s="89">
        <f t="shared" si="14"/>
        <v>0</v>
      </c>
      <c r="AG122" s="89">
        <f t="shared" si="15"/>
        <v>0</v>
      </c>
      <c r="AH122" s="89">
        <f t="shared" si="16"/>
        <v>0</v>
      </c>
      <c r="AI122" s="89">
        <f>'Tabla del Prestamo'!$H$15</f>
        <v>0</v>
      </c>
      <c r="AJ122" s="67"/>
      <c r="AK122" s="89"/>
      <c r="AL122" s="67"/>
      <c r="AM122" s="89">
        <f t="shared" si="17"/>
        <v>0</v>
      </c>
      <c r="AO122" s="96">
        <f>IF('Tabla del Prestamo'!K121&gt;0.1,1,0)</f>
        <v>0</v>
      </c>
      <c r="AP122" s="96"/>
      <c r="AV122" s="89">
        <f t="shared" si="18"/>
        <v>0</v>
      </c>
      <c r="AW122" s="97">
        <f>(AV122-AX122)+('Tabla del Prestamo'!H122+'Tabla del Prestamo'!I122+'Tabla del Prestamo'!J122)*BE122</f>
        <v>0</v>
      </c>
      <c r="AX122" s="89">
        <f t="shared" si="19"/>
        <v>0</v>
      </c>
      <c r="AY122" s="89">
        <f>'Tabla del Prestamo'!$H$15</f>
        <v>0</v>
      </c>
      <c r="BA122" s="89"/>
      <c r="BC122" s="97">
        <f t="shared" si="20"/>
        <v>0</v>
      </c>
      <c r="BD122" s="68">
        <v>9</v>
      </c>
      <c r="BE122" s="98">
        <f t="shared" si="21"/>
        <v>0</v>
      </c>
      <c r="BG122" s="69">
        <f t="shared" si="22"/>
        <v>0</v>
      </c>
      <c r="BH122" s="70">
        <f t="shared" si="23"/>
        <v>0</v>
      </c>
      <c r="BJ122" s="67">
        <f>IF(BC122&gt;-'Tabla del Prestamo'!$D$16,1,0)</f>
        <v>0</v>
      </c>
      <c r="BL122" s="95">
        <f>('Tabla del Prestamo'!$N$22*AM122/12)</f>
        <v>0</v>
      </c>
    </row>
    <row r="123" spans="19:64" x14ac:dyDescent="0.35">
      <c r="S123" s="93">
        <f t="shared" si="12"/>
        <v>0</v>
      </c>
      <c r="T123" s="93">
        <f>IF('Tabla del Prestamo'!G123&gt;0,'Tabla del Prestamo'!G123,0)</f>
        <v>0</v>
      </c>
      <c r="U123" s="94"/>
      <c r="V123" s="94">
        <f t="shared" si="13"/>
        <v>0</v>
      </c>
      <c r="W123" s="66">
        <v>108</v>
      </c>
      <c r="X123" s="70">
        <f>SUMIF($S$16:$S$375,"&gt;0",$S$16:$S$375)-SUMIF(S124:$S$375,"&gt;0",S124:$S$375)</f>
        <v>0</v>
      </c>
      <c r="Y123" s="83"/>
      <c r="Z123" s="70">
        <f>'Tabla del Prestamo'!H123+'Tabla del Prestamo'!I123+'Tabla del Prestamo'!J123</f>
        <v>0</v>
      </c>
      <c r="AA123" s="67">
        <v>108</v>
      </c>
      <c r="AB123" s="70">
        <f>SUMIF($Z$16:$Z$375,"&gt;0",$Z$16:$Z$375)-SUMIF($Z124:Z$375,"&gt;0",$Z124:Z$375)</f>
        <v>0</v>
      </c>
      <c r="AC123" s="66"/>
      <c r="AD123" s="70"/>
      <c r="AE123" s="95"/>
      <c r="AF123" s="89">
        <f t="shared" si="14"/>
        <v>0</v>
      </c>
      <c r="AG123" s="89">
        <f t="shared" si="15"/>
        <v>0</v>
      </c>
      <c r="AH123" s="89">
        <f t="shared" si="16"/>
        <v>0</v>
      </c>
      <c r="AI123" s="89">
        <f>'Tabla del Prestamo'!$H$15</f>
        <v>0</v>
      </c>
      <c r="AJ123" s="67"/>
      <c r="AK123" s="89"/>
      <c r="AL123" s="67"/>
      <c r="AM123" s="89">
        <f t="shared" si="17"/>
        <v>0</v>
      </c>
      <c r="AO123" s="96">
        <f>IF('Tabla del Prestamo'!K122&gt;0.1,1,0)</f>
        <v>0</v>
      </c>
      <c r="AP123" s="96"/>
      <c r="AV123" s="89">
        <f t="shared" si="18"/>
        <v>0</v>
      </c>
      <c r="AW123" s="97">
        <f>(AV123-AX123)+('Tabla del Prestamo'!H123+'Tabla del Prestamo'!I123+'Tabla del Prestamo'!J123)*BE123</f>
        <v>0</v>
      </c>
      <c r="AX123" s="89">
        <f t="shared" si="19"/>
        <v>0</v>
      </c>
      <c r="AY123" s="89">
        <f>'Tabla del Prestamo'!$H$15</f>
        <v>0</v>
      </c>
      <c r="BA123" s="89"/>
      <c r="BC123" s="97">
        <f t="shared" si="20"/>
        <v>0</v>
      </c>
      <c r="BD123" s="90">
        <v>9</v>
      </c>
      <c r="BE123" s="98">
        <f t="shared" si="21"/>
        <v>0</v>
      </c>
      <c r="BG123" s="69">
        <f t="shared" si="22"/>
        <v>0</v>
      </c>
      <c r="BH123" s="70">
        <f t="shared" si="23"/>
        <v>0</v>
      </c>
      <c r="BJ123" s="67">
        <f>IF(BC123&gt;-'Tabla del Prestamo'!$D$16,1,0)</f>
        <v>0</v>
      </c>
      <c r="BL123" s="95">
        <f>('Tabla del Prestamo'!$N$22*AM123/12)</f>
        <v>0</v>
      </c>
    </row>
    <row r="124" spans="19:64" x14ac:dyDescent="0.35">
      <c r="S124" s="93">
        <f t="shared" si="12"/>
        <v>0</v>
      </c>
      <c r="T124" s="93">
        <f>IF('Tabla del Prestamo'!G124&gt;0,'Tabla del Prestamo'!G124,0)</f>
        <v>0</v>
      </c>
      <c r="U124" s="94"/>
      <c r="V124" s="94">
        <f t="shared" si="13"/>
        <v>0</v>
      </c>
      <c r="W124" s="66">
        <v>109</v>
      </c>
      <c r="X124" s="70">
        <f>SUMIF($S$16:$S$375,"&gt;0",$S$16:$S$375)-SUMIF(S125:$S$375,"&gt;0",S125:$S$375)</f>
        <v>0</v>
      </c>
      <c r="Y124" s="83"/>
      <c r="Z124" s="70">
        <f>'Tabla del Prestamo'!H124+'Tabla del Prestamo'!I124+'Tabla del Prestamo'!J124</f>
        <v>0</v>
      </c>
      <c r="AA124" s="67">
        <v>109</v>
      </c>
      <c r="AB124" s="70">
        <f>SUMIF($Z$16:$Z$375,"&gt;0",$Z$16:$Z$375)-SUMIF($Z125:Z$375,"&gt;0",$Z125:Z$375)</f>
        <v>0</v>
      </c>
      <c r="AC124" s="66"/>
      <c r="AD124" s="70"/>
      <c r="AE124" s="95"/>
      <c r="AF124" s="89">
        <f t="shared" si="14"/>
        <v>0</v>
      </c>
      <c r="AG124" s="89">
        <f t="shared" si="15"/>
        <v>0</v>
      </c>
      <c r="AH124" s="89">
        <f t="shared" si="16"/>
        <v>0</v>
      </c>
      <c r="AI124" s="89">
        <f>'Tabla del Prestamo'!$H$15</f>
        <v>0</v>
      </c>
      <c r="AJ124" s="67"/>
      <c r="AK124" s="89"/>
      <c r="AL124" s="67"/>
      <c r="AM124" s="89">
        <f t="shared" si="17"/>
        <v>0</v>
      </c>
      <c r="AO124" s="96">
        <f>IF('Tabla del Prestamo'!K123&gt;0.1,1,0)</f>
        <v>0</v>
      </c>
      <c r="AP124" s="96"/>
      <c r="AV124" s="89">
        <f t="shared" si="18"/>
        <v>0</v>
      </c>
      <c r="AW124" s="97">
        <f>(AV124-AX124)+('Tabla del Prestamo'!H124+'Tabla del Prestamo'!I124+'Tabla del Prestamo'!J124)*BE124</f>
        <v>0</v>
      </c>
      <c r="AX124" s="89">
        <f t="shared" si="19"/>
        <v>0</v>
      </c>
      <c r="AY124" s="89">
        <f>'Tabla del Prestamo'!$H$15</f>
        <v>0</v>
      </c>
      <c r="BA124" s="89"/>
      <c r="BC124" s="97">
        <f t="shared" si="20"/>
        <v>0</v>
      </c>
      <c r="BD124" s="90">
        <v>10</v>
      </c>
      <c r="BE124" s="98">
        <f t="shared" si="21"/>
        <v>0</v>
      </c>
      <c r="BG124" s="69">
        <f t="shared" si="22"/>
        <v>0</v>
      </c>
      <c r="BH124" s="70">
        <f t="shared" si="23"/>
        <v>0</v>
      </c>
      <c r="BJ124" s="67">
        <f>IF(BC124&gt;-'Tabla del Prestamo'!$D$16,1,0)</f>
        <v>0</v>
      </c>
      <c r="BL124" s="95">
        <f>('Tabla del Prestamo'!$N$22*AM124/12)</f>
        <v>0</v>
      </c>
    </row>
    <row r="125" spans="19:64" x14ac:dyDescent="0.35">
      <c r="S125" s="93">
        <f t="shared" si="12"/>
        <v>0</v>
      </c>
      <c r="T125" s="93">
        <f>IF('Tabla del Prestamo'!G125&gt;0,'Tabla del Prestamo'!G125,0)</f>
        <v>0</v>
      </c>
      <c r="U125" s="94"/>
      <c r="V125" s="94">
        <f t="shared" si="13"/>
        <v>0</v>
      </c>
      <c r="W125" s="66">
        <v>110</v>
      </c>
      <c r="X125" s="70">
        <f>SUMIF($S$16:$S$375,"&gt;0",$S$16:$S$375)-SUMIF(S126:$S$375,"&gt;0",S126:$S$375)</f>
        <v>0</v>
      </c>
      <c r="Y125" s="83"/>
      <c r="Z125" s="70">
        <f>'Tabla del Prestamo'!H125+'Tabla del Prestamo'!I125+'Tabla del Prestamo'!J125</f>
        <v>0</v>
      </c>
      <c r="AA125" s="67">
        <v>110</v>
      </c>
      <c r="AB125" s="70">
        <f>SUMIF($Z$16:$Z$375,"&gt;0",$Z$16:$Z$375)-SUMIF($Z126:Z$375,"&gt;0",$Z126:Z$375)</f>
        <v>0</v>
      </c>
      <c r="AC125" s="66"/>
      <c r="AD125" s="70"/>
      <c r="AE125" s="95"/>
      <c r="AF125" s="89">
        <f t="shared" si="14"/>
        <v>0</v>
      </c>
      <c r="AG125" s="89">
        <f t="shared" si="15"/>
        <v>0</v>
      </c>
      <c r="AH125" s="89">
        <f t="shared" si="16"/>
        <v>0</v>
      </c>
      <c r="AI125" s="89">
        <f>'Tabla del Prestamo'!$H$15</f>
        <v>0</v>
      </c>
      <c r="AJ125" s="67"/>
      <c r="AK125" s="89"/>
      <c r="AL125" s="67"/>
      <c r="AM125" s="89">
        <f t="shared" si="17"/>
        <v>0</v>
      </c>
      <c r="AO125" s="96">
        <f>IF('Tabla del Prestamo'!K124&gt;0.1,1,0)</f>
        <v>0</v>
      </c>
      <c r="AP125" s="96"/>
      <c r="AV125" s="89">
        <f t="shared" si="18"/>
        <v>0</v>
      </c>
      <c r="AW125" s="97">
        <f>(AV125-AX125)+('Tabla del Prestamo'!H125+'Tabla del Prestamo'!I125+'Tabla del Prestamo'!J125)*BE125</f>
        <v>0</v>
      </c>
      <c r="AX125" s="89">
        <f t="shared" si="19"/>
        <v>0</v>
      </c>
      <c r="AY125" s="89">
        <f>'Tabla del Prestamo'!$H$15</f>
        <v>0</v>
      </c>
      <c r="BA125" s="89"/>
      <c r="BC125" s="97">
        <f t="shared" si="20"/>
        <v>0</v>
      </c>
      <c r="BD125" s="90">
        <v>10</v>
      </c>
      <c r="BE125" s="98">
        <f t="shared" si="21"/>
        <v>0</v>
      </c>
      <c r="BG125" s="69">
        <f t="shared" si="22"/>
        <v>0</v>
      </c>
      <c r="BH125" s="70">
        <f t="shared" si="23"/>
        <v>0</v>
      </c>
      <c r="BJ125" s="67">
        <f>IF(BC125&gt;-'Tabla del Prestamo'!$D$16,1,0)</f>
        <v>0</v>
      </c>
      <c r="BL125" s="95">
        <f>('Tabla del Prestamo'!$N$22*AM125/12)</f>
        <v>0</v>
      </c>
    </row>
    <row r="126" spans="19:64" x14ac:dyDescent="0.35">
      <c r="S126" s="93">
        <f t="shared" si="12"/>
        <v>0</v>
      </c>
      <c r="T126" s="93">
        <f>IF('Tabla del Prestamo'!G126&gt;0,'Tabla del Prestamo'!G126,0)</f>
        <v>0</v>
      </c>
      <c r="U126" s="94"/>
      <c r="V126" s="94">
        <f t="shared" si="13"/>
        <v>0</v>
      </c>
      <c r="W126" s="66">
        <v>111</v>
      </c>
      <c r="X126" s="70">
        <f>SUMIF($S$16:$S$375,"&gt;0",$S$16:$S$375)-SUMIF(S127:$S$375,"&gt;0",S127:$S$375)</f>
        <v>0</v>
      </c>
      <c r="Y126" s="83"/>
      <c r="Z126" s="70">
        <f>'Tabla del Prestamo'!H126+'Tabla del Prestamo'!I126+'Tabla del Prestamo'!J126</f>
        <v>0</v>
      </c>
      <c r="AA126" s="67">
        <v>111</v>
      </c>
      <c r="AB126" s="70">
        <f>SUMIF($Z$16:$Z$375,"&gt;0",$Z$16:$Z$375)-SUMIF($Z127:Z$375,"&gt;0",$Z127:Z$375)</f>
        <v>0</v>
      </c>
      <c r="AC126" s="66"/>
      <c r="AD126" s="70"/>
      <c r="AE126" s="95"/>
      <c r="AF126" s="89">
        <f t="shared" si="14"/>
        <v>0</v>
      </c>
      <c r="AG126" s="89">
        <f t="shared" si="15"/>
        <v>0</v>
      </c>
      <c r="AH126" s="89">
        <f t="shared" si="16"/>
        <v>0</v>
      </c>
      <c r="AI126" s="89">
        <f>'Tabla del Prestamo'!$H$15</f>
        <v>0</v>
      </c>
      <c r="AJ126" s="67"/>
      <c r="AK126" s="89"/>
      <c r="AL126" s="67"/>
      <c r="AM126" s="89">
        <f t="shared" si="17"/>
        <v>0</v>
      </c>
      <c r="AO126" s="96">
        <f>IF('Tabla del Prestamo'!K125&gt;0.1,1,0)</f>
        <v>0</v>
      </c>
      <c r="AP126" s="96"/>
      <c r="AV126" s="89">
        <f t="shared" si="18"/>
        <v>0</v>
      </c>
      <c r="AW126" s="97">
        <f>(AV126-AX126)+('Tabla del Prestamo'!H126+'Tabla del Prestamo'!I126+'Tabla del Prestamo'!J126)*BE126</f>
        <v>0</v>
      </c>
      <c r="AX126" s="89">
        <f t="shared" si="19"/>
        <v>0</v>
      </c>
      <c r="AY126" s="89">
        <f>'Tabla del Prestamo'!$H$15</f>
        <v>0</v>
      </c>
      <c r="BA126" s="89"/>
      <c r="BC126" s="97">
        <f t="shared" si="20"/>
        <v>0</v>
      </c>
      <c r="BD126" s="90">
        <v>10</v>
      </c>
      <c r="BE126" s="98">
        <f t="shared" si="21"/>
        <v>0</v>
      </c>
      <c r="BG126" s="69">
        <f t="shared" si="22"/>
        <v>0</v>
      </c>
      <c r="BH126" s="70">
        <f t="shared" si="23"/>
        <v>0</v>
      </c>
      <c r="BJ126" s="67">
        <f>IF(BC126&gt;-'Tabla del Prestamo'!$D$16,1,0)</f>
        <v>0</v>
      </c>
      <c r="BL126" s="95">
        <f>('Tabla del Prestamo'!$N$22*AM126/12)</f>
        <v>0</v>
      </c>
    </row>
    <row r="127" spans="19:64" x14ac:dyDescent="0.35">
      <c r="S127" s="93">
        <f t="shared" si="12"/>
        <v>0</v>
      </c>
      <c r="T127" s="93">
        <f>IF('Tabla del Prestamo'!G127&gt;0,'Tabla del Prestamo'!G127,0)</f>
        <v>0</v>
      </c>
      <c r="U127" s="94"/>
      <c r="V127" s="94">
        <f t="shared" si="13"/>
        <v>0</v>
      </c>
      <c r="W127" s="66">
        <v>112</v>
      </c>
      <c r="X127" s="70">
        <f>SUMIF($S$16:$S$375,"&gt;0",$S$16:$S$375)-SUMIF(S128:$S$375,"&gt;0",S128:$S$375)</f>
        <v>0</v>
      </c>
      <c r="Y127" s="83"/>
      <c r="Z127" s="70">
        <f>'Tabla del Prestamo'!H127+'Tabla del Prestamo'!I127+'Tabla del Prestamo'!J127</f>
        <v>0</v>
      </c>
      <c r="AA127" s="67">
        <v>112</v>
      </c>
      <c r="AB127" s="70">
        <f>SUMIF($Z$16:$Z$375,"&gt;0",$Z$16:$Z$375)-SUMIF($Z128:Z$375,"&gt;0",$Z128:Z$375)</f>
        <v>0</v>
      </c>
      <c r="AC127" s="66"/>
      <c r="AD127" s="70"/>
      <c r="AE127" s="95"/>
      <c r="AF127" s="89">
        <f t="shared" si="14"/>
        <v>0</v>
      </c>
      <c r="AG127" s="89">
        <f t="shared" si="15"/>
        <v>0</v>
      </c>
      <c r="AH127" s="89">
        <f t="shared" si="16"/>
        <v>0</v>
      </c>
      <c r="AI127" s="89">
        <f>'Tabla del Prestamo'!$H$15</f>
        <v>0</v>
      </c>
      <c r="AJ127" s="67"/>
      <c r="AK127" s="89"/>
      <c r="AL127" s="67"/>
      <c r="AM127" s="89">
        <f t="shared" si="17"/>
        <v>0</v>
      </c>
      <c r="AO127" s="96">
        <f>IF('Tabla del Prestamo'!K126&gt;0.1,1,0)</f>
        <v>0</v>
      </c>
      <c r="AP127" s="96"/>
      <c r="AV127" s="89">
        <f t="shared" si="18"/>
        <v>0</v>
      </c>
      <c r="AW127" s="97">
        <f>(AV127-AX127)+('Tabla del Prestamo'!H127+'Tabla del Prestamo'!I127+'Tabla del Prestamo'!J127)*BE127</f>
        <v>0</v>
      </c>
      <c r="AX127" s="89">
        <f t="shared" si="19"/>
        <v>0</v>
      </c>
      <c r="AY127" s="89">
        <f>'Tabla del Prestamo'!$H$15</f>
        <v>0</v>
      </c>
      <c r="BA127" s="89"/>
      <c r="BC127" s="97">
        <f t="shared" si="20"/>
        <v>0</v>
      </c>
      <c r="BD127" s="90">
        <v>10</v>
      </c>
      <c r="BE127" s="98">
        <f t="shared" si="21"/>
        <v>0</v>
      </c>
      <c r="BG127" s="69">
        <f t="shared" si="22"/>
        <v>0</v>
      </c>
      <c r="BH127" s="70">
        <f t="shared" si="23"/>
        <v>0</v>
      </c>
      <c r="BJ127" s="67">
        <f>IF(BC127&gt;-'Tabla del Prestamo'!$D$16,1,0)</f>
        <v>0</v>
      </c>
      <c r="BL127" s="95">
        <f>('Tabla del Prestamo'!$N$22*AM127/12)</f>
        <v>0</v>
      </c>
    </row>
    <row r="128" spans="19:64" x14ac:dyDescent="0.35">
      <c r="S128" s="93">
        <f t="shared" si="12"/>
        <v>0</v>
      </c>
      <c r="T128" s="93">
        <f>IF('Tabla del Prestamo'!G128&gt;0,'Tabla del Prestamo'!G128,0)</f>
        <v>0</v>
      </c>
      <c r="U128" s="94"/>
      <c r="V128" s="94">
        <f t="shared" si="13"/>
        <v>0</v>
      </c>
      <c r="W128" s="66">
        <v>113</v>
      </c>
      <c r="X128" s="70">
        <f>SUMIF($S$16:$S$375,"&gt;0",$S$16:$S$375)-SUMIF(S129:$S$375,"&gt;0",S129:$S$375)</f>
        <v>0</v>
      </c>
      <c r="Y128" s="83"/>
      <c r="Z128" s="70">
        <f>'Tabla del Prestamo'!H128+'Tabla del Prestamo'!I128+'Tabla del Prestamo'!J128</f>
        <v>0</v>
      </c>
      <c r="AA128" s="67">
        <v>113</v>
      </c>
      <c r="AB128" s="70">
        <f>SUMIF($Z$16:$Z$375,"&gt;0",$Z$16:$Z$375)-SUMIF($Z129:Z$375,"&gt;0",$Z129:Z$375)</f>
        <v>0</v>
      </c>
      <c r="AC128" s="66"/>
      <c r="AD128" s="70"/>
      <c r="AE128" s="95"/>
      <c r="AF128" s="89">
        <f t="shared" si="14"/>
        <v>0</v>
      </c>
      <c r="AG128" s="89">
        <f t="shared" si="15"/>
        <v>0</v>
      </c>
      <c r="AH128" s="89">
        <f t="shared" si="16"/>
        <v>0</v>
      </c>
      <c r="AI128" s="89">
        <f>'Tabla del Prestamo'!$H$15</f>
        <v>0</v>
      </c>
      <c r="AJ128" s="67"/>
      <c r="AK128" s="89"/>
      <c r="AL128" s="67"/>
      <c r="AM128" s="89">
        <f t="shared" si="17"/>
        <v>0</v>
      </c>
      <c r="AO128" s="96">
        <f>IF('Tabla del Prestamo'!K127&gt;0.1,1,0)</f>
        <v>0</v>
      </c>
      <c r="AP128" s="96"/>
      <c r="AV128" s="89">
        <f t="shared" si="18"/>
        <v>0</v>
      </c>
      <c r="AW128" s="97">
        <f>(AV128-AX128)+('Tabla del Prestamo'!H128+'Tabla del Prestamo'!I128+'Tabla del Prestamo'!J128)*BE128</f>
        <v>0</v>
      </c>
      <c r="AX128" s="89">
        <f t="shared" si="19"/>
        <v>0</v>
      </c>
      <c r="AY128" s="89">
        <f>'Tabla del Prestamo'!$H$15</f>
        <v>0</v>
      </c>
      <c r="BA128" s="89"/>
      <c r="BC128" s="97">
        <f t="shared" si="20"/>
        <v>0</v>
      </c>
      <c r="BD128" s="90">
        <v>10</v>
      </c>
      <c r="BE128" s="98">
        <f t="shared" si="21"/>
        <v>0</v>
      </c>
      <c r="BG128" s="69">
        <f t="shared" si="22"/>
        <v>0</v>
      </c>
      <c r="BH128" s="70">
        <f t="shared" si="23"/>
        <v>0</v>
      </c>
      <c r="BJ128" s="67">
        <f>IF(BC128&gt;-'Tabla del Prestamo'!$D$16,1,0)</f>
        <v>0</v>
      </c>
      <c r="BL128" s="95">
        <f>('Tabla del Prestamo'!$N$22*AM128/12)</f>
        <v>0</v>
      </c>
    </row>
    <row r="129" spans="19:64" x14ac:dyDescent="0.35">
      <c r="S129" s="93">
        <f t="shared" si="12"/>
        <v>0</v>
      </c>
      <c r="T129" s="93">
        <f>IF('Tabla del Prestamo'!G129&gt;0,'Tabla del Prestamo'!G129,0)</f>
        <v>0</v>
      </c>
      <c r="U129" s="94"/>
      <c r="V129" s="94">
        <f t="shared" si="13"/>
        <v>0</v>
      </c>
      <c r="W129" s="66">
        <v>114</v>
      </c>
      <c r="X129" s="70">
        <f>SUMIF($S$16:$S$375,"&gt;0",$S$16:$S$375)-SUMIF(S130:$S$375,"&gt;0",S130:$S$375)</f>
        <v>0</v>
      </c>
      <c r="Y129" s="83"/>
      <c r="Z129" s="70">
        <f>'Tabla del Prestamo'!H129+'Tabla del Prestamo'!I129+'Tabla del Prestamo'!J129</f>
        <v>0</v>
      </c>
      <c r="AA129" s="67">
        <v>114</v>
      </c>
      <c r="AB129" s="70">
        <f>SUMIF($Z$16:$Z$375,"&gt;0",$Z$16:$Z$375)-SUMIF($Z130:Z$375,"&gt;0",$Z130:Z$375)</f>
        <v>0</v>
      </c>
      <c r="AC129" s="66"/>
      <c r="AD129" s="70"/>
      <c r="AE129" s="95"/>
      <c r="AF129" s="89">
        <f t="shared" si="14"/>
        <v>0</v>
      </c>
      <c r="AG129" s="89">
        <f t="shared" si="15"/>
        <v>0</v>
      </c>
      <c r="AH129" s="89">
        <f t="shared" si="16"/>
        <v>0</v>
      </c>
      <c r="AI129" s="89">
        <f>'Tabla del Prestamo'!$H$15</f>
        <v>0</v>
      </c>
      <c r="AJ129" s="67"/>
      <c r="AK129" s="89">
        <f>'Tabla del Prestamo'!$I$15</f>
        <v>0</v>
      </c>
      <c r="AL129" s="67"/>
      <c r="AM129" s="89">
        <f t="shared" si="17"/>
        <v>0</v>
      </c>
      <c r="AO129" s="96">
        <f>IF('Tabla del Prestamo'!K128&gt;0.1,1,0)</f>
        <v>0</v>
      </c>
      <c r="AP129" s="96"/>
      <c r="AV129" s="89">
        <f t="shared" si="18"/>
        <v>0</v>
      </c>
      <c r="AW129" s="97">
        <f>(AV129-AX129)+('Tabla del Prestamo'!H129+'Tabla del Prestamo'!I129+'Tabla del Prestamo'!J129)*BE129</f>
        <v>0</v>
      </c>
      <c r="AX129" s="89">
        <f t="shared" si="19"/>
        <v>0</v>
      </c>
      <c r="AY129" s="89">
        <f>'Tabla del Prestamo'!$H$15</f>
        <v>0</v>
      </c>
      <c r="BA129" s="89">
        <f>'Tabla del Prestamo'!$I$15</f>
        <v>0</v>
      </c>
      <c r="BC129" s="97">
        <f t="shared" si="20"/>
        <v>0</v>
      </c>
      <c r="BD129" s="90">
        <v>10</v>
      </c>
      <c r="BE129" s="98">
        <f t="shared" si="21"/>
        <v>0</v>
      </c>
      <c r="BG129" s="69">
        <f t="shared" si="22"/>
        <v>0</v>
      </c>
      <c r="BH129" s="70">
        <f t="shared" si="23"/>
        <v>0</v>
      </c>
      <c r="BJ129" s="67">
        <f>IF(BC129&gt;-'Tabla del Prestamo'!$D$16,1,0)</f>
        <v>0</v>
      </c>
      <c r="BL129" s="95">
        <f>('Tabla del Prestamo'!$N$22*AM129/12)</f>
        <v>0</v>
      </c>
    </row>
    <row r="130" spans="19:64" x14ac:dyDescent="0.35">
      <c r="S130" s="93">
        <f t="shared" si="12"/>
        <v>0</v>
      </c>
      <c r="T130" s="93">
        <f>IF('Tabla del Prestamo'!G130&gt;0,'Tabla del Prestamo'!G130,0)</f>
        <v>0</v>
      </c>
      <c r="U130" s="94"/>
      <c r="V130" s="94">
        <f t="shared" si="13"/>
        <v>0</v>
      </c>
      <c r="W130" s="66">
        <v>115</v>
      </c>
      <c r="X130" s="70">
        <f>SUMIF($S$16:$S$375,"&gt;0",$S$16:$S$375)-SUMIF(S131:$S$375,"&gt;0",S131:$S$375)</f>
        <v>0</v>
      </c>
      <c r="Y130" s="83"/>
      <c r="Z130" s="70">
        <f>'Tabla del Prestamo'!H130+'Tabla del Prestamo'!I130+'Tabla del Prestamo'!J130</f>
        <v>0</v>
      </c>
      <c r="AA130" s="67">
        <v>115</v>
      </c>
      <c r="AB130" s="70">
        <f>SUMIF($Z$16:$Z$375,"&gt;0",$Z$16:$Z$375)-SUMIF($Z131:Z$375,"&gt;0",$Z131:Z$375)</f>
        <v>0</v>
      </c>
      <c r="AC130" s="66"/>
      <c r="AD130" s="70"/>
      <c r="AE130" s="95"/>
      <c r="AF130" s="89">
        <f t="shared" si="14"/>
        <v>0</v>
      </c>
      <c r="AG130" s="89">
        <f t="shared" si="15"/>
        <v>0</v>
      </c>
      <c r="AH130" s="89">
        <f t="shared" si="16"/>
        <v>0</v>
      </c>
      <c r="AI130" s="89">
        <f>'Tabla del Prestamo'!$H$15</f>
        <v>0</v>
      </c>
      <c r="AJ130" s="67"/>
      <c r="AK130" s="89"/>
      <c r="AL130" s="67"/>
      <c r="AM130" s="89">
        <f t="shared" si="17"/>
        <v>0</v>
      </c>
      <c r="AO130" s="96">
        <f>IF('Tabla del Prestamo'!K129&gt;0.1,1,0)</f>
        <v>0</v>
      </c>
      <c r="AP130" s="96"/>
      <c r="AV130" s="89">
        <f t="shared" si="18"/>
        <v>0</v>
      </c>
      <c r="AW130" s="97">
        <f>(AV130-AX130)+('Tabla del Prestamo'!H130+'Tabla del Prestamo'!I130+'Tabla del Prestamo'!J130)*BE130</f>
        <v>0</v>
      </c>
      <c r="AX130" s="89">
        <f t="shared" si="19"/>
        <v>0</v>
      </c>
      <c r="AY130" s="89">
        <f>'Tabla del Prestamo'!$H$15</f>
        <v>0</v>
      </c>
      <c r="BA130" s="89"/>
      <c r="BC130" s="97">
        <f t="shared" si="20"/>
        <v>0</v>
      </c>
      <c r="BD130" s="90">
        <v>10</v>
      </c>
      <c r="BE130" s="98">
        <f t="shared" si="21"/>
        <v>0</v>
      </c>
      <c r="BG130" s="69">
        <f t="shared" si="22"/>
        <v>0</v>
      </c>
      <c r="BH130" s="70">
        <f t="shared" si="23"/>
        <v>0</v>
      </c>
      <c r="BJ130" s="67">
        <f>IF(BC130&gt;-'Tabla del Prestamo'!$D$16,1,0)</f>
        <v>0</v>
      </c>
      <c r="BL130" s="95">
        <f>('Tabla del Prestamo'!$N$22*AM130/12)</f>
        <v>0</v>
      </c>
    </row>
    <row r="131" spans="19:64" x14ac:dyDescent="0.35">
      <c r="S131" s="93">
        <f t="shared" si="12"/>
        <v>0</v>
      </c>
      <c r="T131" s="93">
        <f>IF('Tabla del Prestamo'!G131&gt;0,'Tabla del Prestamo'!G131,0)</f>
        <v>0</v>
      </c>
      <c r="U131" s="94"/>
      <c r="V131" s="94">
        <f t="shared" si="13"/>
        <v>0</v>
      </c>
      <c r="W131" s="66">
        <v>116</v>
      </c>
      <c r="X131" s="70">
        <f>SUMIF($S$16:$S$375,"&gt;0",$S$16:$S$375)-SUMIF(S132:$S$375,"&gt;0",S132:$S$375)</f>
        <v>0</v>
      </c>
      <c r="Y131" s="83"/>
      <c r="Z131" s="70">
        <f>'Tabla del Prestamo'!H131+'Tabla del Prestamo'!I131+'Tabla del Prestamo'!J131</f>
        <v>0</v>
      </c>
      <c r="AA131" s="67">
        <v>116</v>
      </c>
      <c r="AB131" s="70">
        <f>SUMIF($Z$16:$Z$375,"&gt;0",$Z$16:$Z$375)-SUMIF($Z132:Z$375,"&gt;0",$Z132:Z$375)</f>
        <v>0</v>
      </c>
      <c r="AC131" s="66"/>
      <c r="AD131" s="70"/>
      <c r="AE131" s="95"/>
      <c r="AF131" s="89">
        <f t="shared" si="14"/>
        <v>0</v>
      </c>
      <c r="AG131" s="89">
        <f t="shared" si="15"/>
        <v>0</v>
      </c>
      <c r="AH131" s="89">
        <f t="shared" si="16"/>
        <v>0</v>
      </c>
      <c r="AI131" s="89">
        <f>'Tabla del Prestamo'!$H$15</f>
        <v>0</v>
      </c>
      <c r="AJ131" s="67"/>
      <c r="AK131" s="89"/>
      <c r="AL131" s="67"/>
      <c r="AM131" s="89">
        <f t="shared" si="17"/>
        <v>0</v>
      </c>
      <c r="AO131" s="96">
        <f>IF('Tabla del Prestamo'!K130&gt;0.1,1,0)</f>
        <v>0</v>
      </c>
      <c r="AP131" s="96"/>
      <c r="AV131" s="89">
        <f t="shared" si="18"/>
        <v>0</v>
      </c>
      <c r="AW131" s="97">
        <f>(AV131-AX131)+('Tabla del Prestamo'!H131+'Tabla del Prestamo'!I131+'Tabla del Prestamo'!J131)*BE131</f>
        <v>0</v>
      </c>
      <c r="AX131" s="89">
        <f t="shared" si="19"/>
        <v>0</v>
      </c>
      <c r="AY131" s="89">
        <f>'Tabla del Prestamo'!$H$15</f>
        <v>0</v>
      </c>
      <c r="BA131" s="89"/>
      <c r="BC131" s="97">
        <f t="shared" si="20"/>
        <v>0</v>
      </c>
      <c r="BD131" s="90">
        <v>10</v>
      </c>
      <c r="BE131" s="98">
        <f t="shared" si="21"/>
        <v>0</v>
      </c>
      <c r="BG131" s="69">
        <f t="shared" si="22"/>
        <v>0</v>
      </c>
      <c r="BH131" s="70">
        <f t="shared" si="23"/>
        <v>0</v>
      </c>
      <c r="BJ131" s="67">
        <f>IF(BC131&gt;-'Tabla del Prestamo'!$D$16,1,0)</f>
        <v>0</v>
      </c>
      <c r="BL131" s="95">
        <f>('Tabla del Prestamo'!$N$22*AM131/12)</f>
        <v>0</v>
      </c>
    </row>
    <row r="132" spans="19:64" x14ac:dyDescent="0.35">
      <c r="S132" s="93">
        <f t="shared" si="12"/>
        <v>0</v>
      </c>
      <c r="T132" s="93">
        <f>IF('Tabla del Prestamo'!G132&gt;0,'Tabla del Prestamo'!G132,0)</f>
        <v>0</v>
      </c>
      <c r="U132" s="94"/>
      <c r="V132" s="94">
        <f t="shared" si="13"/>
        <v>0</v>
      </c>
      <c r="W132" s="66">
        <v>117</v>
      </c>
      <c r="X132" s="70">
        <f>SUMIF($S$16:$S$375,"&gt;0",$S$16:$S$375)-SUMIF(S133:$S$375,"&gt;0",S133:$S$375)</f>
        <v>0</v>
      </c>
      <c r="Y132" s="83"/>
      <c r="Z132" s="70">
        <f>'Tabla del Prestamo'!H132+'Tabla del Prestamo'!I132+'Tabla del Prestamo'!J132</f>
        <v>0</v>
      </c>
      <c r="AA132" s="67">
        <v>117</v>
      </c>
      <c r="AB132" s="70">
        <f>SUMIF($Z$16:$Z$375,"&gt;0",$Z$16:$Z$375)-SUMIF($Z133:Z$375,"&gt;0",$Z133:Z$375)</f>
        <v>0</v>
      </c>
      <c r="AC132" s="66"/>
      <c r="AD132" s="70"/>
      <c r="AE132" s="95"/>
      <c r="AF132" s="89">
        <f t="shared" si="14"/>
        <v>0</v>
      </c>
      <c r="AG132" s="89">
        <f t="shared" si="15"/>
        <v>0</v>
      </c>
      <c r="AH132" s="89">
        <f t="shared" si="16"/>
        <v>0</v>
      </c>
      <c r="AI132" s="89">
        <f>'Tabla del Prestamo'!$H$15</f>
        <v>0</v>
      </c>
      <c r="AJ132" s="67"/>
      <c r="AK132" s="89"/>
      <c r="AL132" s="67"/>
      <c r="AM132" s="89">
        <f t="shared" si="17"/>
        <v>0</v>
      </c>
      <c r="AO132" s="96">
        <f>IF('Tabla del Prestamo'!K131&gt;0.1,1,0)</f>
        <v>0</v>
      </c>
      <c r="AP132" s="96"/>
      <c r="AV132" s="89">
        <f t="shared" si="18"/>
        <v>0</v>
      </c>
      <c r="AW132" s="97">
        <f>(AV132-AX132)+('Tabla del Prestamo'!H132+'Tabla del Prestamo'!I132+'Tabla del Prestamo'!J132)*BE132</f>
        <v>0</v>
      </c>
      <c r="AX132" s="89">
        <f t="shared" si="19"/>
        <v>0</v>
      </c>
      <c r="AY132" s="89">
        <f>'Tabla del Prestamo'!$H$15</f>
        <v>0</v>
      </c>
      <c r="BA132" s="89"/>
      <c r="BC132" s="97">
        <f t="shared" si="20"/>
        <v>0</v>
      </c>
      <c r="BD132" s="90">
        <v>10</v>
      </c>
      <c r="BE132" s="98">
        <f t="shared" si="21"/>
        <v>0</v>
      </c>
      <c r="BG132" s="69">
        <f t="shared" si="22"/>
        <v>0</v>
      </c>
      <c r="BH132" s="70">
        <f t="shared" si="23"/>
        <v>0</v>
      </c>
      <c r="BJ132" s="67">
        <f>IF(BC132&gt;-'Tabla del Prestamo'!$D$16,1,0)</f>
        <v>0</v>
      </c>
      <c r="BL132" s="95">
        <f>('Tabla del Prestamo'!$N$22*AM132/12)</f>
        <v>0</v>
      </c>
    </row>
    <row r="133" spans="19:64" x14ac:dyDescent="0.35">
      <c r="S133" s="93">
        <f t="shared" si="12"/>
        <v>0</v>
      </c>
      <c r="T133" s="93">
        <f>IF('Tabla del Prestamo'!G133&gt;0,'Tabla del Prestamo'!G133,0)</f>
        <v>0</v>
      </c>
      <c r="U133" s="94"/>
      <c r="V133" s="94">
        <f t="shared" si="13"/>
        <v>0</v>
      </c>
      <c r="W133" s="66">
        <v>118</v>
      </c>
      <c r="X133" s="70">
        <f>SUMIF($S$16:$S$375,"&gt;0",$S$16:$S$375)-SUMIF(S134:$S$375,"&gt;0",S134:$S$375)</f>
        <v>0</v>
      </c>
      <c r="Y133" s="83"/>
      <c r="Z133" s="70">
        <f>'Tabla del Prestamo'!H133+'Tabla del Prestamo'!I133+'Tabla del Prestamo'!J133</f>
        <v>0</v>
      </c>
      <c r="AA133" s="67">
        <v>118</v>
      </c>
      <c r="AB133" s="70">
        <f>SUMIF($Z$16:$Z$375,"&gt;0",$Z$16:$Z$375)-SUMIF($Z134:Z$375,"&gt;0",$Z134:Z$375)</f>
        <v>0</v>
      </c>
      <c r="AC133" s="66"/>
      <c r="AD133" s="70"/>
      <c r="AE133" s="95"/>
      <c r="AF133" s="89">
        <f t="shared" si="14"/>
        <v>0</v>
      </c>
      <c r="AG133" s="89">
        <f t="shared" si="15"/>
        <v>0</v>
      </c>
      <c r="AH133" s="89">
        <f t="shared" si="16"/>
        <v>0</v>
      </c>
      <c r="AI133" s="89">
        <f>'Tabla del Prestamo'!$H$15</f>
        <v>0</v>
      </c>
      <c r="AJ133" s="67"/>
      <c r="AK133" s="89"/>
      <c r="AL133" s="67"/>
      <c r="AM133" s="89">
        <f t="shared" si="17"/>
        <v>0</v>
      </c>
      <c r="AO133" s="96">
        <f>IF('Tabla del Prestamo'!K132&gt;0.1,1,0)</f>
        <v>0</v>
      </c>
      <c r="AP133" s="96"/>
      <c r="AV133" s="89">
        <f t="shared" si="18"/>
        <v>0</v>
      </c>
      <c r="AW133" s="97">
        <f>(AV133-AX133)+('Tabla del Prestamo'!H133+'Tabla del Prestamo'!I133+'Tabla del Prestamo'!J133)*BE133</f>
        <v>0</v>
      </c>
      <c r="AX133" s="89">
        <f t="shared" si="19"/>
        <v>0</v>
      </c>
      <c r="AY133" s="89">
        <f>'Tabla del Prestamo'!$H$15</f>
        <v>0</v>
      </c>
      <c r="BA133" s="89"/>
      <c r="BC133" s="97">
        <f t="shared" si="20"/>
        <v>0</v>
      </c>
      <c r="BD133" s="90">
        <v>10</v>
      </c>
      <c r="BE133" s="98">
        <f t="shared" si="21"/>
        <v>0</v>
      </c>
      <c r="BG133" s="69">
        <f t="shared" si="22"/>
        <v>0</v>
      </c>
      <c r="BH133" s="70">
        <f t="shared" si="23"/>
        <v>0</v>
      </c>
      <c r="BJ133" s="67">
        <f>IF(BC133&gt;-'Tabla del Prestamo'!$D$16,1,0)</f>
        <v>0</v>
      </c>
      <c r="BL133" s="95">
        <f>('Tabla del Prestamo'!$N$22*AM133/12)</f>
        <v>0</v>
      </c>
    </row>
    <row r="134" spans="19:64" x14ac:dyDescent="0.35">
      <c r="S134" s="93">
        <f t="shared" si="12"/>
        <v>0</v>
      </c>
      <c r="T134" s="93">
        <f>IF('Tabla del Prestamo'!G134&gt;0,'Tabla del Prestamo'!G134,0)</f>
        <v>0</v>
      </c>
      <c r="U134" s="94"/>
      <c r="V134" s="94">
        <f t="shared" si="13"/>
        <v>0</v>
      </c>
      <c r="W134" s="66">
        <v>119</v>
      </c>
      <c r="X134" s="70">
        <f>SUMIF($S$16:$S$375,"&gt;0",$S$16:$S$375)-SUMIF(S135:$S$375,"&gt;0",S135:$S$375)</f>
        <v>0</v>
      </c>
      <c r="Y134" s="83"/>
      <c r="Z134" s="70">
        <f>'Tabla del Prestamo'!H134+'Tabla del Prestamo'!I134+'Tabla del Prestamo'!J134</f>
        <v>0</v>
      </c>
      <c r="AA134" s="67">
        <v>119</v>
      </c>
      <c r="AB134" s="70">
        <f>SUMIF($Z$16:$Z$375,"&gt;0",$Z$16:$Z$375)-SUMIF($Z135:Z$375,"&gt;0",$Z135:Z$375)</f>
        <v>0</v>
      </c>
      <c r="AC134" s="66"/>
      <c r="AD134" s="70"/>
      <c r="AE134" s="95"/>
      <c r="AF134" s="89">
        <f t="shared" si="14"/>
        <v>0</v>
      </c>
      <c r="AG134" s="89">
        <f t="shared" si="15"/>
        <v>0</v>
      </c>
      <c r="AH134" s="89">
        <f t="shared" si="16"/>
        <v>0</v>
      </c>
      <c r="AI134" s="89">
        <f>'Tabla del Prestamo'!$H$15</f>
        <v>0</v>
      </c>
      <c r="AJ134" s="67"/>
      <c r="AK134" s="89"/>
      <c r="AL134" s="67"/>
      <c r="AM134" s="89">
        <f t="shared" si="17"/>
        <v>0</v>
      </c>
      <c r="AO134" s="96">
        <f>IF('Tabla del Prestamo'!K133&gt;0.1,1,0)</f>
        <v>0</v>
      </c>
      <c r="AP134" s="96"/>
      <c r="AV134" s="89">
        <f t="shared" si="18"/>
        <v>0</v>
      </c>
      <c r="AW134" s="97">
        <f>(AV134-AX134)+('Tabla del Prestamo'!H134+'Tabla del Prestamo'!I134+'Tabla del Prestamo'!J134)*BE134</f>
        <v>0</v>
      </c>
      <c r="AX134" s="89">
        <f t="shared" si="19"/>
        <v>0</v>
      </c>
      <c r="AY134" s="89">
        <f>'Tabla del Prestamo'!$H$15</f>
        <v>0</v>
      </c>
      <c r="BA134" s="89"/>
      <c r="BC134" s="97">
        <f t="shared" si="20"/>
        <v>0</v>
      </c>
      <c r="BD134" s="90">
        <v>10</v>
      </c>
      <c r="BE134" s="98">
        <f t="shared" si="21"/>
        <v>0</v>
      </c>
      <c r="BG134" s="69">
        <f t="shared" si="22"/>
        <v>0</v>
      </c>
      <c r="BH134" s="70">
        <f t="shared" si="23"/>
        <v>0</v>
      </c>
      <c r="BJ134" s="67">
        <f>IF(BC134&gt;-'Tabla del Prestamo'!$D$16,1,0)</f>
        <v>0</v>
      </c>
      <c r="BL134" s="95">
        <f>('Tabla del Prestamo'!$N$22*AM134/12)</f>
        <v>0</v>
      </c>
    </row>
    <row r="135" spans="19:64" x14ac:dyDescent="0.35">
      <c r="S135" s="93">
        <f t="shared" si="12"/>
        <v>0</v>
      </c>
      <c r="T135" s="93">
        <f>IF('Tabla del Prestamo'!G135&gt;0,'Tabla del Prestamo'!G135,0)</f>
        <v>0</v>
      </c>
      <c r="U135" s="94"/>
      <c r="V135" s="94">
        <f t="shared" si="13"/>
        <v>0</v>
      </c>
      <c r="W135" s="66">
        <v>120</v>
      </c>
      <c r="X135" s="70">
        <f>SUMIF($S$16:$S$375,"&gt;0",$S$16:$S$375)-SUMIF(S136:$S$375,"&gt;0",S136:$S$375)</f>
        <v>0</v>
      </c>
      <c r="Y135" s="83"/>
      <c r="Z135" s="70">
        <f>'Tabla del Prestamo'!H135+'Tabla del Prestamo'!I135+'Tabla del Prestamo'!J135</f>
        <v>0</v>
      </c>
      <c r="AA135" s="67">
        <v>120</v>
      </c>
      <c r="AB135" s="70">
        <f>SUMIF($Z$16:$Z$375,"&gt;0",$Z$16:$Z$375)-SUMIF($Z136:Z$375,"&gt;0",$Z136:Z$375)</f>
        <v>0</v>
      </c>
      <c r="AC135" s="66"/>
      <c r="AD135" s="70"/>
      <c r="AE135" s="95"/>
      <c r="AF135" s="89">
        <f t="shared" si="14"/>
        <v>0</v>
      </c>
      <c r="AG135" s="89">
        <f t="shared" si="15"/>
        <v>0</v>
      </c>
      <c r="AH135" s="89">
        <f t="shared" si="16"/>
        <v>0</v>
      </c>
      <c r="AI135" s="89">
        <f>'Tabla del Prestamo'!$H$15</f>
        <v>0</v>
      </c>
      <c r="AJ135" s="67"/>
      <c r="AK135" s="89"/>
      <c r="AL135" s="67"/>
      <c r="AM135" s="89">
        <f t="shared" si="17"/>
        <v>0</v>
      </c>
      <c r="AO135" s="96">
        <f>IF('Tabla del Prestamo'!K134&gt;0.1,1,0)</f>
        <v>0</v>
      </c>
      <c r="AP135" s="96"/>
      <c r="AV135" s="89">
        <f t="shared" si="18"/>
        <v>0</v>
      </c>
      <c r="AW135" s="97">
        <f>(AV135-AX135)+('Tabla del Prestamo'!H135+'Tabla del Prestamo'!I135+'Tabla del Prestamo'!J135)*BE135</f>
        <v>0</v>
      </c>
      <c r="AX135" s="89">
        <f t="shared" si="19"/>
        <v>0</v>
      </c>
      <c r="AY135" s="89">
        <f>'Tabla del Prestamo'!$H$15</f>
        <v>0</v>
      </c>
      <c r="BA135" s="89"/>
      <c r="BC135" s="97">
        <f t="shared" si="20"/>
        <v>0</v>
      </c>
      <c r="BD135" s="90">
        <v>10</v>
      </c>
      <c r="BE135" s="98">
        <f t="shared" si="21"/>
        <v>0</v>
      </c>
      <c r="BG135" s="69">
        <f t="shared" si="22"/>
        <v>0</v>
      </c>
      <c r="BH135" s="70">
        <f t="shared" si="23"/>
        <v>0</v>
      </c>
      <c r="BJ135" s="67">
        <f>IF(BC135&gt;-'Tabla del Prestamo'!$D$16,1,0)</f>
        <v>0</v>
      </c>
      <c r="BL135" s="95">
        <f>('Tabla del Prestamo'!$N$22*AM135/12)</f>
        <v>0</v>
      </c>
    </row>
    <row r="136" spans="19:64" x14ac:dyDescent="0.35">
      <c r="S136" s="93">
        <f t="shared" si="12"/>
        <v>0</v>
      </c>
      <c r="T136" s="93">
        <f>IF('Tabla del Prestamo'!G136&gt;0,'Tabla del Prestamo'!G136,0)</f>
        <v>0</v>
      </c>
      <c r="U136" s="94"/>
      <c r="V136" s="94">
        <f t="shared" si="13"/>
        <v>0</v>
      </c>
      <c r="W136" s="66">
        <v>121</v>
      </c>
      <c r="X136" s="70">
        <f>SUMIF($S$16:$S$375,"&gt;0",$S$16:$S$375)-SUMIF(S137:$S$375,"&gt;0",S137:$S$375)</f>
        <v>0</v>
      </c>
      <c r="Y136" s="83"/>
      <c r="Z136" s="70">
        <f>'Tabla del Prestamo'!H136+'Tabla del Prestamo'!I136+'Tabla del Prestamo'!J136</f>
        <v>0</v>
      </c>
      <c r="AA136" s="67">
        <v>121</v>
      </c>
      <c r="AB136" s="70">
        <f>SUMIF($Z$16:$Z$375,"&gt;0",$Z$16:$Z$375)-SUMIF($Z137:Z$375,"&gt;0",$Z137:Z$375)</f>
        <v>0</v>
      </c>
      <c r="AC136" s="66"/>
      <c r="AD136" s="70"/>
      <c r="AE136" s="95"/>
      <c r="AF136" s="89">
        <f t="shared" si="14"/>
        <v>0</v>
      </c>
      <c r="AG136" s="89">
        <f t="shared" si="15"/>
        <v>0</v>
      </c>
      <c r="AH136" s="89">
        <f t="shared" si="16"/>
        <v>0</v>
      </c>
      <c r="AI136" s="89">
        <f>'Tabla del Prestamo'!$H$15</f>
        <v>0</v>
      </c>
      <c r="AJ136" s="67"/>
      <c r="AK136" s="89"/>
      <c r="AL136" s="67"/>
      <c r="AM136" s="89">
        <f t="shared" si="17"/>
        <v>0</v>
      </c>
      <c r="AO136" s="96">
        <f>IF('Tabla del Prestamo'!K135&gt;0.1,1,0)</f>
        <v>0</v>
      </c>
      <c r="AP136" s="96"/>
      <c r="AV136" s="89">
        <f t="shared" si="18"/>
        <v>0</v>
      </c>
      <c r="AW136" s="97">
        <f>(AV136-AX136)+('Tabla del Prestamo'!H136+'Tabla del Prestamo'!I136+'Tabla del Prestamo'!J136)*BE136</f>
        <v>0</v>
      </c>
      <c r="AX136" s="89">
        <f t="shared" si="19"/>
        <v>0</v>
      </c>
      <c r="AY136" s="89">
        <f>'Tabla del Prestamo'!$H$15</f>
        <v>0</v>
      </c>
      <c r="BA136" s="89"/>
      <c r="BC136" s="97">
        <f t="shared" si="20"/>
        <v>0</v>
      </c>
      <c r="BD136" s="90">
        <v>11</v>
      </c>
      <c r="BE136" s="98">
        <f t="shared" si="21"/>
        <v>0</v>
      </c>
      <c r="BG136" s="69">
        <f t="shared" si="22"/>
        <v>0</v>
      </c>
      <c r="BH136" s="70">
        <f t="shared" si="23"/>
        <v>0</v>
      </c>
      <c r="BJ136" s="67">
        <f>IF(BC136&gt;-'Tabla del Prestamo'!$D$16,1,0)</f>
        <v>0</v>
      </c>
      <c r="BL136" s="95">
        <f>('Tabla del Prestamo'!$N$22*AM136/12)</f>
        <v>0</v>
      </c>
    </row>
    <row r="137" spans="19:64" x14ac:dyDescent="0.35">
      <c r="S137" s="93">
        <f t="shared" si="12"/>
        <v>0</v>
      </c>
      <c r="T137" s="93">
        <f>IF('Tabla del Prestamo'!G137&gt;0,'Tabla del Prestamo'!G137,0)</f>
        <v>0</v>
      </c>
      <c r="U137" s="94"/>
      <c r="V137" s="94">
        <f t="shared" si="13"/>
        <v>0</v>
      </c>
      <c r="W137" s="66">
        <v>122</v>
      </c>
      <c r="X137" s="70">
        <f>SUMIF($S$16:$S$375,"&gt;0",$S$16:$S$375)-SUMIF(S138:$S$375,"&gt;0",S138:$S$375)</f>
        <v>0</v>
      </c>
      <c r="Y137" s="83"/>
      <c r="Z137" s="70">
        <f>'Tabla del Prestamo'!H137+'Tabla del Prestamo'!I137+'Tabla del Prestamo'!J137</f>
        <v>0</v>
      </c>
      <c r="AA137" s="67">
        <v>122</v>
      </c>
      <c r="AB137" s="70">
        <f>SUMIF($Z$16:$Z$375,"&gt;0",$Z$16:$Z$375)-SUMIF($Z138:Z$375,"&gt;0",$Z138:Z$375)</f>
        <v>0</v>
      </c>
      <c r="AC137" s="66"/>
      <c r="AD137" s="70"/>
      <c r="AE137" s="95"/>
      <c r="AF137" s="89">
        <f t="shared" si="14"/>
        <v>0</v>
      </c>
      <c r="AG137" s="89">
        <f t="shared" si="15"/>
        <v>0</v>
      </c>
      <c r="AH137" s="89">
        <f t="shared" si="16"/>
        <v>0</v>
      </c>
      <c r="AI137" s="89">
        <f>'Tabla del Prestamo'!$H$15</f>
        <v>0</v>
      </c>
      <c r="AJ137" s="67"/>
      <c r="AK137" s="89"/>
      <c r="AL137" s="67"/>
      <c r="AM137" s="89">
        <f t="shared" si="17"/>
        <v>0</v>
      </c>
      <c r="AO137" s="96">
        <f>IF('Tabla del Prestamo'!K136&gt;0.1,1,0)</f>
        <v>0</v>
      </c>
      <c r="AP137" s="96"/>
      <c r="AV137" s="89">
        <f t="shared" si="18"/>
        <v>0</v>
      </c>
      <c r="AW137" s="97">
        <f>(AV137-AX137)+('Tabla del Prestamo'!H137+'Tabla del Prestamo'!I137+'Tabla del Prestamo'!J137)*BE137</f>
        <v>0</v>
      </c>
      <c r="AX137" s="89">
        <f t="shared" si="19"/>
        <v>0</v>
      </c>
      <c r="AY137" s="89">
        <f>'Tabla del Prestamo'!$H$15</f>
        <v>0</v>
      </c>
      <c r="BA137" s="89"/>
      <c r="BC137" s="97">
        <f t="shared" si="20"/>
        <v>0</v>
      </c>
      <c r="BD137" s="90">
        <v>11</v>
      </c>
      <c r="BE137" s="98">
        <f t="shared" si="21"/>
        <v>0</v>
      </c>
      <c r="BG137" s="69">
        <f t="shared" si="22"/>
        <v>0</v>
      </c>
      <c r="BH137" s="70">
        <f t="shared" si="23"/>
        <v>0</v>
      </c>
      <c r="BJ137" s="67">
        <f>IF(BC137&gt;-'Tabla del Prestamo'!$D$16,1,0)</f>
        <v>0</v>
      </c>
      <c r="BL137" s="95">
        <f>('Tabla del Prestamo'!$N$22*AM137/12)</f>
        <v>0</v>
      </c>
    </row>
    <row r="138" spans="19:64" x14ac:dyDescent="0.35">
      <c r="S138" s="93">
        <f t="shared" si="12"/>
        <v>0</v>
      </c>
      <c r="T138" s="93">
        <f>IF('Tabla del Prestamo'!G138&gt;0,'Tabla del Prestamo'!G138,0)</f>
        <v>0</v>
      </c>
      <c r="U138" s="94"/>
      <c r="V138" s="94">
        <f t="shared" si="13"/>
        <v>0</v>
      </c>
      <c r="W138" s="66">
        <v>123</v>
      </c>
      <c r="X138" s="70">
        <f>SUMIF($S$16:$S$375,"&gt;0",$S$16:$S$375)-SUMIF(S139:$S$375,"&gt;0",S139:$S$375)</f>
        <v>0</v>
      </c>
      <c r="Y138" s="83"/>
      <c r="Z138" s="70">
        <f>'Tabla del Prestamo'!H138+'Tabla del Prestamo'!I138+'Tabla del Prestamo'!J138</f>
        <v>0</v>
      </c>
      <c r="AA138" s="67">
        <v>123</v>
      </c>
      <c r="AB138" s="70">
        <f>SUMIF($Z$16:$Z$375,"&gt;0",$Z$16:$Z$375)-SUMIF($Z139:Z$375,"&gt;0",$Z139:Z$375)</f>
        <v>0</v>
      </c>
      <c r="AC138" s="66"/>
      <c r="AD138" s="70"/>
      <c r="AE138" s="95"/>
      <c r="AF138" s="89">
        <f t="shared" si="14"/>
        <v>0</v>
      </c>
      <c r="AG138" s="89">
        <f t="shared" si="15"/>
        <v>0</v>
      </c>
      <c r="AH138" s="89">
        <f t="shared" si="16"/>
        <v>0</v>
      </c>
      <c r="AI138" s="89">
        <f>'Tabla del Prestamo'!$H$15</f>
        <v>0</v>
      </c>
      <c r="AJ138" s="67"/>
      <c r="AK138" s="89"/>
      <c r="AL138" s="67"/>
      <c r="AM138" s="89">
        <f t="shared" si="17"/>
        <v>0</v>
      </c>
      <c r="AO138" s="96">
        <f>IF('Tabla del Prestamo'!K137&gt;0.1,1,0)</f>
        <v>0</v>
      </c>
      <c r="AP138" s="96"/>
      <c r="AV138" s="89">
        <f t="shared" si="18"/>
        <v>0</v>
      </c>
      <c r="AW138" s="97">
        <f>(AV138-AX138)+('Tabla del Prestamo'!H138+'Tabla del Prestamo'!I138+'Tabla del Prestamo'!J138)*BE138</f>
        <v>0</v>
      </c>
      <c r="AX138" s="89">
        <f t="shared" si="19"/>
        <v>0</v>
      </c>
      <c r="AY138" s="89">
        <f>'Tabla del Prestamo'!$H$15</f>
        <v>0</v>
      </c>
      <c r="BA138" s="89"/>
      <c r="BC138" s="97">
        <f t="shared" si="20"/>
        <v>0</v>
      </c>
      <c r="BD138" s="90">
        <v>11</v>
      </c>
      <c r="BE138" s="98">
        <f t="shared" si="21"/>
        <v>0</v>
      </c>
      <c r="BG138" s="69">
        <f t="shared" si="22"/>
        <v>0</v>
      </c>
      <c r="BH138" s="70">
        <f t="shared" si="23"/>
        <v>0</v>
      </c>
      <c r="BJ138" s="67">
        <f>IF(BC138&gt;-'Tabla del Prestamo'!$D$16,1,0)</f>
        <v>0</v>
      </c>
      <c r="BL138" s="95">
        <f>('Tabla del Prestamo'!$N$22*AM138/12)</f>
        <v>0</v>
      </c>
    </row>
    <row r="139" spans="19:64" x14ac:dyDescent="0.35">
      <c r="S139" s="93">
        <f t="shared" si="12"/>
        <v>0</v>
      </c>
      <c r="T139" s="93">
        <f>IF('Tabla del Prestamo'!G139&gt;0,'Tabla del Prestamo'!G139,0)</f>
        <v>0</v>
      </c>
      <c r="U139" s="94"/>
      <c r="V139" s="94">
        <f t="shared" si="13"/>
        <v>0</v>
      </c>
      <c r="W139" s="66">
        <v>124</v>
      </c>
      <c r="X139" s="70">
        <f>SUMIF($S$16:$S$375,"&gt;0",$S$16:$S$375)-SUMIF(S140:$S$375,"&gt;0",S140:$S$375)</f>
        <v>0</v>
      </c>
      <c r="Y139" s="83"/>
      <c r="Z139" s="70">
        <f>'Tabla del Prestamo'!H139+'Tabla del Prestamo'!I139+'Tabla del Prestamo'!J139</f>
        <v>0</v>
      </c>
      <c r="AA139" s="67">
        <v>124</v>
      </c>
      <c r="AB139" s="70">
        <f>SUMIF($Z$16:$Z$375,"&gt;0",$Z$16:$Z$375)-SUMIF($Z140:Z$375,"&gt;0",$Z140:Z$375)</f>
        <v>0</v>
      </c>
      <c r="AC139" s="66"/>
      <c r="AD139" s="70"/>
      <c r="AE139" s="95"/>
      <c r="AF139" s="89">
        <f t="shared" si="14"/>
        <v>0</v>
      </c>
      <c r="AG139" s="89">
        <f t="shared" si="15"/>
        <v>0</v>
      </c>
      <c r="AH139" s="89">
        <f t="shared" si="16"/>
        <v>0</v>
      </c>
      <c r="AI139" s="89">
        <f>'Tabla del Prestamo'!$H$15</f>
        <v>0</v>
      </c>
      <c r="AJ139" s="67"/>
      <c r="AK139" s="89"/>
      <c r="AL139" s="67"/>
      <c r="AM139" s="89">
        <f t="shared" si="17"/>
        <v>0</v>
      </c>
      <c r="AO139" s="96">
        <f>IF('Tabla del Prestamo'!K138&gt;0.1,1,0)</f>
        <v>0</v>
      </c>
      <c r="AP139" s="96"/>
      <c r="AV139" s="89">
        <f t="shared" si="18"/>
        <v>0</v>
      </c>
      <c r="AW139" s="97">
        <f>(AV139-AX139)+('Tabla del Prestamo'!H139+'Tabla del Prestamo'!I139+'Tabla del Prestamo'!J139)*BE139</f>
        <v>0</v>
      </c>
      <c r="AX139" s="89">
        <f t="shared" si="19"/>
        <v>0</v>
      </c>
      <c r="AY139" s="89">
        <f>'Tabla del Prestamo'!$H$15</f>
        <v>0</v>
      </c>
      <c r="BA139" s="89"/>
      <c r="BC139" s="97">
        <f t="shared" si="20"/>
        <v>0</v>
      </c>
      <c r="BD139" s="90">
        <v>11</v>
      </c>
      <c r="BE139" s="98">
        <f t="shared" si="21"/>
        <v>0</v>
      </c>
      <c r="BG139" s="69">
        <f t="shared" si="22"/>
        <v>0</v>
      </c>
      <c r="BH139" s="70">
        <f t="shared" si="23"/>
        <v>0</v>
      </c>
      <c r="BJ139" s="67">
        <f>IF(BC139&gt;-'Tabla del Prestamo'!$D$16,1,0)</f>
        <v>0</v>
      </c>
      <c r="BL139" s="95">
        <f>('Tabla del Prestamo'!$N$22*AM139/12)</f>
        <v>0</v>
      </c>
    </row>
    <row r="140" spans="19:64" x14ac:dyDescent="0.35">
      <c r="S140" s="93">
        <f t="shared" si="12"/>
        <v>0</v>
      </c>
      <c r="T140" s="93">
        <f>IF('Tabla del Prestamo'!G140&gt;0,'Tabla del Prestamo'!G140,0)</f>
        <v>0</v>
      </c>
      <c r="U140" s="94"/>
      <c r="V140" s="94">
        <f t="shared" si="13"/>
        <v>0</v>
      </c>
      <c r="W140" s="66">
        <v>125</v>
      </c>
      <c r="X140" s="70">
        <f>SUMIF($S$16:$S$375,"&gt;0",$S$16:$S$375)-SUMIF(S141:$S$375,"&gt;0",S141:$S$375)</f>
        <v>0</v>
      </c>
      <c r="Y140" s="83"/>
      <c r="Z140" s="70">
        <f>'Tabla del Prestamo'!H140+'Tabla del Prestamo'!I140+'Tabla del Prestamo'!J140</f>
        <v>0</v>
      </c>
      <c r="AA140" s="67">
        <v>125</v>
      </c>
      <c r="AB140" s="70">
        <f>SUMIF($Z$16:$Z$375,"&gt;0",$Z$16:$Z$375)-SUMIF($Z141:Z$375,"&gt;0",$Z141:Z$375)</f>
        <v>0</v>
      </c>
      <c r="AC140" s="66"/>
      <c r="AD140" s="70"/>
      <c r="AE140" s="95"/>
      <c r="AF140" s="89">
        <f t="shared" si="14"/>
        <v>0</v>
      </c>
      <c r="AG140" s="89">
        <f t="shared" si="15"/>
        <v>0</v>
      </c>
      <c r="AH140" s="89">
        <f t="shared" si="16"/>
        <v>0</v>
      </c>
      <c r="AI140" s="89">
        <f>'Tabla del Prestamo'!$H$15</f>
        <v>0</v>
      </c>
      <c r="AJ140" s="67"/>
      <c r="AK140" s="89"/>
      <c r="AL140" s="67"/>
      <c r="AM140" s="89">
        <f t="shared" si="17"/>
        <v>0</v>
      </c>
      <c r="AO140" s="96">
        <f>IF('Tabla del Prestamo'!K139&gt;0.1,1,0)</f>
        <v>0</v>
      </c>
      <c r="AP140" s="96"/>
      <c r="AV140" s="89">
        <f t="shared" si="18"/>
        <v>0</v>
      </c>
      <c r="AW140" s="97">
        <f>(AV140-AX140)+('Tabla del Prestamo'!H140+'Tabla del Prestamo'!I140+'Tabla del Prestamo'!J140)*BE140</f>
        <v>0</v>
      </c>
      <c r="AX140" s="89">
        <f t="shared" si="19"/>
        <v>0</v>
      </c>
      <c r="AY140" s="89">
        <f>'Tabla del Prestamo'!$H$15</f>
        <v>0</v>
      </c>
      <c r="BA140" s="89"/>
      <c r="BC140" s="97">
        <f t="shared" si="20"/>
        <v>0</v>
      </c>
      <c r="BD140" s="90">
        <v>11</v>
      </c>
      <c r="BE140" s="98">
        <f t="shared" si="21"/>
        <v>0</v>
      </c>
      <c r="BG140" s="69">
        <f t="shared" si="22"/>
        <v>0</v>
      </c>
      <c r="BH140" s="70">
        <f t="shared" si="23"/>
        <v>0</v>
      </c>
      <c r="BJ140" s="67">
        <f>IF(BC140&gt;-'Tabla del Prestamo'!$D$16,1,0)</f>
        <v>0</v>
      </c>
      <c r="BL140" s="95">
        <f>('Tabla del Prestamo'!$N$22*AM140/12)</f>
        <v>0</v>
      </c>
    </row>
    <row r="141" spans="19:64" x14ac:dyDescent="0.35">
      <c r="S141" s="93">
        <f t="shared" si="12"/>
        <v>0</v>
      </c>
      <c r="T141" s="93">
        <f>IF('Tabla del Prestamo'!G141&gt;0,'Tabla del Prestamo'!G141,0)</f>
        <v>0</v>
      </c>
      <c r="U141" s="94"/>
      <c r="V141" s="94">
        <f t="shared" si="13"/>
        <v>0</v>
      </c>
      <c r="W141" s="66">
        <v>126</v>
      </c>
      <c r="X141" s="70">
        <f>SUMIF($S$16:$S$375,"&gt;0",$S$16:$S$375)-SUMIF(S142:$S$375,"&gt;0",S142:$S$375)</f>
        <v>0</v>
      </c>
      <c r="Y141" s="83"/>
      <c r="Z141" s="70">
        <f>'Tabla del Prestamo'!H141+'Tabla del Prestamo'!I141+'Tabla del Prestamo'!J141</f>
        <v>0</v>
      </c>
      <c r="AA141" s="67">
        <v>126</v>
      </c>
      <c r="AB141" s="70">
        <f>SUMIF($Z$16:$Z$375,"&gt;0",$Z$16:$Z$375)-SUMIF($Z142:Z$375,"&gt;0",$Z142:Z$375)</f>
        <v>0</v>
      </c>
      <c r="AC141" s="66"/>
      <c r="AD141" s="70"/>
      <c r="AE141" s="95"/>
      <c r="AF141" s="89">
        <f t="shared" si="14"/>
        <v>0</v>
      </c>
      <c r="AG141" s="89">
        <f t="shared" si="15"/>
        <v>0</v>
      </c>
      <c r="AH141" s="89">
        <f t="shared" si="16"/>
        <v>0</v>
      </c>
      <c r="AI141" s="89">
        <f>'Tabla del Prestamo'!$H$15</f>
        <v>0</v>
      </c>
      <c r="AJ141" s="67"/>
      <c r="AK141" s="89">
        <f>'Tabla del Prestamo'!$I$15</f>
        <v>0</v>
      </c>
      <c r="AL141" s="67"/>
      <c r="AM141" s="89">
        <f t="shared" si="17"/>
        <v>0</v>
      </c>
      <c r="AO141" s="96">
        <f>IF('Tabla del Prestamo'!K140&gt;0.1,1,0)</f>
        <v>0</v>
      </c>
      <c r="AP141" s="96"/>
      <c r="AV141" s="89">
        <f t="shared" si="18"/>
        <v>0</v>
      </c>
      <c r="AW141" s="97">
        <f>(AV141-AX141)+('Tabla del Prestamo'!H141+'Tabla del Prestamo'!I141+'Tabla del Prestamo'!J141)*BE141</f>
        <v>0</v>
      </c>
      <c r="AX141" s="89">
        <f t="shared" si="19"/>
        <v>0</v>
      </c>
      <c r="AY141" s="89">
        <f>'Tabla del Prestamo'!$H$15</f>
        <v>0</v>
      </c>
      <c r="BA141" s="89">
        <f>'Tabla del Prestamo'!$I$15</f>
        <v>0</v>
      </c>
      <c r="BC141" s="97">
        <f t="shared" si="20"/>
        <v>0</v>
      </c>
      <c r="BD141" s="90">
        <v>11</v>
      </c>
      <c r="BE141" s="98">
        <f t="shared" si="21"/>
        <v>0</v>
      </c>
      <c r="BG141" s="69">
        <f t="shared" si="22"/>
        <v>0</v>
      </c>
      <c r="BH141" s="70">
        <f t="shared" si="23"/>
        <v>0</v>
      </c>
      <c r="BJ141" s="67">
        <f>IF(BC141&gt;-'Tabla del Prestamo'!$D$16,1,0)</f>
        <v>0</v>
      </c>
      <c r="BL141" s="95">
        <f>('Tabla del Prestamo'!$N$22*AM141/12)</f>
        <v>0</v>
      </c>
    </row>
    <row r="142" spans="19:64" x14ac:dyDescent="0.35">
      <c r="S142" s="93">
        <f t="shared" si="12"/>
        <v>0</v>
      </c>
      <c r="T142" s="93">
        <f>IF('Tabla del Prestamo'!G142&gt;0,'Tabla del Prestamo'!G142,0)</f>
        <v>0</v>
      </c>
      <c r="U142" s="94"/>
      <c r="V142" s="94">
        <f t="shared" si="13"/>
        <v>0</v>
      </c>
      <c r="W142" s="66">
        <v>127</v>
      </c>
      <c r="X142" s="70">
        <f>SUMIF($S$16:$S$375,"&gt;0",$S$16:$S$375)-SUMIF(S143:$S$375,"&gt;0",S143:$S$375)</f>
        <v>0</v>
      </c>
      <c r="Y142" s="83"/>
      <c r="Z142" s="70">
        <f>'Tabla del Prestamo'!H142+'Tabla del Prestamo'!I142+'Tabla del Prestamo'!J142</f>
        <v>0</v>
      </c>
      <c r="AA142" s="67">
        <v>127</v>
      </c>
      <c r="AB142" s="70">
        <f>SUMIF($Z$16:$Z$375,"&gt;0",$Z$16:$Z$375)-SUMIF($Z143:Z$375,"&gt;0",$Z143:Z$375)</f>
        <v>0</v>
      </c>
      <c r="AC142" s="66"/>
      <c r="AD142" s="70"/>
      <c r="AE142" s="95"/>
      <c r="AF142" s="89">
        <f t="shared" si="14"/>
        <v>0</v>
      </c>
      <c r="AG142" s="89">
        <f t="shared" si="15"/>
        <v>0</v>
      </c>
      <c r="AH142" s="89">
        <f t="shared" si="16"/>
        <v>0</v>
      </c>
      <c r="AI142" s="89">
        <f>'Tabla del Prestamo'!$H$15</f>
        <v>0</v>
      </c>
      <c r="AJ142" s="67"/>
      <c r="AK142" s="89"/>
      <c r="AL142" s="67"/>
      <c r="AM142" s="89">
        <f t="shared" si="17"/>
        <v>0</v>
      </c>
      <c r="AO142" s="96">
        <f>IF('Tabla del Prestamo'!K141&gt;0.1,1,0)</f>
        <v>0</v>
      </c>
      <c r="AP142" s="96"/>
      <c r="AV142" s="89">
        <f t="shared" si="18"/>
        <v>0</v>
      </c>
      <c r="AW142" s="97">
        <f>(AV142-AX142)+('Tabla del Prestamo'!H142+'Tabla del Prestamo'!I142+'Tabla del Prestamo'!J142)*BE142</f>
        <v>0</v>
      </c>
      <c r="AX142" s="89">
        <f t="shared" si="19"/>
        <v>0</v>
      </c>
      <c r="AY142" s="89">
        <f>'Tabla del Prestamo'!$H$15</f>
        <v>0</v>
      </c>
      <c r="BA142" s="89"/>
      <c r="BC142" s="97">
        <f t="shared" si="20"/>
        <v>0</v>
      </c>
      <c r="BD142" s="90">
        <v>11</v>
      </c>
      <c r="BE142" s="98">
        <f t="shared" si="21"/>
        <v>0</v>
      </c>
      <c r="BG142" s="69">
        <f t="shared" si="22"/>
        <v>0</v>
      </c>
      <c r="BH142" s="70">
        <f t="shared" si="23"/>
        <v>0</v>
      </c>
      <c r="BJ142" s="67">
        <f>IF(BC142&gt;-'Tabla del Prestamo'!$D$16,1,0)</f>
        <v>0</v>
      </c>
      <c r="BL142" s="95">
        <f>('Tabla del Prestamo'!$N$22*AM142/12)</f>
        <v>0</v>
      </c>
    </row>
    <row r="143" spans="19:64" x14ac:dyDescent="0.35">
      <c r="S143" s="93">
        <f t="shared" si="12"/>
        <v>0</v>
      </c>
      <c r="T143" s="93">
        <f>IF('Tabla del Prestamo'!G143&gt;0,'Tabla del Prestamo'!G143,0)</f>
        <v>0</v>
      </c>
      <c r="U143" s="94"/>
      <c r="V143" s="94">
        <f t="shared" si="13"/>
        <v>0</v>
      </c>
      <c r="W143" s="66">
        <v>128</v>
      </c>
      <c r="X143" s="70">
        <f>SUMIF($S$16:$S$375,"&gt;0",$S$16:$S$375)-SUMIF(S144:$S$375,"&gt;0",S144:$S$375)</f>
        <v>0</v>
      </c>
      <c r="Y143" s="83"/>
      <c r="Z143" s="70">
        <f>'Tabla del Prestamo'!H143+'Tabla del Prestamo'!I143+'Tabla del Prestamo'!J143</f>
        <v>0</v>
      </c>
      <c r="AA143" s="67">
        <v>128</v>
      </c>
      <c r="AB143" s="70">
        <f>SUMIF($Z$16:$Z$375,"&gt;0",$Z$16:$Z$375)-SUMIF($Z144:Z$375,"&gt;0",$Z144:Z$375)</f>
        <v>0</v>
      </c>
      <c r="AC143" s="66"/>
      <c r="AD143" s="70"/>
      <c r="AE143" s="95"/>
      <c r="AF143" s="89">
        <f t="shared" si="14"/>
        <v>0</v>
      </c>
      <c r="AG143" s="89">
        <f t="shared" si="15"/>
        <v>0</v>
      </c>
      <c r="AH143" s="89">
        <f t="shared" si="16"/>
        <v>0</v>
      </c>
      <c r="AI143" s="89">
        <f>'Tabla del Prestamo'!$H$15</f>
        <v>0</v>
      </c>
      <c r="AJ143" s="67"/>
      <c r="AK143" s="89"/>
      <c r="AL143" s="67"/>
      <c r="AM143" s="89">
        <f t="shared" si="17"/>
        <v>0</v>
      </c>
      <c r="AO143" s="96">
        <f>IF('Tabla del Prestamo'!K142&gt;0.1,1,0)</f>
        <v>0</v>
      </c>
      <c r="AP143" s="96"/>
      <c r="AV143" s="89">
        <f t="shared" si="18"/>
        <v>0</v>
      </c>
      <c r="AW143" s="97">
        <f>(AV143-AX143)+('Tabla del Prestamo'!H143+'Tabla del Prestamo'!I143+'Tabla del Prestamo'!J143)*BE143</f>
        <v>0</v>
      </c>
      <c r="AX143" s="89">
        <f t="shared" si="19"/>
        <v>0</v>
      </c>
      <c r="AY143" s="89">
        <f>'Tabla del Prestamo'!$H$15</f>
        <v>0</v>
      </c>
      <c r="BA143" s="89"/>
      <c r="BC143" s="97">
        <f t="shared" si="20"/>
        <v>0</v>
      </c>
      <c r="BD143" s="90">
        <v>11</v>
      </c>
      <c r="BE143" s="98">
        <f t="shared" si="21"/>
        <v>0</v>
      </c>
      <c r="BG143" s="69">
        <f t="shared" si="22"/>
        <v>0</v>
      </c>
      <c r="BH143" s="70">
        <f t="shared" si="23"/>
        <v>0</v>
      </c>
      <c r="BJ143" s="67">
        <f>IF(BC143&gt;-'Tabla del Prestamo'!$D$16,1,0)</f>
        <v>0</v>
      </c>
      <c r="BL143" s="95">
        <f>('Tabla del Prestamo'!$N$22*AM143/12)</f>
        <v>0</v>
      </c>
    </row>
    <row r="144" spans="19:64" x14ac:dyDescent="0.35">
      <c r="S144" s="93">
        <f t="shared" ref="S144:S207" si="24">IF(T144&gt;0,V144,0)</f>
        <v>0</v>
      </c>
      <c r="T144" s="93">
        <f>IF('Tabla del Prestamo'!G144&gt;0,'Tabla del Prestamo'!G144,0)</f>
        <v>0</v>
      </c>
      <c r="U144" s="94"/>
      <c r="V144" s="94">
        <f t="shared" ref="V144:V207" si="25">AH144-T144</f>
        <v>0</v>
      </c>
      <c r="W144" s="66">
        <v>129</v>
      </c>
      <c r="X144" s="70">
        <f>SUMIF($S$16:$S$375,"&gt;0",$S$16:$S$375)-SUMIF(S145:$S$375,"&gt;0",S145:$S$375)</f>
        <v>0</v>
      </c>
      <c r="Y144" s="83"/>
      <c r="Z144" s="70">
        <f>'Tabla del Prestamo'!H144+'Tabla del Prestamo'!I144+'Tabla del Prestamo'!J144</f>
        <v>0</v>
      </c>
      <c r="AA144" s="67">
        <v>129</v>
      </c>
      <c r="AB144" s="70">
        <f>SUMIF($Z$16:$Z$375,"&gt;0",$Z$16:$Z$375)-SUMIF($Z145:Z$375,"&gt;0",$Z145:Z$375)</f>
        <v>0</v>
      </c>
      <c r="AC144" s="66"/>
      <c r="AD144" s="70"/>
      <c r="AE144" s="95"/>
      <c r="AF144" s="89">
        <f t="shared" ref="AF144:AF207" si="26">PMT($AR$69,$AR$68,-$AR$79,,)</f>
        <v>0</v>
      </c>
      <c r="AG144" s="89">
        <f t="shared" ref="AG144:AG207" si="27">AF144-AH144</f>
        <v>0</v>
      </c>
      <c r="AH144" s="89">
        <f t="shared" ref="AH144:AH207" si="28">IF((AM143*$AR$69)&gt;0,AM143*$AR$69,0)</f>
        <v>0</v>
      </c>
      <c r="AI144" s="89">
        <f>'Tabla del Prestamo'!$H$15</f>
        <v>0</v>
      </c>
      <c r="AJ144" s="67"/>
      <c r="AK144" s="89"/>
      <c r="AL144" s="67"/>
      <c r="AM144" s="89">
        <f t="shared" ref="AM144:AM207" si="29">+AM143-AG144</f>
        <v>0</v>
      </c>
      <c r="AO144" s="96">
        <f>IF('Tabla del Prestamo'!K143&gt;0.1,1,0)</f>
        <v>0</v>
      </c>
      <c r="AP144" s="96"/>
      <c r="AV144" s="89">
        <f t="shared" ref="AV144:AV207" si="30">PMT($AR$69,$AR$68,-$AR$79,,)</f>
        <v>0</v>
      </c>
      <c r="AW144" s="97">
        <f>(AV144-AX144)+('Tabla del Prestamo'!H144+'Tabla del Prestamo'!I144+'Tabla del Prestamo'!J144)*BE144</f>
        <v>0</v>
      </c>
      <c r="AX144" s="89">
        <f t="shared" ref="AX144:AX207" si="31">BC143*$AR$81</f>
        <v>0</v>
      </c>
      <c r="AY144" s="89">
        <f>'Tabla del Prestamo'!$H$15</f>
        <v>0</v>
      </c>
      <c r="BA144" s="89"/>
      <c r="BC144" s="97">
        <f t="shared" ref="BC144:BC207" si="32">+BC143-AW144</f>
        <v>0</v>
      </c>
      <c r="BD144" s="90">
        <v>11</v>
      </c>
      <c r="BE144" s="98">
        <f t="shared" ref="BE144:BE207" si="33">IF(BD144&gt;$BC$13,0,1)</f>
        <v>0</v>
      </c>
      <c r="BG144" s="69">
        <f t="shared" ref="BG144:BG207" si="34">IF(AX144&gt;0,AX144,0)</f>
        <v>0</v>
      </c>
      <c r="BH144" s="70">
        <f t="shared" ref="BH144:BH207" si="35">AH144-BG144</f>
        <v>0</v>
      </c>
      <c r="BJ144" s="67">
        <f>IF(BC144&gt;-'Tabla del Prestamo'!$D$16,1,0)</f>
        <v>0</v>
      </c>
      <c r="BL144" s="95">
        <f>('Tabla del Prestamo'!$N$22*AM144/12)</f>
        <v>0</v>
      </c>
    </row>
    <row r="145" spans="19:64" x14ac:dyDescent="0.35">
      <c r="S145" s="93">
        <f t="shared" si="24"/>
        <v>0</v>
      </c>
      <c r="T145" s="93">
        <f>IF('Tabla del Prestamo'!G145&gt;0,'Tabla del Prestamo'!G145,0)</f>
        <v>0</v>
      </c>
      <c r="U145" s="94"/>
      <c r="V145" s="94">
        <f t="shared" si="25"/>
        <v>0</v>
      </c>
      <c r="W145" s="66">
        <v>130</v>
      </c>
      <c r="X145" s="70">
        <f>SUMIF($S$16:$S$375,"&gt;0",$S$16:$S$375)-SUMIF(S146:$S$375,"&gt;0",S146:$S$375)</f>
        <v>0</v>
      </c>
      <c r="Y145" s="83"/>
      <c r="Z145" s="70">
        <f>'Tabla del Prestamo'!H145+'Tabla del Prestamo'!I145+'Tabla del Prestamo'!J145</f>
        <v>0</v>
      </c>
      <c r="AA145" s="67">
        <v>130</v>
      </c>
      <c r="AB145" s="70">
        <f>SUMIF($Z$16:$Z$375,"&gt;0",$Z$16:$Z$375)-SUMIF($Z146:Z$375,"&gt;0",$Z146:Z$375)</f>
        <v>0</v>
      </c>
      <c r="AC145" s="66"/>
      <c r="AD145" s="70"/>
      <c r="AE145" s="95"/>
      <c r="AF145" s="89">
        <f t="shared" si="26"/>
        <v>0</v>
      </c>
      <c r="AG145" s="89">
        <f t="shared" si="27"/>
        <v>0</v>
      </c>
      <c r="AH145" s="89">
        <f t="shared" si="28"/>
        <v>0</v>
      </c>
      <c r="AI145" s="89">
        <f>'Tabla del Prestamo'!$H$15</f>
        <v>0</v>
      </c>
      <c r="AJ145" s="67"/>
      <c r="AK145" s="89"/>
      <c r="AL145" s="67"/>
      <c r="AM145" s="89">
        <f t="shared" si="29"/>
        <v>0</v>
      </c>
      <c r="AO145" s="96">
        <f>IF('Tabla del Prestamo'!K144&gt;0.1,1,0)</f>
        <v>0</v>
      </c>
      <c r="AP145" s="96"/>
      <c r="AV145" s="89">
        <f t="shared" si="30"/>
        <v>0</v>
      </c>
      <c r="AW145" s="97">
        <f>(AV145-AX145)+('Tabla del Prestamo'!H145+'Tabla del Prestamo'!I145+'Tabla del Prestamo'!J145)*BE145</f>
        <v>0</v>
      </c>
      <c r="AX145" s="89">
        <f t="shared" si="31"/>
        <v>0</v>
      </c>
      <c r="AY145" s="89">
        <f>'Tabla del Prestamo'!$H$15</f>
        <v>0</v>
      </c>
      <c r="BA145" s="89"/>
      <c r="BC145" s="97">
        <f t="shared" si="32"/>
        <v>0</v>
      </c>
      <c r="BD145" s="90">
        <v>11</v>
      </c>
      <c r="BE145" s="98">
        <f t="shared" si="33"/>
        <v>0</v>
      </c>
      <c r="BG145" s="69">
        <f t="shared" si="34"/>
        <v>0</v>
      </c>
      <c r="BH145" s="70">
        <f t="shared" si="35"/>
        <v>0</v>
      </c>
      <c r="BJ145" s="67">
        <f>IF(BC145&gt;-'Tabla del Prestamo'!$D$16,1,0)</f>
        <v>0</v>
      </c>
      <c r="BL145" s="95">
        <f>('Tabla del Prestamo'!$N$22*AM145/12)</f>
        <v>0</v>
      </c>
    </row>
    <row r="146" spans="19:64" x14ac:dyDescent="0.35">
      <c r="S146" s="93">
        <f t="shared" si="24"/>
        <v>0</v>
      </c>
      <c r="T146" s="93">
        <f>IF('Tabla del Prestamo'!G146&gt;0,'Tabla del Prestamo'!G146,0)</f>
        <v>0</v>
      </c>
      <c r="U146" s="94"/>
      <c r="V146" s="94">
        <f t="shared" si="25"/>
        <v>0</v>
      </c>
      <c r="W146" s="66">
        <v>131</v>
      </c>
      <c r="X146" s="70">
        <f>SUMIF($S$16:$S$375,"&gt;0",$S$16:$S$375)-SUMIF(S147:$S$375,"&gt;0",S147:$S$375)</f>
        <v>0</v>
      </c>
      <c r="Y146" s="83"/>
      <c r="Z146" s="70">
        <f>'Tabla del Prestamo'!H146+'Tabla del Prestamo'!I146+'Tabla del Prestamo'!J146</f>
        <v>0</v>
      </c>
      <c r="AA146" s="67">
        <v>131</v>
      </c>
      <c r="AB146" s="70">
        <f>SUMIF($Z$16:$Z$375,"&gt;0",$Z$16:$Z$375)-SUMIF($Z147:Z$375,"&gt;0",$Z147:Z$375)</f>
        <v>0</v>
      </c>
      <c r="AC146" s="66"/>
      <c r="AD146" s="70"/>
      <c r="AE146" s="95"/>
      <c r="AF146" s="89">
        <f t="shared" si="26"/>
        <v>0</v>
      </c>
      <c r="AG146" s="89">
        <f t="shared" si="27"/>
        <v>0</v>
      </c>
      <c r="AH146" s="89">
        <f t="shared" si="28"/>
        <v>0</v>
      </c>
      <c r="AI146" s="89">
        <f>'Tabla del Prestamo'!$H$15</f>
        <v>0</v>
      </c>
      <c r="AJ146" s="67"/>
      <c r="AK146" s="89"/>
      <c r="AL146" s="67"/>
      <c r="AM146" s="89">
        <f t="shared" si="29"/>
        <v>0</v>
      </c>
      <c r="AO146" s="96">
        <f>IF('Tabla del Prestamo'!K145&gt;0.1,1,0)</f>
        <v>0</v>
      </c>
      <c r="AP146" s="96"/>
      <c r="AV146" s="89">
        <f t="shared" si="30"/>
        <v>0</v>
      </c>
      <c r="AW146" s="97">
        <f>(AV146-AX146)+('Tabla del Prestamo'!H146+'Tabla del Prestamo'!I146+'Tabla del Prestamo'!J146)*BE146</f>
        <v>0</v>
      </c>
      <c r="AX146" s="89">
        <f t="shared" si="31"/>
        <v>0</v>
      </c>
      <c r="AY146" s="89">
        <f>'Tabla del Prestamo'!$H$15</f>
        <v>0</v>
      </c>
      <c r="BA146" s="89"/>
      <c r="BC146" s="97">
        <f t="shared" si="32"/>
        <v>0</v>
      </c>
      <c r="BD146" s="90">
        <v>11</v>
      </c>
      <c r="BE146" s="98">
        <f t="shared" si="33"/>
        <v>0</v>
      </c>
      <c r="BG146" s="69">
        <f t="shared" si="34"/>
        <v>0</v>
      </c>
      <c r="BH146" s="70">
        <f t="shared" si="35"/>
        <v>0</v>
      </c>
      <c r="BJ146" s="67">
        <f>IF(BC146&gt;-'Tabla del Prestamo'!$D$16,1,0)</f>
        <v>0</v>
      </c>
      <c r="BL146" s="95">
        <f>('Tabla del Prestamo'!$N$22*AM146/12)</f>
        <v>0</v>
      </c>
    </row>
    <row r="147" spans="19:64" x14ac:dyDescent="0.35">
      <c r="S147" s="93">
        <f t="shared" si="24"/>
        <v>0</v>
      </c>
      <c r="T147" s="93">
        <f>IF('Tabla del Prestamo'!G147&gt;0,'Tabla del Prestamo'!G147,0)</f>
        <v>0</v>
      </c>
      <c r="U147" s="94"/>
      <c r="V147" s="94">
        <f t="shared" si="25"/>
        <v>0</v>
      </c>
      <c r="W147" s="66">
        <v>132</v>
      </c>
      <c r="X147" s="70">
        <f>SUMIF($S$16:$S$375,"&gt;0",$S$16:$S$375)-SUMIF(S148:$S$375,"&gt;0",S148:$S$375)</f>
        <v>0</v>
      </c>
      <c r="Y147" s="83"/>
      <c r="Z147" s="70">
        <f>'Tabla del Prestamo'!H147+'Tabla del Prestamo'!I147+'Tabla del Prestamo'!J147</f>
        <v>0</v>
      </c>
      <c r="AA147" s="67">
        <v>132</v>
      </c>
      <c r="AB147" s="70">
        <f>SUMIF($Z$16:$Z$375,"&gt;0",$Z$16:$Z$375)-SUMIF($Z148:Z$375,"&gt;0",$Z148:Z$375)</f>
        <v>0</v>
      </c>
      <c r="AC147" s="66"/>
      <c r="AD147" s="70"/>
      <c r="AE147" s="95"/>
      <c r="AF147" s="89">
        <f t="shared" si="26"/>
        <v>0</v>
      </c>
      <c r="AG147" s="89">
        <f t="shared" si="27"/>
        <v>0</v>
      </c>
      <c r="AH147" s="89">
        <f t="shared" si="28"/>
        <v>0</v>
      </c>
      <c r="AI147" s="89">
        <f>'Tabla del Prestamo'!$H$15</f>
        <v>0</v>
      </c>
      <c r="AJ147" s="67"/>
      <c r="AK147" s="89"/>
      <c r="AL147" s="67"/>
      <c r="AM147" s="89">
        <f t="shared" si="29"/>
        <v>0</v>
      </c>
      <c r="AO147" s="96">
        <f>IF('Tabla del Prestamo'!K146&gt;0.1,1,0)</f>
        <v>0</v>
      </c>
      <c r="AP147" s="96"/>
      <c r="AV147" s="89">
        <f t="shared" si="30"/>
        <v>0</v>
      </c>
      <c r="AW147" s="97">
        <f>(AV147-AX147)+('Tabla del Prestamo'!H147+'Tabla del Prestamo'!I147+'Tabla del Prestamo'!J147)*BE147</f>
        <v>0</v>
      </c>
      <c r="AX147" s="89">
        <f t="shared" si="31"/>
        <v>0</v>
      </c>
      <c r="AY147" s="89">
        <f>'Tabla del Prestamo'!$H$15</f>
        <v>0</v>
      </c>
      <c r="BA147" s="89"/>
      <c r="BC147" s="97">
        <f t="shared" si="32"/>
        <v>0</v>
      </c>
      <c r="BD147" s="90">
        <v>11</v>
      </c>
      <c r="BE147" s="98">
        <f t="shared" si="33"/>
        <v>0</v>
      </c>
      <c r="BG147" s="69">
        <f t="shared" si="34"/>
        <v>0</v>
      </c>
      <c r="BH147" s="70">
        <f t="shared" si="35"/>
        <v>0</v>
      </c>
      <c r="BJ147" s="67">
        <f>IF(BC147&gt;-'Tabla del Prestamo'!$D$16,1,0)</f>
        <v>0</v>
      </c>
      <c r="BL147" s="95">
        <f>('Tabla del Prestamo'!$N$22*AM147/12)</f>
        <v>0</v>
      </c>
    </row>
    <row r="148" spans="19:64" x14ac:dyDescent="0.35">
      <c r="S148" s="93">
        <f t="shared" si="24"/>
        <v>0</v>
      </c>
      <c r="T148" s="93">
        <f>IF('Tabla del Prestamo'!G148&gt;0,'Tabla del Prestamo'!G148,0)</f>
        <v>0</v>
      </c>
      <c r="U148" s="94"/>
      <c r="V148" s="94">
        <f t="shared" si="25"/>
        <v>0</v>
      </c>
      <c r="W148" s="66">
        <v>133</v>
      </c>
      <c r="X148" s="70">
        <f>SUMIF($S$16:$S$375,"&gt;0",$S$16:$S$375)-SUMIF(S149:$S$375,"&gt;0",S149:$S$375)</f>
        <v>0</v>
      </c>
      <c r="Y148" s="83"/>
      <c r="Z148" s="70">
        <f>'Tabla del Prestamo'!H148+'Tabla del Prestamo'!I148+'Tabla del Prestamo'!J148</f>
        <v>0</v>
      </c>
      <c r="AA148" s="67">
        <v>133</v>
      </c>
      <c r="AB148" s="70">
        <f>SUMIF($Z$16:$Z$375,"&gt;0",$Z$16:$Z$375)-SUMIF($Z149:Z$375,"&gt;0",$Z149:Z$375)</f>
        <v>0</v>
      </c>
      <c r="AC148" s="66"/>
      <c r="AD148" s="70"/>
      <c r="AE148" s="95"/>
      <c r="AF148" s="89">
        <f t="shared" si="26"/>
        <v>0</v>
      </c>
      <c r="AG148" s="89">
        <f t="shared" si="27"/>
        <v>0</v>
      </c>
      <c r="AH148" s="89">
        <f t="shared" si="28"/>
        <v>0</v>
      </c>
      <c r="AI148" s="89">
        <f>'Tabla del Prestamo'!$H$15</f>
        <v>0</v>
      </c>
      <c r="AJ148" s="67"/>
      <c r="AK148" s="89"/>
      <c r="AL148" s="67"/>
      <c r="AM148" s="89">
        <f t="shared" si="29"/>
        <v>0</v>
      </c>
      <c r="AO148" s="96">
        <f>IF('Tabla del Prestamo'!K147&gt;0.1,1,0)</f>
        <v>0</v>
      </c>
      <c r="AP148" s="96"/>
      <c r="AV148" s="89">
        <f t="shared" si="30"/>
        <v>0</v>
      </c>
      <c r="AW148" s="97">
        <f>(AV148-AX148)+('Tabla del Prestamo'!H148+'Tabla del Prestamo'!I148+'Tabla del Prestamo'!J148)*BE148</f>
        <v>0</v>
      </c>
      <c r="AX148" s="89">
        <f t="shared" si="31"/>
        <v>0</v>
      </c>
      <c r="AY148" s="89">
        <f>'Tabla del Prestamo'!$H$15</f>
        <v>0</v>
      </c>
      <c r="BA148" s="89"/>
      <c r="BC148" s="97">
        <f t="shared" si="32"/>
        <v>0</v>
      </c>
      <c r="BD148" s="90">
        <v>12</v>
      </c>
      <c r="BE148" s="98">
        <f t="shared" si="33"/>
        <v>0</v>
      </c>
      <c r="BG148" s="69">
        <f t="shared" si="34"/>
        <v>0</v>
      </c>
      <c r="BH148" s="70">
        <f t="shared" si="35"/>
        <v>0</v>
      </c>
      <c r="BJ148" s="67">
        <f>IF(BC148&gt;-'Tabla del Prestamo'!$D$16,1,0)</f>
        <v>0</v>
      </c>
      <c r="BL148" s="95">
        <f>('Tabla del Prestamo'!$N$22*AM148/12)</f>
        <v>0</v>
      </c>
    </row>
    <row r="149" spans="19:64" x14ac:dyDescent="0.35">
      <c r="S149" s="93">
        <f t="shared" si="24"/>
        <v>0</v>
      </c>
      <c r="T149" s="93">
        <f>IF('Tabla del Prestamo'!G149&gt;0,'Tabla del Prestamo'!G149,0)</f>
        <v>0</v>
      </c>
      <c r="U149" s="94"/>
      <c r="V149" s="94">
        <f t="shared" si="25"/>
        <v>0</v>
      </c>
      <c r="W149" s="66">
        <v>134</v>
      </c>
      <c r="X149" s="70">
        <f>SUMIF($S$16:$S$375,"&gt;0",$S$16:$S$375)-SUMIF(S150:$S$375,"&gt;0",S150:$S$375)</f>
        <v>0</v>
      </c>
      <c r="Y149" s="83"/>
      <c r="Z149" s="70">
        <f>'Tabla del Prestamo'!H149+'Tabla del Prestamo'!I149+'Tabla del Prestamo'!J149</f>
        <v>0</v>
      </c>
      <c r="AA149" s="67">
        <v>134</v>
      </c>
      <c r="AB149" s="70">
        <f>SUMIF($Z$16:$Z$375,"&gt;0",$Z$16:$Z$375)-SUMIF($Z150:Z$375,"&gt;0",$Z150:Z$375)</f>
        <v>0</v>
      </c>
      <c r="AC149" s="66"/>
      <c r="AD149" s="70"/>
      <c r="AE149" s="95"/>
      <c r="AF149" s="89">
        <f t="shared" si="26"/>
        <v>0</v>
      </c>
      <c r="AG149" s="89">
        <f t="shared" si="27"/>
        <v>0</v>
      </c>
      <c r="AH149" s="89">
        <f t="shared" si="28"/>
        <v>0</v>
      </c>
      <c r="AI149" s="89">
        <f>'Tabla del Prestamo'!$H$15</f>
        <v>0</v>
      </c>
      <c r="AJ149" s="67"/>
      <c r="AK149" s="89"/>
      <c r="AL149" s="67"/>
      <c r="AM149" s="89">
        <f t="shared" si="29"/>
        <v>0</v>
      </c>
      <c r="AO149" s="96">
        <f>IF('Tabla del Prestamo'!K148&gt;0.1,1,0)</f>
        <v>0</v>
      </c>
      <c r="AP149" s="96"/>
      <c r="AV149" s="89">
        <f t="shared" si="30"/>
        <v>0</v>
      </c>
      <c r="AW149" s="97">
        <f>(AV149-AX149)+('Tabla del Prestamo'!H149+'Tabla del Prestamo'!I149+'Tabla del Prestamo'!J149)*BE149</f>
        <v>0</v>
      </c>
      <c r="AX149" s="89">
        <f t="shared" si="31"/>
        <v>0</v>
      </c>
      <c r="AY149" s="89">
        <f>'Tabla del Prestamo'!$H$15</f>
        <v>0</v>
      </c>
      <c r="BA149" s="89"/>
      <c r="BC149" s="97">
        <f t="shared" si="32"/>
        <v>0</v>
      </c>
      <c r="BD149" s="90">
        <v>12</v>
      </c>
      <c r="BE149" s="98">
        <f t="shared" si="33"/>
        <v>0</v>
      </c>
      <c r="BG149" s="69">
        <f t="shared" si="34"/>
        <v>0</v>
      </c>
      <c r="BH149" s="70">
        <f t="shared" si="35"/>
        <v>0</v>
      </c>
      <c r="BJ149" s="67">
        <f>IF(BC149&gt;-'Tabla del Prestamo'!$D$16,1,0)</f>
        <v>0</v>
      </c>
      <c r="BL149" s="95">
        <f>('Tabla del Prestamo'!$N$22*AM149/12)</f>
        <v>0</v>
      </c>
    </row>
    <row r="150" spans="19:64" x14ac:dyDescent="0.35">
      <c r="S150" s="93">
        <f t="shared" si="24"/>
        <v>0</v>
      </c>
      <c r="T150" s="93">
        <f>IF('Tabla del Prestamo'!G150&gt;0,'Tabla del Prestamo'!G150,0)</f>
        <v>0</v>
      </c>
      <c r="U150" s="94"/>
      <c r="V150" s="94">
        <f t="shared" si="25"/>
        <v>0</v>
      </c>
      <c r="W150" s="66">
        <v>135</v>
      </c>
      <c r="X150" s="70">
        <f>SUMIF($S$16:$S$375,"&gt;0",$S$16:$S$375)-SUMIF(S151:$S$375,"&gt;0",S151:$S$375)</f>
        <v>0</v>
      </c>
      <c r="Y150" s="83"/>
      <c r="Z150" s="70">
        <f>'Tabla del Prestamo'!H150+'Tabla del Prestamo'!I150+'Tabla del Prestamo'!J150</f>
        <v>0</v>
      </c>
      <c r="AA150" s="67">
        <v>135</v>
      </c>
      <c r="AB150" s="70">
        <f>SUMIF($Z$16:$Z$375,"&gt;0",$Z$16:$Z$375)-SUMIF($Z151:Z$375,"&gt;0",$Z151:Z$375)</f>
        <v>0</v>
      </c>
      <c r="AC150" s="66"/>
      <c r="AD150" s="70"/>
      <c r="AE150" s="95"/>
      <c r="AF150" s="89">
        <f t="shared" si="26"/>
        <v>0</v>
      </c>
      <c r="AG150" s="89">
        <f t="shared" si="27"/>
        <v>0</v>
      </c>
      <c r="AH150" s="89">
        <f t="shared" si="28"/>
        <v>0</v>
      </c>
      <c r="AI150" s="89">
        <f>'Tabla del Prestamo'!$H$15</f>
        <v>0</v>
      </c>
      <c r="AJ150" s="67"/>
      <c r="AK150" s="89"/>
      <c r="AL150" s="67"/>
      <c r="AM150" s="89">
        <f t="shared" si="29"/>
        <v>0</v>
      </c>
      <c r="AO150" s="96">
        <f>IF('Tabla del Prestamo'!K149&gt;0.1,1,0)</f>
        <v>0</v>
      </c>
      <c r="AP150" s="96"/>
      <c r="AV150" s="89">
        <f t="shared" si="30"/>
        <v>0</v>
      </c>
      <c r="AW150" s="97">
        <f>(AV150-AX150)+('Tabla del Prestamo'!H150+'Tabla del Prestamo'!I150+'Tabla del Prestamo'!J150)*BE150</f>
        <v>0</v>
      </c>
      <c r="AX150" s="89">
        <f t="shared" si="31"/>
        <v>0</v>
      </c>
      <c r="AY150" s="89">
        <f>'Tabla del Prestamo'!$H$15</f>
        <v>0</v>
      </c>
      <c r="BA150" s="89"/>
      <c r="BC150" s="97">
        <f t="shared" si="32"/>
        <v>0</v>
      </c>
      <c r="BD150" s="90">
        <v>12</v>
      </c>
      <c r="BE150" s="98">
        <f t="shared" si="33"/>
        <v>0</v>
      </c>
      <c r="BG150" s="69">
        <f t="shared" si="34"/>
        <v>0</v>
      </c>
      <c r="BH150" s="70">
        <f t="shared" si="35"/>
        <v>0</v>
      </c>
      <c r="BJ150" s="67">
        <f>IF(BC150&gt;-'Tabla del Prestamo'!$D$16,1,0)</f>
        <v>0</v>
      </c>
      <c r="BL150" s="95">
        <f>('Tabla del Prestamo'!$N$22*AM150/12)</f>
        <v>0</v>
      </c>
    </row>
    <row r="151" spans="19:64" x14ac:dyDescent="0.35">
      <c r="S151" s="93">
        <f t="shared" si="24"/>
        <v>0</v>
      </c>
      <c r="T151" s="93">
        <f>IF('Tabla del Prestamo'!G151&gt;0,'Tabla del Prestamo'!G151,0)</f>
        <v>0</v>
      </c>
      <c r="U151" s="94"/>
      <c r="V151" s="94">
        <f t="shared" si="25"/>
        <v>0</v>
      </c>
      <c r="W151" s="66">
        <v>136</v>
      </c>
      <c r="X151" s="70">
        <f>SUMIF($S$16:$S$375,"&gt;0",$S$16:$S$375)-SUMIF(S152:$S$375,"&gt;0",S152:$S$375)</f>
        <v>0</v>
      </c>
      <c r="Y151" s="83"/>
      <c r="Z151" s="70">
        <f>'Tabla del Prestamo'!H151+'Tabla del Prestamo'!I151+'Tabla del Prestamo'!J151</f>
        <v>0</v>
      </c>
      <c r="AA151" s="67">
        <v>136</v>
      </c>
      <c r="AB151" s="70">
        <f>SUMIF($Z$16:$Z$375,"&gt;0",$Z$16:$Z$375)-SUMIF($Z152:Z$375,"&gt;0",$Z152:Z$375)</f>
        <v>0</v>
      </c>
      <c r="AC151" s="66"/>
      <c r="AD151" s="70"/>
      <c r="AE151" s="95"/>
      <c r="AF151" s="89">
        <f t="shared" si="26"/>
        <v>0</v>
      </c>
      <c r="AG151" s="89">
        <f t="shared" si="27"/>
        <v>0</v>
      </c>
      <c r="AH151" s="89">
        <f t="shared" si="28"/>
        <v>0</v>
      </c>
      <c r="AI151" s="89">
        <f>'Tabla del Prestamo'!$H$15</f>
        <v>0</v>
      </c>
      <c r="AJ151" s="67"/>
      <c r="AK151" s="89"/>
      <c r="AL151" s="67"/>
      <c r="AM151" s="89">
        <f t="shared" si="29"/>
        <v>0</v>
      </c>
      <c r="AO151" s="96">
        <f>IF('Tabla del Prestamo'!K150&gt;0.1,1,0)</f>
        <v>0</v>
      </c>
      <c r="AP151" s="96"/>
      <c r="AV151" s="89">
        <f t="shared" si="30"/>
        <v>0</v>
      </c>
      <c r="AW151" s="97">
        <f>(AV151-AX151)+('Tabla del Prestamo'!H151+'Tabla del Prestamo'!I151+'Tabla del Prestamo'!J151)*BE151</f>
        <v>0</v>
      </c>
      <c r="AX151" s="89">
        <f t="shared" si="31"/>
        <v>0</v>
      </c>
      <c r="AY151" s="89">
        <f>'Tabla del Prestamo'!$H$15</f>
        <v>0</v>
      </c>
      <c r="BA151" s="89"/>
      <c r="BC151" s="97">
        <f t="shared" si="32"/>
        <v>0</v>
      </c>
      <c r="BD151" s="90">
        <v>12</v>
      </c>
      <c r="BE151" s="98">
        <f t="shared" si="33"/>
        <v>0</v>
      </c>
      <c r="BG151" s="69">
        <f t="shared" si="34"/>
        <v>0</v>
      </c>
      <c r="BH151" s="70">
        <f t="shared" si="35"/>
        <v>0</v>
      </c>
      <c r="BJ151" s="67">
        <f>IF(BC151&gt;-'Tabla del Prestamo'!$D$16,1,0)</f>
        <v>0</v>
      </c>
      <c r="BL151" s="95">
        <f>('Tabla del Prestamo'!$N$22*AM151/12)</f>
        <v>0</v>
      </c>
    </row>
    <row r="152" spans="19:64" x14ac:dyDescent="0.35">
      <c r="S152" s="93">
        <f t="shared" si="24"/>
        <v>0</v>
      </c>
      <c r="T152" s="93">
        <f>IF('Tabla del Prestamo'!G152&gt;0,'Tabla del Prestamo'!G152,0)</f>
        <v>0</v>
      </c>
      <c r="U152" s="94"/>
      <c r="V152" s="94">
        <f t="shared" si="25"/>
        <v>0</v>
      </c>
      <c r="W152" s="66">
        <v>137</v>
      </c>
      <c r="X152" s="70">
        <f>SUMIF($S$16:$S$375,"&gt;0",$S$16:$S$375)-SUMIF(S153:$S$375,"&gt;0",S153:$S$375)</f>
        <v>0</v>
      </c>
      <c r="Y152" s="83"/>
      <c r="Z152" s="70">
        <f>'Tabla del Prestamo'!H152+'Tabla del Prestamo'!I152+'Tabla del Prestamo'!J152</f>
        <v>0</v>
      </c>
      <c r="AA152" s="67">
        <v>137</v>
      </c>
      <c r="AB152" s="70">
        <f>SUMIF($Z$16:$Z$375,"&gt;0",$Z$16:$Z$375)-SUMIF($Z153:Z$375,"&gt;0",$Z153:Z$375)</f>
        <v>0</v>
      </c>
      <c r="AC152" s="66"/>
      <c r="AD152" s="70"/>
      <c r="AE152" s="95"/>
      <c r="AF152" s="89">
        <f t="shared" si="26"/>
        <v>0</v>
      </c>
      <c r="AG152" s="89">
        <f t="shared" si="27"/>
        <v>0</v>
      </c>
      <c r="AH152" s="89">
        <f t="shared" si="28"/>
        <v>0</v>
      </c>
      <c r="AI152" s="89">
        <f>'Tabla del Prestamo'!$H$15</f>
        <v>0</v>
      </c>
      <c r="AJ152" s="67"/>
      <c r="AK152" s="89"/>
      <c r="AL152" s="67"/>
      <c r="AM152" s="89">
        <f t="shared" si="29"/>
        <v>0</v>
      </c>
      <c r="AO152" s="96">
        <f>IF('Tabla del Prestamo'!K151&gt;0.1,1,0)</f>
        <v>0</v>
      </c>
      <c r="AP152" s="96"/>
      <c r="AV152" s="89">
        <f t="shared" si="30"/>
        <v>0</v>
      </c>
      <c r="AW152" s="97">
        <f>(AV152-AX152)+('Tabla del Prestamo'!H152+'Tabla del Prestamo'!I152+'Tabla del Prestamo'!J152)*BE152</f>
        <v>0</v>
      </c>
      <c r="AX152" s="89">
        <f t="shared" si="31"/>
        <v>0</v>
      </c>
      <c r="AY152" s="89">
        <f>'Tabla del Prestamo'!$H$15</f>
        <v>0</v>
      </c>
      <c r="BA152" s="89"/>
      <c r="BC152" s="97">
        <f t="shared" si="32"/>
        <v>0</v>
      </c>
      <c r="BD152" s="90">
        <v>12</v>
      </c>
      <c r="BE152" s="98">
        <f t="shared" si="33"/>
        <v>0</v>
      </c>
      <c r="BG152" s="69">
        <f t="shared" si="34"/>
        <v>0</v>
      </c>
      <c r="BH152" s="70">
        <f t="shared" si="35"/>
        <v>0</v>
      </c>
      <c r="BJ152" s="67">
        <f>IF(BC152&gt;-'Tabla del Prestamo'!$D$16,1,0)</f>
        <v>0</v>
      </c>
      <c r="BL152" s="95">
        <f>('Tabla del Prestamo'!$N$22*AM152/12)</f>
        <v>0</v>
      </c>
    </row>
    <row r="153" spans="19:64" x14ac:dyDescent="0.35">
      <c r="S153" s="93">
        <f t="shared" si="24"/>
        <v>0</v>
      </c>
      <c r="T153" s="93">
        <f>IF('Tabla del Prestamo'!G153&gt;0,'Tabla del Prestamo'!G153,0)</f>
        <v>0</v>
      </c>
      <c r="U153" s="94"/>
      <c r="V153" s="94">
        <f t="shared" si="25"/>
        <v>0</v>
      </c>
      <c r="W153" s="66">
        <v>138</v>
      </c>
      <c r="X153" s="70">
        <f>SUMIF($S$16:$S$375,"&gt;0",$S$16:$S$375)-SUMIF(S154:$S$375,"&gt;0",S154:$S$375)</f>
        <v>0</v>
      </c>
      <c r="Y153" s="83"/>
      <c r="Z153" s="70">
        <f>'Tabla del Prestamo'!H153+'Tabla del Prestamo'!I153+'Tabla del Prestamo'!J153</f>
        <v>0</v>
      </c>
      <c r="AA153" s="67">
        <v>138</v>
      </c>
      <c r="AB153" s="70">
        <f>SUMIF($Z$16:$Z$375,"&gt;0",$Z$16:$Z$375)-SUMIF($Z154:Z$375,"&gt;0",$Z154:Z$375)</f>
        <v>0</v>
      </c>
      <c r="AC153" s="66"/>
      <c r="AD153" s="70"/>
      <c r="AE153" s="95"/>
      <c r="AF153" s="89">
        <f t="shared" si="26"/>
        <v>0</v>
      </c>
      <c r="AG153" s="89">
        <f t="shared" si="27"/>
        <v>0</v>
      </c>
      <c r="AH153" s="89">
        <f t="shared" si="28"/>
        <v>0</v>
      </c>
      <c r="AI153" s="89">
        <f>'Tabla del Prestamo'!$H$15</f>
        <v>0</v>
      </c>
      <c r="AJ153" s="67"/>
      <c r="AK153" s="89">
        <f>'Tabla del Prestamo'!$I$15</f>
        <v>0</v>
      </c>
      <c r="AL153" s="67"/>
      <c r="AM153" s="89">
        <f t="shared" si="29"/>
        <v>0</v>
      </c>
      <c r="AO153" s="96">
        <f>IF('Tabla del Prestamo'!K152&gt;0.1,1,0)</f>
        <v>0</v>
      </c>
      <c r="AP153" s="96"/>
      <c r="AV153" s="89">
        <f t="shared" si="30"/>
        <v>0</v>
      </c>
      <c r="AW153" s="97">
        <f>(AV153-AX153)+('Tabla del Prestamo'!H153+'Tabla del Prestamo'!I153+'Tabla del Prestamo'!J153)*BE153</f>
        <v>0</v>
      </c>
      <c r="AX153" s="89">
        <f t="shared" si="31"/>
        <v>0</v>
      </c>
      <c r="AY153" s="89">
        <f>'Tabla del Prestamo'!$H$15</f>
        <v>0</v>
      </c>
      <c r="BA153" s="89">
        <f>'Tabla del Prestamo'!$I$15</f>
        <v>0</v>
      </c>
      <c r="BC153" s="97">
        <f t="shared" si="32"/>
        <v>0</v>
      </c>
      <c r="BD153" s="90">
        <v>12</v>
      </c>
      <c r="BE153" s="98">
        <f t="shared" si="33"/>
        <v>0</v>
      </c>
      <c r="BG153" s="69">
        <f t="shared" si="34"/>
        <v>0</v>
      </c>
      <c r="BH153" s="70">
        <f t="shared" si="35"/>
        <v>0</v>
      </c>
      <c r="BJ153" s="67">
        <f>IF(BC153&gt;-'Tabla del Prestamo'!$D$16,1,0)</f>
        <v>0</v>
      </c>
      <c r="BL153" s="95">
        <f>('Tabla del Prestamo'!$N$22*AM153/12)</f>
        <v>0</v>
      </c>
    </row>
    <row r="154" spans="19:64" x14ac:dyDescent="0.35">
      <c r="S154" s="93">
        <f t="shared" si="24"/>
        <v>0</v>
      </c>
      <c r="T154" s="93">
        <f>IF('Tabla del Prestamo'!G154&gt;0,'Tabla del Prestamo'!G154,0)</f>
        <v>0</v>
      </c>
      <c r="U154" s="94"/>
      <c r="V154" s="94">
        <f t="shared" si="25"/>
        <v>0</v>
      </c>
      <c r="W154" s="66">
        <v>139</v>
      </c>
      <c r="X154" s="70">
        <f>SUMIF($S$16:$S$375,"&gt;0",$S$16:$S$375)-SUMIF(S155:$S$375,"&gt;0",S155:$S$375)</f>
        <v>0</v>
      </c>
      <c r="Y154" s="83"/>
      <c r="Z154" s="70">
        <f>'Tabla del Prestamo'!H154+'Tabla del Prestamo'!I154+'Tabla del Prestamo'!J154</f>
        <v>0</v>
      </c>
      <c r="AA154" s="67">
        <v>139</v>
      </c>
      <c r="AB154" s="70">
        <f>SUMIF($Z$16:$Z$375,"&gt;0",$Z$16:$Z$375)-SUMIF($Z155:Z$375,"&gt;0",$Z155:Z$375)</f>
        <v>0</v>
      </c>
      <c r="AC154" s="66"/>
      <c r="AD154" s="70"/>
      <c r="AE154" s="95"/>
      <c r="AF154" s="89">
        <f t="shared" si="26"/>
        <v>0</v>
      </c>
      <c r="AG154" s="89">
        <f t="shared" si="27"/>
        <v>0</v>
      </c>
      <c r="AH154" s="89">
        <f t="shared" si="28"/>
        <v>0</v>
      </c>
      <c r="AI154" s="89">
        <f>'Tabla del Prestamo'!$H$15</f>
        <v>0</v>
      </c>
      <c r="AJ154" s="67"/>
      <c r="AK154" s="89"/>
      <c r="AL154" s="67"/>
      <c r="AM154" s="89">
        <f t="shared" si="29"/>
        <v>0</v>
      </c>
      <c r="AO154" s="96">
        <f>IF('Tabla del Prestamo'!K153&gt;0.1,1,0)</f>
        <v>0</v>
      </c>
      <c r="AP154" s="96"/>
      <c r="AV154" s="89">
        <f t="shared" si="30"/>
        <v>0</v>
      </c>
      <c r="AW154" s="97">
        <f>(AV154-AX154)+('Tabla del Prestamo'!H154+'Tabla del Prestamo'!I154+'Tabla del Prestamo'!J154)*BE154</f>
        <v>0</v>
      </c>
      <c r="AX154" s="89">
        <f t="shared" si="31"/>
        <v>0</v>
      </c>
      <c r="AY154" s="89">
        <f>'Tabla del Prestamo'!$H$15</f>
        <v>0</v>
      </c>
      <c r="BA154" s="89"/>
      <c r="BC154" s="97">
        <f t="shared" si="32"/>
        <v>0</v>
      </c>
      <c r="BD154" s="90">
        <v>12</v>
      </c>
      <c r="BE154" s="98">
        <f t="shared" si="33"/>
        <v>0</v>
      </c>
      <c r="BG154" s="69">
        <f t="shared" si="34"/>
        <v>0</v>
      </c>
      <c r="BH154" s="70">
        <f t="shared" si="35"/>
        <v>0</v>
      </c>
      <c r="BJ154" s="67">
        <f>IF(BC154&gt;-'Tabla del Prestamo'!$D$16,1,0)</f>
        <v>0</v>
      </c>
      <c r="BL154" s="95">
        <f>('Tabla del Prestamo'!$N$22*AM154/12)</f>
        <v>0</v>
      </c>
    </row>
    <row r="155" spans="19:64" x14ac:dyDescent="0.35">
      <c r="S155" s="93">
        <f t="shared" si="24"/>
        <v>0</v>
      </c>
      <c r="T155" s="93">
        <f>IF('Tabla del Prestamo'!G155&gt;0,'Tabla del Prestamo'!G155,0)</f>
        <v>0</v>
      </c>
      <c r="U155" s="94"/>
      <c r="V155" s="94">
        <f t="shared" si="25"/>
        <v>0</v>
      </c>
      <c r="W155" s="66">
        <v>140</v>
      </c>
      <c r="X155" s="70">
        <f>SUMIF($S$16:$S$375,"&gt;0",$S$16:$S$375)-SUMIF(S156:$S$375,"&gt;0",S156:$S$375)</f>
        <v>0</v>
      </c>
      <c r="Y155" s="83"/>
      <c r="Z155" s="70">
        <f>'Tabla del Prestamo'!H155+'Tabla del Prestamo'!I155+'Tabla del Prestamo'!J155</f>
        <v>0</v>
      </c>
      <c r="AA155" s="67">
        <v>140</v>
      </c>
      <c r="AB155" s="70">
        <f>SUMIF($Z$16:$Z$375,"&gt;0",$Z$16:$Z$375)-SUMIF($Z156:Z$375,"&gt;0",$Z156:Z$375)</f>
        <v>0</v>
      </c>
      <c r="AC155" s="66"/>
      <c r="AD155" s="70"/>
      <c r="AE155" s="95"/>
      <c r="AF155" s="89">
        <f t="shared" si="26"/>
        <v>0</v>
      </c>
      <c r="AG155" s="89">
        <f t="shared" si="27"/>
        <v>0</v>
      </c>
      <c r="AH155" s="89">
        <f t="shared" si="28"/>
        <v>0</v>
      </c>
      <c r="AI155" s="89">
        <f>'Tabla del Prestamo'!$H$15</f>
        <v>0</v>
      </c>
      <c r="AJ155" s="67"/>
      <c r="AK155" s="89"/>
      <c r="AL155" s="67"/>
      <c r="AM155" s="89">
        <f t="shared" si="29"/>
        <v>0</v>
      </c>
      <c r="AO155" s="96">
        <f>IF('Tabla del Prestamo'!K154&gt;0.1,1,0)</f>
        <v>0</v>
      </c>
      <c r="AP155" s="96"/>
      <c r="AV155" s="89">
        <f t="shared" si="30"/>
        <v>0</v>
      </c>
      <c r="AW155" s="97">
        <f>(AV155-AX155)+('Tabla del Prestamo'!H155+'Tabla del Prestamo'!I155+'Tabla del Prestamo'!J155)*BE155</f>
        <v>0</v>
      </c>
      <c r="AX155" s="89">
        <f t="shared" si="31"/>
        <v>0</v>
      </c>
      <c r="AY155" s="89">
        <f>'Tabla del Prestamo'!$H$15</f>
        <v>0</v>
      </c>
      <c r="BA155" s="89"/>
      <c r="BC155" s="97">
        <f t="shared" si="32"/>
        <v>0</v>
      </c>
      <c r="BD155" s="90">
        <v>12</v>
      </c>
      <c r="BE155" s="98">
        <f t="shared" si="33"/>
        <v>0</v>
      </c>
      <c r="BG155" s="69">
        <f t="shared" si="34"/>
        <v>0</v>
      </c>
      <c r="BH155" s="70">
        <f t="shared" si="35"/>
        <v>0</v>
      </c>
      <c r="BJ155" s="67">
        <f>IF(BC155&gt;-'Tabla del Prestamo'!$D$16,1,0)</f>
        <v>0</v>
      </c>
      <c r="BL155" s="95">
        <f>('Tabla del Prestamo'!$N$22*AM155/12)</f>
        <v>0</v>
      </c>
    </row>
    <row r="156" spans="19:64" x14ac:dyDescent="0.35">
      <c r="S156" s="93">
        <f t="shared" si="24"/>
        <v>0</v>
      </c>
      <c r="T156" s="93">
        <f>IF('Tabla del Prestamo'!G156&gt;0,'Tabla del Prestamo'!G156,0)</f>
        <v>0</v>
      </c>
      <c r="U156" s="94"/>
      <c r="V156" s="94">
        <f t="shared" si="25"/>
        <v>0</v>
      </c>
      <c r="W156" s="66">
        <v>141</v>
      </c>
      <c r="X156" s="70">
        <f>SUMIF($S$16:$S$375,"&gt;0",$S$16:$S$375)-SUMIF(S157:$S$375,"&gt;0",S157:$S$375)</f>
        <v>0</v>
      </c>
      <c r="Y156" s="83"/>
      <c r="Z156" s="70">
        <f>'Tabla del Prestamo'!H156+'Tabla del Prestamo'!I156+'Tabla del Prestamo'!J156</f>
        <v>0</v>
      </c>
      <c r="AA156" s="67">
        <v>141</v>
      </c>
      <c r="AB156" s="70">
        <f>SUMIF($Z$16:$Z$375,"&gt;0",$Z$16:$Z$375)-SUMIF($Z157:Z$375,"&gt;0",$Z157:Z$375)</f>
        <v>0</v>
      </c>
      <c r="AC156" s="66"/>
      <c r="AD156" s="70"/>
      <c r="AE156" s="95"/>
      <c r="AF156" s="89">
        <f t="shared" si="26"/>
        <v>0</v>
      </c>
      <c r="AG156" s="89">
        <f t="shared" si="27"/>
        <v>0</v>
      </c>
      <c r="AH156" s="89">
        <f t="shared" si="28"/>
        <v>0</v>
      </c>
      <c r="AI156" s="89">
        <f>'Tabla del Prestamo'!$H$15</f>
        <v>0</v>
      </c>
      <c r="AJ156" s="67"/>
      <c r="AK156" s="89"/>
      <c r="AL156" s="67"/>
      <c r="AM156" s="89">
        <f t="shared" si="29"/>
        <v>0</v>
      </c>
      <c r="AO156" s="96">
        <f>IF('Tabla del Prestamo'!K155&gt;0.1,1,0)</f>
        <v>0</v>
      </c>
      <c r="AP156" s="96"/>
      <c r="AV156" s="89">
        <f t="shared" si="30"/>
        <v>0</v>
      </c>
      <c r="AW156" s="97">
        <f>(AV156-AX156)+('Tabla del Prestamo'!H156+'Tabla del Prestamo'!I156+'Tabla del Prestamo'!J156)*BE156</f>
        <v>0</v>
      </c>
      <c r="AX156" s="89">
        <f t="shared" si="31"/>
        <v>0</v>
      </c>
      <c r="AY156" s="89">
        <f>'Tabla del Prestamo'!$H$15</f>
        <v>0</v>
      </c>
      <c r="BA156" s="89"/>
      <c r="BC156" s="97">
        <f t="shared" si="32"/>
        <v>0</v>
      </c>
      <c r="BD156" s="90">
        <v>12</v>
      </c>
      <c r="BE156" s="98">
        <f t="shared" si="33"/>
        <v>0</v>
      </c>
      <c r="BG156" s="69">
        <f t="shared" si="34"/>
        <v>0</v>
      </c>
      <c r="BH156" s="70">
        <f t="shared" si="35"/>
        <v>0</v>
      </c>
      <c r="BJ156" s="67">
        <f>IF(BC156&gt;-'Tabla del Prestamo'!$D$16,1,0)</f>
        <v>0</v>
      </c>
      <c r="BL156" s="95">
        <f>('Tabla del Prestamo'!$N$22*AM156/12)</f>
        <v>0</v>
      </c>
    </row>
    <row r="157" spans="19:64" x14ac:dyDescent="0.35">
      <c r="S157" s="93">
        <f t="shared" si="24"/>
        <v>0</v>
      </c>
      <c r="T157" s="93">
        <f>IF('Tabla del Prestamo'!G157&gt;0,'Tabla del Prestamo'!G157,0)</f>
        <v>0</v>
      </c>
      <c r="U157" s="94"/>
      <c r="V157" s="94">
        <f t="shared" si="25"/>
        <v>0</v>
      </c>
      <c r="W157" s="66">
        <v>142</v>
      </c>
      <c r="X157" s="70">
        <f>SUMIF($S$16:$S$375,"&gt;0",$S$16:$S$375)-SUMIF(S158:$S$375,"&gt;0",S158:$S$375)</f>
        <v>0</v>
      </c>
      <c r="Y157" s="83"/>
      <c r="Z157" s="70">
        <f>'Tabla del Prestamo'!H157+'Tabla del Prestamo'!I157+'Tabla del Prestamo'!J157</f>
        <v>0</v>
      </c>
      <c r="AA157" s="67">
        <v>142</v>
      </c>
      <c r="AB157" s="70">
        <f>SUMIF($Z$16:$Z$375,"&gt;0",$Z$16:$Z$375)-SUMIF($Z158:Z$375,"&gt;0",$Z158:Z$375)</f>
        <v>0</v>
      </c>
      <c r="AC157" s="66"/>
      <c r="AD157" s="70"/>
      <c r="AE157" s="95"/>
      <c r="AF157" s="89">
        <f t="shared" si="26"/>
        <v>0</v>
      </c>
      <c r="AG157" s="89">
        <f t="shared" si="27"/>
        <v>0</v>
      </c>
      <c r="AH157" s="89">
        <f t="shared" si="28"/>
        <v>0</v>
      </c>
      <c r="AI157" s="89">
        <f>'Tabla del Prestamo'!$H$15</f>
        <v>0</v>
      </c>
      <c r="AJ157" s="67"/>
      <c r="AK157" s="89"/>
      <c r="AL157" s="67"/>
      <c r="AM157" s="89">
        <f t="shared" si="29"/>
        <v>0</v>
      </c>
      <c r="AO157" s="96">
        <f>IF('Tabla del Prestamo'!K156&gt;0.1,1,0)</f>
        <v>0</v>
      </c>
      <c r="AP157" s="96"/>
      <c r="AV157" s="89">
        <f t="shared" si="30"/>
        <v>0</v>
      </c>
      <c r="AW157" s="97">
        <f>(AV157-AX157)+('Tabla del Prestamo'!H157+'Tabla del Prestamo'!I157+'Tabla del Prestamo'!J157)*BE157</f>
        <v>0</v>
      </c>
      <c r="AX157" s="89">
        <f t="shared" si="31"/>
        <v>0</v>
      </c>
      <c r="AY157" s="89">
        <f>'Tabla del Prestamo'!$H$15</f>
        <v>0</v>
      </c>
      <c r="BA157" s="89"/>
      <c r="BC157" s="97">
        <f t="shared" si="32"/>
        <v>0</v>
      </c>
      <c r="BD157" s="90">
        <v>12</v>
      </c>
      <c r="BE157" s="98">
        <f t="shared" si="33"/>
        <v>0</v>
      </c>
      <c r="BG157" s="69">
        <f t="shared" si="34"/>
        <v>0</v>
      </c>
      <c r="BH157" s="70">
        <f t="shared" si="35"/>
        <v>0</v>
      </c>
      <c r="BJ157" s="67">
        <f>IF(BC157&gt;-'Tabla del Prestamo'!$D$16,1,0)</f>
        <v>0</v>
      </c>
      <c r="BL157" s="95">
        <f>('Tabla del Prestamo'!$N$22*AM157/12)</f>
        <v>0</v>
      </c>
    </row>
    <row r="158" spans="19:64" x14ac:dyDescent="0.35">
      <c r="S158" s="93">
        <f t="shared" si="24"/>
        <v>0</v>
      </c>
      <c r="T158" s="93">
        <f>IF('Tabla del Prestamo'!G158&gt;0,'Tabla del Prestamo'!G158,0)</f>
        <v>0</v>
      </c>
      <c r="U158" s="94"/>
      <c r="V158" s="94">
        <f t="shared" si="25"/>
        <v>0</v>
      </c>
      <c r="W158" s="66">
        <v>143</v>
      </c>
      <c r="X158" s="70">
        <f>SUMIF($S$16:$S$375,"&gt;0",$S$16:$S$375)-SUMIF(S159:$S$375,"&gt;0",S159:$S$375)</f>
        <v>0</v>
      </c>
      <c r="Y158" s="83"/>
      <c r="Z158" s="70">
        <f>'Tabla del Prestamo'!H158+'Tabla del Prestamo'!I158+'Tabla del Prestamo'!J158</f>
        <v>0</v>
      </c>
      <c r="AA158" s="67">
        <v>143</v>
      </c>
      <c r="AB158" s="70">
        <f>SUMIF($Z$16:$Z$375,"&gt;0",$Z$16:$Z$375)-SUMIF($Z159:Z$375,"&gt;0",$Z159:Z$375)</f>
        <v>0</v>
      </c>
      <c r="AC158" s="66"/>
      <c r="AD158" s="70"/>
      <c r="AE158" s="95"/>
      <c r="AF158" s="89">
        <f t="shared" si="26"/>
        <v>0</v>
      </c>
      <c r="AG158" s="89">
        <f t="shared" si="27"/>
        <v>0</v>
      </c>
      <c r="AH158" s="89">
        <f t="shared" si="28"/>
        <v>0</v>
      </c>
      <c r="AI158" s="89">
        <f>'Tabla del Prestamo'!$H$15</f>
        <v>0</v>
      </c>
      <c r="AJ158" s="67"/>
      <c r="AK158" s="89"/>
      <c r="AL158" s="67"/>
      <c r="AM158" s="89">
        <f t="shared" si="29"/>
        <v>0</v>
      </c>
      <c r="AO158" s="96">
        <f>IF('Tabla del Prestamo'!K157&gt;0.1,1,0)</f>
        <v>0</v>
      </c>
      <c r="AP158" s="96"/>
      <c r="AV158" s="89">
        <f t="shared" si="30"/>
        <v>0</v>
      </c>
      <c r="AW158" s="97">
        <f>(AV158-AX158)+('Tabla del Prestamo'!H158+'Tabla del Prestamo'!I158+'Tabla del Prestamo'!J158)*BE158</f>
        <v>0</v>
      </c>
      <c r="AX158" s="89">
        <f t="shared" si="31"/>
        <v>0</v>
      </c>
      <c r="AY158" s="89">
        <f>'Tabla del Prestamo'!$H$15</f>
        <v>0</v>
      </c>
      <c r="BA158" s="89"/>
      <c r="BC158" s="97">
        <f t="shared" si="32"/>
        <v>0</v>
      </c>
      <c r="BD158" s="90">
        <v>12</v>
      </c>
      <c r="BE158" s="98">
        <f t="shared" si="33"/>
        <v>0</v>
      </c>
      <c r="BG158" s="69">
        <f t="shared" si="34"/>
        <v>0</v>
      </c>
      <c r="BH158" s="70">
        <f t="shared" si="35"/>
        <v>0</v>
      </c>
      <c r="BJ158" s="67">
        <f>IF(BC158&gt;-'Tabla del Prestamo'!$D$16,1,0)</f>
        <v>0</v>
      </c>
      <c r="BL158" s="95">
        <f>('Tabla del Prestamo'!$N$22*AM158/12)</f>
        <v>0</v>
      </c>
    </row>
    <row r="159" spans="19:64" x14ac:dyDescent="0.35">
      <c r="S159" s="93">
        <f t="shared" si="24"/>
        <v>0</v>
      </c>
      <c r="T159" s="93">
        <f>IF('Tabla del Prestamo'!G159&gt;0,'Tabla del Prestamo'!G159,0)</f>
        <v>0</v>
      </c>
      <c r="U159" s="94"/>
      <c r="V159" s="94">
        <f t="shared" si="25"/>
        <v>0</v>
      </c>
      <c r="W159" s="66">
        <v>144</v>
      </c>
      <c r="X159" s="70">
        <f>SUMIF($S$16:$S$375,"&gt;0",$S$16:$S$375)-SUMIF(S160:$S$375,"&gt;0",S160:$S$375)</f>
        <v>0</v>
      </c>
      <c r="Y159" s="83"/>
      <c r="Z159" s="70">
        <f>'Tabla del Prestamo'!H159+'Tabla del Prestamo'!I159+'Tabla del Prestamo'!J159</f>
        <v>0</v>
      </c>
      <c r="AA159" s="67">
        <v>144</v>
      </c>
      <c r="AB159" s="70">
        <f>SUMIF($Z$16:$Z$375,"&gt;0",$Z$16:$Z$375)-SUMIF($Z160:Z$375,"&gt;0",$Z160:Z$375)</f>
        <v>0</v>
      </c>
      <c r="AC159" s="66"/>
      <c r="AD159" s="70"/>
      <c r="AE159" s="95"/>
      <c r="AF159" s="89">
        <f t="shared" si="26"/>
        <v>0</v>
      </c>
      <c r="AG159" s="89">
        <f t="shared" si="27"/>
        <v>0</v>
      </c>
      <c r="AH159" s="89">
        <f t="shared" si="28"/>
        <v>0</v>
      </c>
      <c r="AI159" s="89">
        <f>'Tabla del Prestamo'!$H$15</f>
        <v>0</v>
      </c>
      <c r="AJ159" s="67"/>
      <c r="AK159" s="89"/>
      <c r="AL159" s="67"/>
      <c r="AM159" s="89">
        <f t="shared" si="29"/>
        <v>0</v>
      </c>
      <c r="AO159" s="96">
        <f>IF('Tabla del Prestamo'!K158&gt;0.1,1,0)</f>
        <v>0</v>
      </c>
      <c r="AP159" s="96"/>
      <c r="AV159" s="89">
        <f t="shared" si="30"/>
        <v>0</v>
      </c>
      <c r="AW159" s="97">
        <f>(AV159-AX159)+('Tabla del Prestamo'!H159+'Tabla del Prestamo'!I159+'Tabla del Prestamo'!J159)*BE159</f>
        <v>0</v>
      </c>
      <c r="AX159" s="89">
        <f t="shared" si="31"/>
        <v>0</v>
      </c>
      <c r="AY159" s="89">
        <f>'Tabla del Prestamo'!$H$15</f>
        <v>0</v>
      </c>
      <c r="BA159" s="89"/>
      <c r="BC159" s="97">
        <f t="shared" si="32"/>
        <v>0</v>
      </c>
      <c r="BD159" s="90">
        <v>12</v>
      </c>
      <c r="BE159" s="98">
        <f t="shared" si="33"/>
        <v>0</v>
      </c>
      <c r="BG159" s="69">
        <f t="shared" si="34"/>
        <v>0</v>
      </c>
      <c r="BH159" s="70">
        <f t="shared" si="35"/>
        <v>0</v>
      </c>
      <c r="BJ159" s="67">
        <f>IF(BC159&gt;-'Tabla del Prestamo'!$D$16,1,0)</f>
        <v>0</v>
      </c>
      <c r="BL159" s="95">
        <f>('Tabla del Prestamo'!$N$22*AM159/12)</f>
        <v>0</v>
      </c>
    </row>
    <row r="160" spans="19:64" x14ac:dyDescent="0.35">
      <c r="S160" s="93">
        <f t="shared" si="24"/>
        <v>0</v>
      </c>
      <c r="T160" s="93">
        <f>IF('Tabla del Prestamo'!G160&gt;0,'Tabla del Prestamo'!G160,0)</f>
        <v>0</v>
      </c>
      <c r="U160" s="94"/>
      <c r="V160" s="94">
        <f t="shared" si="25"/>
        <v>0</v>
      </c>
      <c r="W160" s="66">
        <v>145</v>
      </c>
      <c r="X160" s="70">
        <f>SUMIF($S$16:$S$375,"&gt;0",$S$16:$S$375)-SUMIF(S161:$S$375,"&gt;0",S161:$S$375)</f>
        <v>0</v>
      </c>
      <c r="Y160" s="83"/>
      <c r="Z160" s="70">
        <f>'Tabla del Prestamo'!H160+'Tabla del Prestamo'!I160+'Tabla del Prestamo'!J160</f>
        <v>0</v>
      </c>
      <c r="AA160" s="67">
        <v>145</v>
      </c>
      <c r="AB160" s="70">
        <f>SUMIF($Z$16:$Z$375,"&gt;0",$Z$16:$Z$375)-SUMIF($Z161:Z$375,"&gt;0",$Z161:Z$375)</f>
        <v>0</v>
      </c>
      <c r="AC160" s="66"/>
      <c r="AD160" s="70"/>
      <c r="AE160" s="95"/>
      <c r="AF160" s="89">
        <f t="shared" si="26"/>
        <v>0</v>
      </c>
      <c r="AG160" s="89">
        <f t="shared" si="27"/>
        <v>0</v>
      </c>
      <c r="AH160" s="89">
        <f t="shared" si="28"/>
        <v>0</v>
      </c>
      <c r="AI160" s="89">
        <f>'Tabla del Prestamo'!$H$15</f>
        <v>0</v>
      </c>
      <c r="AJ160" s="67"/>
      <c r="AK160" s="89"/>
      <c r="AL160" s="67"/>
      <c r="AM160" s="89">
        <f t="shared" si="29"/>
        <v>0</v>
      </c>
      <c r="AO160" s="96">
        <f>IF('Tabla del Prestamo'!K159&gt;0.1,1,0)</f>
        <v>0</v>
      </c>
      <c r="AP160" s="96"/>
      <c r="AV160" s="89">
        <f t="shared" si="30"/>
        <v>0</v>
      </c>
      <c r="AW160" s="97">
        <f>(AV160-AX160)+('Tabla del Prestamo'!H160+'Tabla del Prestamo'!I160+'Tabla del Prestamo'!J160)*BE160</f>
        <v>0</v>
      </c>
      <c r="AX160" s="89">
        <f t="shared" si="31"/>
        <v>0</v>
      </c>
      <c r="AY160" s="89">
        <f>'Tabla del Prestamo'!$H$15</f>
        <v>0</v>
      </c>
      <c r="BA160" s="89"/>
      <c r="BC160" s="97">
        <f t="shared" si="32"/>
        <v>0</v>
      </c>
      <c r="BD160" s="90">
        <v>13</v>
      </c>
      <c r="BE160" s="98">
        <f t="shared" si="33"/>
        <v>0</v>
      </c>
      <c r="BG160" s="69">
        <f t="shared" si="34"/>
        <v>0</v>
      </c>
      <c r="BH160" s="70">
        <f t="shared" si="35"/>
        <v>0</v>
      </c>
      <c r="BJ160" s="67">
        <f>IF(BC160&gt;-'Tabla del Prestamo'!$D$16,1,0)</f>
        <v>0</v>
      </c>
      <c r="BL160" s="95">
        <f>('Tabla del Prestamo'!$N$22*AM160/12)</f>
        <v>0</v>
      </c>
    </row>
    <row r="161" spans="19:64" x14ac:dyDescent="0.35">
      <c r="S161" s="93">
        <f t="shared" si="24"/>
        <v>0</v>
      </c>
      <c r="T161" s="93">
        <f>IF('Tabla del Prestamo'!G161&gt;0,'Tabla del Prestamo'!G161,0)</f>
        <v>0</v>
      </c>
      <c r="U161" s="94"/>
      <c r="V161" s="94">
        <f t="shared" si="25"/>
        <v>0</v>
      </c>
      <c r="W161" s="66">
        <v>146</v>
      </c>
      <c r="X161" s="70">
        <f>SUMIF($S$16:$S$375,"&gt;0",$S$16:$S$375)-SUMIF(S162:$S$375,"&gt;0",S162:$S$375)</f>
        <v>0</v>
      </c>
      <c r="Y161" s="83"/>
      <c r="Z161" s="70">
        <f>'Tabla del Prestamo'!H161+'Tabla del Prestamo'!I161+'Tabla del Prestamo'!J161</f>
        <v>0</v>
      </c>
      <c r="AA161" s="67">
        <v>146</v>
      </c>
      <c r="AB161" s="70">
        <f>SUMIF($Z$16:$Z$375,"&gt;0",$Z$16:$Z$375)-SUMIF($Z162:Z$375,"&gt;0",$Z162:Z$375)</f>
        <v>0</v>
      </c>
      <c r="AC161" s="66"/>
      <c r="AD161" s="70"/>
      <c r="AE161" s="95"/>
      <c r="AF161" s="89">
        <f t="shared" si="26"/>
        <v>0</v>
      </c>
      <c r="AG161" s="89">
        <f t="shared" si="27"/>
        <v>0</v>
      </c>
      <c r="AH161" s="89">
        <f t="shared" si="28"/>
        <v>0</v>
      </c>
      <c r="AI161" s="89">
        <f>'Tabla del Prestamo'!$H$15</f>
        <v>0</v>
      </c>
      <c r="AJ161" s="67"/>
      <c r="AK161" s="89"/>
      <c r="AL161" s="67"/>
      <c r="AM161" s="89">
        <f t="shared" si="29"/>
        <v>0</v>
      </c>
      <c r="AO161" s="96">
        <f>IF('Tabla del Prestamo'!K160&gt;0.1,1,0)</f>
        <v>0</v>
      </c>
      <c r="AP161" s="96"/>
      <c r="AV161" s="89">
        <f t="shared" si="30"/>
        <v>0</v>
      </c>
      <c r="AW161" s="97">
        <f>(AV161-AX161)+('Tabla del Prestamo'!H161+'Tabla del Prestamo'!I161+'Tabla del Prestamo'!J161)*BE161</f>
        <v>0</v>
      </c>
      <c r="AX161" s="89">
        <f t="shared" si="31"/>
        <v>0</v>
      </c>
      <c r="AY161" s="89">
        <f>'Tabla del Prestamo'!$H$15</f>
        <v>0</v>
      </c>
      <c r="BA161" s="89"/>
      <c r="BC161" s="97">
        <f t="shared" si="32"/>
        <v>0</v>
      </c>
      <c r="BD161" s="90">
        <v>13</v>
      </c>
      <c r="BE161" s="98">
        <f t="shared" si="33"/>
        <v>0</v>
      </c>
      <c r="BG161" s="69">
        <f t="shared" si="34"/>
        <v>0</v>
      </c>
      <c r="BH161" s="70">
        <f t="shared" si="35"/>
        <v>0</v>
      </c>
      <c r="BJ161" s="67">
        <f>IF(BC161&gt;-'Tabla del Prestamo'!$D$16,1,0)</f>
        <v>0</v>
      </c>
      <c r="BL161" s="95">
        <f>('Tabla del Prestamo'!$N$22*AM161/12)</f>
        <v>0</v>
      </c>
    </row>
    <row r="162" spans="19:64" x14ac:dyDescent="0.35">
      <c r="S162" s="93">
        <f t="shared" si="24"/>
        <v>0</v>
      </c>
      <c r="T162" s="93">
        <f>IF('Tabla del Prestamo'!G162&gt;0,'Tabla del Prestamo'!G162,0)</f>
        <v>0</v>
      </c>
      <c r="U162" s="94"/>
      <c r="V162" s="94">
        <f t="shared" si="25"/>
        <v>0</v>
      </c>
      <c r="W162" s="66">
        <v>147</v>
      </c>
      <c r="X162" s="70">
        <f>SUMIF($S$16:$S$375,"&gt;0",$S$16:$S$375)-SUMIF(S163:$S$375,"&gt;0",S163:$S$375)</f>
        <v>0</v>
      </c>
      <c r="Y162" s="83"/>
      <c r="Z162" s="70">
        <f>'Tabla del Prestamo'!H162+'Tabla del Prestamo'!I162+'Tabla del Prestamo'!J162</f>
        <v>0</v>
      </c>
      <c r="AA162" s="67">
        <v>147</v>
      </c>
      <c r="AB162" s="70">
        <f>SUMIF($Z$16:$Z$375,"&gt;0",$Z$16:$Z$375)-SUMIF($Z163:Z$375,"&gt;0",$Z163:Z$375)</f>
        <v>0</v>
      </c>
      <c r="AC162" s="66"/>
      <c r="AD162" s="70"/>
      <c r="AE162" s="95"/>
      <c r="AF162" s="89">
        <f t="shared" si="26"/>
        <v>0</v>
      </c>
      <c r="AG162" s="89">
        <f t="shared" si="27"/>
        <v>0</v>
      </c>
      <c r="AH162" s="89">
        <f t="shared" si="28"/>
        <v>0</v>
      </c>
      <c r="AI162" s="89">
        <f>'Tabla del Prestamo'!$H$15</f>
        <v>0</v>
      </c>
      <c r="AJ162" s="67"/>
      <c r="AK162" s="89"/>
      <c r="AL162" s="67"/>
      <c r="AM162" s="89">
        <f t="shared" si="29"/>
        <v>0</v>
      </c>
      <c r="AO162" s="96">
        <f>IF('Tabla del Prestamo'!K161&gt;0.1,1,0)</f>
        <v>0</v>
      </c>
      <c r="AP162" s="96"/>
      <c r="AV162" s="89">
        <f t="shared" si="30"/>
        <v>0</v>
      </c>
      <c r="AW162" s="97">
        <f>(AV162-AX162)+('Tabla del Prestamo'!H162+'Tabla del Prestamo'!I162+'Tabla del Prestamo'!J162)*BE162</f>
        <v>0</v>
      </c>
      <c r="AX162" s="89">
        <f t="shared" si="31"/>
        <v>0</v>
      </c>
      <c r="AY162" s="89">
        <f>'Tabla del Prestamo'!$H$15</f>
        <v>0</v>
      </c>
      <c r="BA162" s="89"/>
      <c r="BC162" s="97">
        <f t="shared" si="32"/>
        <v>0</v>
      </c>
      <c r="BD162" s="90">
        <v>13</v>
      </c>
      <c r="BE162" s="98">
        <f t="shared" si="33"/>
        <v>0</v>
      </c>
      <c r="BG162" s="69">
        <f t="shared" si="34"/>
        <v>0</v>
      </c>
      <c r="BH162" s="70">
        <f t="shared" si="35"/>
        <v>0</v>
      </c>
      <c r="BJ162" s="67">
        <f>IF(BC162&gt;-'Tabla del Prestamo'!$D$16,1,0)</f>
        <v>0</v>
      </c>
      <c r="BL162" s="95">
        <f>('Tabla del Prestamo'!$N$22*AM162/12)</f>
        <v>0</v>
      </c>
    </row>
    <row r="163" spans="19:64" x14ac:dyDescent="0.35">
      <c r="S163" s="93">
        <f t="shared" si="24"/>
        <v>0</v>
      </c>
      <c r="T163" s="93">
        <f>IF('Tabla del Prestamo'!G163&gt;0,'Tabla del Prestamo'!G163,0)</f>
        <v>0</v>
      </c>
      <c r="U163" s="94"/>
      <c r="V163" s="94">
        <f t="shared" si="25"/>
        <v>0</v>
      </c>
      <c r="W163" s="66">
        <v>148</v>
      </c>
      <c r="X163" s="70">
        <f>SUMIF($S$16:$S$375,"&gt;0",$S$16:$S$375)-SUMIF(S164:$S$375,"&gt;0",S164:$S$375)</f>
        <v>0</v>
      </c>
      <c r="Y163" s="83"/>
      <c r="Z163" s="70">
        <f>'Tabla del Prestamo'!H163+'Tabla del Prestamo'!I163+'Tabla del Prestamo'!J163</f>
        <v>0</v>
      </c>
      <c r="AA163" s="67">
        <v>148</v>
      </c>
      <c r="AB163" s="70">
        <f>SUMIF($Z$16:$Z$375,"&gt;0",$Z$16:$Z$375)-SUMIF($Z164:Z$375,"&gt;0",$Z164:Z$375)</f>
        <v>0</v>
      </c>
      <c r="AC163" s="66"/>
      <c r="AD163" s="70"/>
      <c r="AE163" s="95"/>
      <c r="AF163" s="89">
        <f t="shared" si="26"/>
        <v>0</v>
      </c>
      <c r="AG163" s="89">
        <f t="shared" si="27"/>
        <v>0</v>
      </c>
      <c r="AH163" s="89">
        <f t="shared" si="28"/>
        <v>0</v>
      </c>
      <c r="AI163" s="89">
        <f>'Tabla del Prestamo'!$H$15</f>
        <v>0</v>
      </c>
      <c r="AJ163" s="67"/>
      <c r="AK163" s="89"/>
      <c r="AL163" s="67"/>
      <c r="AM163" s="89">
        <f t="shared" si="29"/>
        <v>0</v>
      </c>
      <c r="AO163" s="96">
        <f>IF('Tabla del Prestamo'!K162&gt;0.1,1,0)</f>
        <v>0</v>
      </c>
      <c r="AP163" s="96"/>
      <c r="AV163" s="89">
        <f t="shared" si="30"/>
        <v>0</v>
      </c>
      <c r="AW163" s="97">
        <f>(AV163-AX163)+('Tabla del Prestamo'!H163+'Tabla del Prestamo'!I163+'Tabla del Prestamo'!J163)*BE163</f>
        <v>0</v>
      </c>
      <c r="AX163" s="89">
        <f t="shared" si="31"/>
        <v>0</v>
      </c>
      <c r="AY163" s="89">
        <f>'Tabla del Prestamo'!$H$15</f>
        <v>0</v>
      </c>
      <c r="BA163" s="89"/>
      <c r="BC163" s="97">
        <f t="shared" si="32"/>
        <v>0</v>
      </c>
      <c r="BD163" s="90">
        <v>13</v>
      </c>
      <c r="BE163" s="98">
        <f t="shared" si="33"/>
        <v>0</v>
      </c>
      <c r="BG163" s="69">
        <f t="shared" si="34"/>
        <v>0</v>
      </c>
      <c r="BH163" s="70">
        <f t="shared" si="35"/>
        <v>0</v>
      </c>
      <c r="BJ163" s="67">
        <f>IF(BC163&gt;-'Tabla del Prestamo'!$D$16,1,0)</f>
        <v>0</v>
      </c>
      <c r="BL163" s="95">
        <f>('Tabla del Prestamo'!$N$22*AM163/12)</f>
        <v>0</v>
      </c>
    </row>
    <row r="164" spans="19:64" x14ac:dyDescent="0.35">
      <c r="S164" s="93">
        <f t="shared" si="24"/>
        <v>0</v>
      </c>
      <c r="T164" s="93">
        <f>IF('Tabla del Prestamo'!G164&gt;0,'Tabla del Prestamo'!G164,0)</f>
        <v>0</v>
      </c>
      <c r="U164" s="94"/>
      <c r="V164" s="94">
        <f t="shared" si="25"/>
        <v>0</v>
      </c>
      <c r="W164" s="66">
        <v>149</v>
      </c>
      <c r="X164" s="70">
        <f>SUMIF($S$16:$S$375,"&gt;0",$S$16:$S$375)-SUMIF(S165:$S$375,"&gt;0",S165:$S$375)</f>
        <v>0</v>
      </c>
      <c r="Y164" s="83"/>
      <c r="Z164" s="70">
        <f>'Tabla del Prestamo'!H164+'Tabla del Prestamo'!I164+'Tabla del Prestamo'!J164</f>
        <v>0</v>
      </c>
      <c r="AA164" s="67">
        <v>149</v>
      </c>
      <c r="AB164" s="70">
        <f>SUMIF($Z$16:$Z$375,"&gt;0",$Z$16:$Z$375)-SUMIF($Z165:Z$375,"&gt;0",$Z165:Z$375)</f>
        <v>0</v>
      </c>
      <c r="AC164" s="66"/>
      <c r="AD164" s="70"/>
      <c r="AE164" s="95"/>
      <c r="AF164" s="89">
        <f t="shared" si="26"/>
        <v>0</v>
      </c>
      <c r="AG164" s="89">
        <f t="shared" si="27"/>
        <v>0</v>
      </c>
      <c r="AH164" s="89">
        <f t="shared" si="28"/>
        <v>0</v>
      </c>
      <c r="AI164" s="89">
        <f>'Tabla del Prestamo'!$H$15</f>
        <v>0</v>
      </c>
      <c r="AJ164" s="67"/>
      <c r="AK164" s="89"/>
      <c r="AL164" s="67"/>
      <c r="AM164" s="89">
        <f t="shared" si="29"/>
        <v>0</v>
      </c>
      <c r="AO164" s="96">
        <f>IF('Tabla del Prestamo'!K163&gt;0.1,1,0)</f>
        <v>0</v>
      </c>
      <c r="AP164" s="96"/>
      <c r="AV164" s="89">
        <f t="shared" si="30"/>
        <v>0</v>
      </c>
      <c r="AW164" s="97">
        <f>(AV164-AX164)+('Tabla del Prestamo'!H164+'Tabla del Prestamo'!I164+'Tabla del Prestamo'!J164)*BE164</f>
        <v>0</v>
      </c>
      <c r="AX164" s="89">
        <f t="shared" si="31"/>
        <v>0</v>
      </c>
      <c r="AY164" s="89">
        <f>'Tabla del Prestamo'!$H$15</f>
        <v>0</v>
      </c>
      <c r="BA164" s="89"/>
      <c r="BC164" s="97">
        <f t="shared" si="32"/>
        <v>0</v>
      </c>
      <c r="BD164" s="90">
        <v>13</v>
      </c>
      <c r="BE164" s="98">
        <f t="shared" si="33"/>
        <v>0</v>
      </c>
      <c r="BG164" s="69">
        <f t="shared" si="34"/>
        <v>0</v>
      </c>
      <c r="BH164" s="70">
        <f t="shared" si="35"/>
        <v>0</v>
      </c>
      <c r="BJ164" s="67">
        <f>IF(BC164&gt;-'Tabla del Prestamo'!$D$16,1,0)</f>
        <v>0</v>
      </c>
      <c r="BL164" s="95">
        <f>('Tabla del Prestamo'!$N$22*AM164/12)</f>
        <v>0</v>
      </c>
    </row>
    <row r="165" spans="19:64" x14ac:dyDescent="0.35">
      <c r="S165" s="93">
        <f t="shared" si="24"/>
        <v>0</v>
      </c>
      <c r="T165" s="93">
        <f>IF('Tabla del Prestamo'!G165&gt;0,'Tabla del Prestamo'!G165,0)</f>
        <v>0</v>
      </c>
      <c r="U165" s="94"/>
      <c r="V165" s="94">
        <f t="shared" si="25"/>
        <v>0</v>
      </c>
      <c r="W165" s="66">
        <v>150</v>
      </c>
      <c r="X165" s="70">
        <f>SUMIF($S$16:$S$375,"&gt;0",$S$16:$S$375)-SUMIF(S166:$S$375,"&gt;0",S166:$S$375)</f>
        <v>0</v>
      </c>
      <c r="Y165" s="83"/>
      <c r="Z165" s="70">
        <f>'Tabla del Prestamo'!H165+'Tabla del Prestamo'!I165+'Tabla del Prestamo'!J165</f>
        <v>0</v>
      </c>
      <c r="AA165" s="67">
        <v>150</v>
      </c>
      <c r="AB165" s="70">
        <f>SUMIF($Z$16:$Z$375,"&gt;0",$Z$16:$Z$375)-SUMIF($Z166:Z$375,"&gt;0",$Z166:Z$375)</f>
        <v>0</v>
      </c>
      <c r="AC165" s="66"/>
      <c r="AD165" s="70"/>
      <c r="AE165" s="95"/>
      <c r="AF165" s="89">
        <f t="shared" si="26"/>
        <v>0</v>
      </c>
      <c r="AG165" s="89">
        <f t="shared" si="27"/>
        <v>0</v>
      </c>
      <c r="AH165" s="89">
        <f t="shared" si="28"/>
        <v>0</v>
      </c>
      <c r="AI165" s="89">
        <f>'Tabla del Prestamo'!$H$15</f>
        <v>0</v>
      </c>
      <c r="AJ165" s="67"/>
      <c r="AK165" s="89">
        <f>'Tabla del Prestamo'!$I$15</f>
        <v>0</v>
      </c>
      <c r="AL165" s="67"/>
      <c r="AM165" s="89">
        <f t="shared" si="29"/>
        <v>0</v>
      </c>
      <c r="AO165" s="96">
        <f>IF('Tabla del Prestamo'!K164&gt;0.1,1,0)</f>
        <v>0</v>
      </c>
      <c r="AP165" s="96"/>
      <c r="AV165" s="89">
        <f t="shared" si="30"/>
        <v>0</v>
      </c>
      <c r="AW165" s="97">
        <f>(AV165-AX165)+('Tabla del Prestamo'!H165+'Tabla del Prestamo'!I165+'Tabla del Prestamo'!J165)*BE165</f>
        <v>0</v>
      </c>
      <c r="AX165" s="89">
        <f t="shared" si="31"/>
        <v>0</v>
      </c>
      <c r="AY165" s="89">
        <f>'Tabla del Prestamo'!$H$15</f>
        <v>0</v>
      </c>
      <c r="BA165" s="89">
        <f>'Tabla del Prestamo'!$I$15</f>
        <v>0</v>
      </c>
      <c r="BC165" s="97">
        <f t="shared" si="32"/>
        <v>0</v>
      </c>
      <c r="BD165" s="90">
        <v>13</v>
      </c>
      <c r="BE165" s="98">
        <f t="shared" si="33"/>
        <v>0</v>
      </c>
      <c r="BG165" s="69">
        <f t="shared" si="34"/>
        <v>0</v>
      </c>
      <c r="BH165" s="70">
        <f t="shared" si="35"/>
        <v>0</v>
      </c>
      <c r="BJ165" s="67">
        <f>IF(BC165&gt;-'Tabla del Prestamo'!$D$16,1,0)</f>
        <v>0</v>
      </c>
      <c r="BL165" s="95">
        <f>('Tabla del Prestamo'!$N$22*AM165/12)</f>
        <v>0</v>
      </c>
    </row>
    <row r="166" spans="19:64" x14ac:dyDescent="0.35">
      <c r="S166" s="93">
        <f t="shared" si="24"/>
        <v>0</v>
      </c>
      <c r="T166" s="93">
        <f>IF('Tabla del Prestamo'!G166&gt;0,'Tabla del Prestamo'!G166,0)</f>
        <v>0</v>
      </c>
      <c r="U166" s="94"/>
      <c r="V166" s="94">
        <f t="shared" si="25"/>
        <v>0</v>
      </c>
      <c r="W166" s="66">
        <v>151</v>
      </c>
      <c r="X166" s="70">
        <f>SUMIF($S$16:$S$375,"&gt;0",$S$16:$S$375)-SUMIF(S167:$S$375,"&gt;0",S167:$S$375)</f>
        <v>0</v>
      </c>
      <c r="Y166" s="83"/>
      <c r="Z166" s="70">
        <f>'Tabla del Prestamo'!H166+'Tabla del Prestamo'!I166+'Tabla del Prestamo'!J166</f>
        <v>0</v>
      </c>
      <c r="AA166" s="67">
        <v>151</v>
      </c>
      <c r="AB166" s="70">
        <f>SUMIF($Z$16:$Z$375,"&gt;0",$Z$16:$Z$375)-SUMIF($Z167:Z$375,"&gt;0",$Z167:Z$375)</f>
        <v>0</v>
      </c>
      <c r="AC166" s="66"/>
      <c r="AD166" s="70"/>
      <c r="AE166" s="95"/>
      <c r="AF166" s="89">
        <f t="shared" si="26"/>
        <v>0</v>
      </c>
      <c r="AG166" s="89">
        <f t="shared" si="27"/>
        <v>0</v>
      </c>
      <c r="AH166" s="89">
        <f t="shared" si="28"/>
        <v>0</v>
      </c>
      <c r="AI166" s="89">
        <f>'Tabla del Prestamo'!$H$15</f>
        <v>0</v>
      </c>
      <c r="AJ166" s="67"/>
      <c r="AK166" s="89"/>
      <c r="AL166" s="67"/>
      <c r="AM166" s="89">
        <f t="shared" si="29"/>
        <v>0</v>
      </c>
      <c r="AO166" s="96">
        <f>IF('Tabla del Prestamo'!K165&gt;0.1,1,0)</f>
        <v>0</v>
      </c>
      <c r="AP166" s="96"/>
      <c r="AV166" s="89">
        <f t="shared" si="30"/>
        <v>0</v>
      </c>
      <c r="AW166" s="97">
        <f>(AV166-AX166)+('Tabla del Prestamo'!H166+'Tabla del Prestamo'!I166+'Tabla del Prestamo'!J166)*BE166</f>
        <v>0</v>
      </c>
      <c r="AX166" s="89">
        <f t="shared" si="31"/>
        <v>0</v>
      </c>
      <c r="AY166" s="89">
        <f>'Tabla del Prestamo'!$H$15</f>
        <v>0</v>
      </c>
      <c r="BA166" s="89"/>
      <c r="BC166" s="97">
        <f t="shared" si="32"/>
        <v>0</v>
      </c>
      <c r="BD166" s="90">
        <v>13</v>
      </c>
      <c r="BE166" s="98">
        <f t="shared" si="33"/>
        <v>0</v>
      </c>
      <c r="BG166" s="69">
        <f t="shared" si="34"/>
        <v>0</v>
      </c>
      <c r="BH166" s="70">
        <f t="shared" si="35"/>
        <v>0</v>
      </c>
      <c r="BJ166" s="67">
        <f>IF(BC166&gt;-'Tabla del Prestamo'!$D$16,1,0)</f>
        <v>0</v>
      </c>
      <c r="BL166" s="95">
        <f>('Tabla del Prestamo'!$N$22*AM166/12)</f>
        <v>0</v>
      </c>
    </row>
    <row r="167" spans="19:64" x14ac:dyDescent="0.35">
      <c r="S167" s="93">
        <f t="shared" si="24"/>
        <v>0</v>
      </c>
      <c r="T167" s="93">
        <f>IF('Tabla del Prestamo'!G167&gt;0,'Tabla del Prestamo'!G167,0)</f>
        <v>0</v>
      </c>
      <c r="U167" s="94"/>
      <c r="V167" s="94">
        <f t="shared" si="25"/>
        <v>0</v>
      </c>
      <c r="W167" s="66">
        <v>152</v>
      </c>
      <c r="X167" s="70">
        <f>SUMIF($S$16:$S$375,"&gt;0",$S$16:$S$375)-SUMIF(S168:$S$375,"&gt;0",S168:$S$375)</f>
        <v>0</v>
      </c>
      <c r="Y167" s="83"/>
      <c r="Z167" s="70">
        <f>'Tabla del Prestamo'!H167+'Tabla del Prestamo'!I167+'Tabla del Prestamo'!J167</f>
        <v>0</v>
      </c>
      <c r="AA167" s="67">
        <v>152</v>
      </c>
      <c r="AB167" s="70">
        <f>SUMIF($Z$16:$Z$375,"&gt;0",$Z$16:$Z$375)-SUMIF($Z168:Z$375,"&gt;0",$Z168:Z$375)</f>
        <v>0</v>
      </c>
      <c r="AC167" s="66"/>
      <c r="AD167" s="70"/>
      <c r="AE167" s="95"/>
      <c r="AF167" s="89">
        <f t="shared" si="26"/>
        <v>0</v>
      </c>
      <c r="AG167" s="89">
        <f t="shared" si="27"/>
        <v>0</v>
      </c>
      <c r="AH167" s="89">
        <f t="shared" si="28"/>
        <v>0</v>
      </c>
      <c r="AI167" s="89">
        <f>'Tabla del Prestamo'!$H$15</f>
        <v>0</v>
      </c>
      <c r="AJ167" s="67"/>
      <c r="AK167" s="89"/>
      <c r="AL167" s="67"/>
      <c r="AM167" s="89">
        <f t="shared" si="29"/>
        <v>0</v>
      </c>
      <c r="AO167" s="96">
        <f>IF('Tabla del Prestamo'!K166&gt;0.1,1,0)</f>
        <v>0</v>
      </c>
      <c r="AP167" s="96"/>
      <c r="AV167" s="89">
        <f t="shared" si="30"/>
        <v>0</v>
      </c>
      <c r="AW167" s="97">
        <f>(AV167-AX167)+('Tabla del Prestamo'!H167+'Tabla del Prestamo'!I167+'Tabla del Prestamo'!J167)*BE167</f>
        <v>0</v>
      </c>
      <c r="AX167" s="89">
        <f t="shared" si="31"/>
        <v>0</v>
      </c>
      <c r="AY167" s="89">
        <f>'Tabla del Prestamo'!$H$15</f>
        <v>0</v>
      </c>
      <c r="BA167" s="89"/>
      <c r="BC167" s="97">
        <f t="shared" si="32"/>
        <v>0</v>
      </c>
      <c r="BD167" s="90">
        <v>13</v>
      </c>
      <c r="BE167" s="98">
        <f t="shared" si="33"/>
        <v>0</v>
      </c>
      <c r="BG167" s="69">
        <f t="shared" si="34"/>
        <v>0</v>
      </c>
      <c r="BH167" s="70">
        <f t="shared" si="35"/>
        <v>0</v>
      </c>
      <c r="BJ167" s="67">
        <f>IF(BC167&gt;-'Tabla del Prestamo'!$D$16,1,0)</f>
        <v>0</v>
      </c>
      <c r="BL167" s="95">
        <f>('Tabla del Prestamo'!$N$22*AM167/12)</f>
        <v>0</v>
      </c>
    </row>
    <row r="168" spans="19:64" x14ac:dyDescent="0.35">
      <c r="S168" s="93">
        <f t="shared" si="24"/>
        <v>0</v>
      </c>
      <c r="T168" s="93">
        <f>IF('Tabla del Prestamo'!G168&gt;0,'Tabla del Prestamo'!G168,0)</f>
        <v>0</v>
      </c>
      <c r="U168" s="94"/>
      <c r="V168" s="94">
        <f t="shared" si="25"/>
        <v>0</v>
      </c>
      <c r="W168" s="66">
        <v>153</v>
      </c>
      <c r="X168" s="70">
        <f>SUMIF($S$16:$S$375,"&gt;0",$S$16:$S$375)-SUMIF(S169:$S$375,"&gt;0",S169:$S$375)</f>
        <v>0</v>
      </c>
      <c r="Y168" s="83"/>
      <c r="Z168" s="70">
        <f>'Tabla del Prestamo'!H168+'Tabla del Prestamo'!I168+'Tabla del Prestamo'!J168</f>
        <v>0</v>
      </c>
      <c r="AA168" s="67">
        <v>153</v>
      </c>
      <c r="AB168" s="70">
        <f>SUMIF($Z$16:$Z$375,"&gt;0",$Z$16:$Z$375)-SUMIF($Z169:Z$375,"&gt;0",$Z169:Z$375)</f>
        <v>0</v>
      </c>
      <c r="AC168" s="66"/>
      <c r="AD168" s="70"/>
      <c r="AE168" s="95"/>
      <c r="AF168" s="89">
        <f t="shared" si="26"/>
        <v>0</v>
      </c>
      <c r="AG168" s="89">
        <f t="shared" si="27"/>
        <v>0</v>
      </c>
      <c r="AH168" s="89">
        <f t="shared" si="28"/>
        <v>0</v>
      </c>
      <c r="AI168" s="89">
        <f>'Tabla del Prestamo'!$H$15</f>
        <v>0</v>
      </c>
      <c r="AJ168" s="67"/>
      <c r="AK168" s="89"/>
      <c r="AL168" s="67"/>
      <c r="AM168" s="89">
        <f t="shared" si="29"/>
        <v>0</v>
      </c>
      <c r="AO168" s="96">
        <f>IF('Tabla del Prestamo'!K167&gt;0.1,1,0)</f>
        <v>0</v>
      </c>
      <c r="AP168" s="96"/>
      <c r="AV168" s="89">
        <f t="shared" si="30"/>
        <v>0</v>
      </c>
      <c r="AW168" s="97">
        <f>(AV168-AX168)+('Tabla del Prestamo'!H168+'Tabla del Prestamo'!I168+'Tabla del Prestamo'!J168)*BE168</f>
        <v>0</v>
      </c>
      <c r="AX168" s="89">
        <f t="shared" si="31"/>
        <v>0</v>
      </c>
      <c r="AY168" s="89">
        <f>'Tabla del Prestamo'!$H$15</f>
        <v>0</v>
      </c>
      <c r="BA168" s="89"/>
      <c r="BC168" s="97">
        <f t="shared" si="32"/>
        <v>0</v>
      </c>
      <c r="BD168" s="90">
        <v>13</v>
      </c>
      <c r="BE168" s="98">
        <f t="shared" si="33"/>
        <v>0</v>
      </c>
      <c r="BG168" s="69">
        <f t="shared" si="34"/>
        <v>0</v>
      </c>
      <c r="BH168" s="70">
        <f t="shared" si="35"/>
        <v>0</v>
      </c>
      <c r="BJ168" s="67">
        <f>IF(BC168&gt;-'Tabla del Prestamo'!$D$16,1,0)</f>
        <v>0</v>
      </c>
      <c r="BL168" s="95">
        <f>('Tabla del Prestamo'!$N$22*AM168/12)</f>
        <v>0</v>
      </c>
    </row>
    <row r="169" spans="19:64" x14ac:dyDescent="0.35">
      <c r="S169" s="93">
        <f t="shared" si="24"/>
        <v>0</v>
      </c>
      <c r="T169" s="93">
        <f>IF('Tabla del Prestamo'!G169&gt;0,'Tabla del Prestamo'!G169,0)</f>
        <v>0</v>
      </c>
      <c r="U169" s="94"/>
      <c r="V169" s="94">
        <f t="shared" si="25"/>
        <v>0</v>
      </c>
      <c r="W169" s="66">
        <v>154</v>
      </c>
      <c r="X169" s="70">
        <f>SUMIF($S$16:$S$375,"&gt;0",$S$16:$S$375)-SUMIF(S170:$S$375,"&gt;0",S170:$S$375)</f>
        <v>0</v>
      </c>
      <c r="Y169" s="83"/>
      <c r="Z169" s="70">
        <f>'Tabla del Prestamo'!H169+'Tabla del Prestamo'!I169+'Tabla del Prestamo'!J169</f>
        <v>0</v>
      </c>
      <c r="AA169" s="67">
        <v>154</v>
      </c>
      <c r="AB169" s="70">
        <f>SUMIF($Z$16:$Z$375,"&gt;0",$Z$16:$Z$375)-SUMIF($Z170:Z$375,"&gt;0",$Z170:Z$375)</f>
        <v>0</v>
      </c>
      <c r="AC169" s="66"/>
      <c r="AD169" s="70"/>
      <c r="AE169" s="95"/>
      <c r="AF169" s="89">
        <f t="shared" si="26"/>
        <v>0</v>
      </c>
      <c r="AG169" s="89">
        <f t="shared" si="27"/>
        <v>0</v>
      </c>
      <c r="AH169" s="89">
        <f t="shared" si="28"/>
        <v>0</v>
      </c>
      <c r="AI169" s="89">
        <f>'Tabla del Prestamo'!$H$15</f>
        <v>0</v>
      </c>
      <c r="AJ169" s="67"/>
      <c r="AK169" s="89"/>
      <c r="AL169" s="67"/>
      <c r="AM169" s="89">
        <f t="shared" si="29"/>
        <v>0</v>
      </c>
      <c r="AO169" s="96">
        <f>IF('Tabla del Prestamo'!K168&gt;0.1,1,0)</f>
        <v>0</v>
      </c>
      <c r="AP169" s="96"/>
      <c r="AV169" s="89">
        <f t="shared" si="30"/>
        <v>0</v>
      </c>
      <c r="AW169" s="97">
        <f>(AV169-AX169)+('Tabla del Prestamo'!H169+'Tabla del Prestamo'!I169+'Tabla del Prestamo'!J169)*BE169</f>
        <v>0</v>
      </c>
      <c r="AX169" s="89">
        <f t="shared" si="31"/>
        <v>0</v>
      </c>
      <c r="AY169" s="89">
        <f>'Tabla del Prestamo'!$H$15</f>
        <v>0</v>
      </c>
      <c r="BA169" s="89"/>
      <c r="BC169" s="97">
        <f t="shared" si="32"/>
        <v>0</v>
      </c>
      <c r="BD169" s="90">
        <v>13</v>
      </c>
      <c r="BE169" s="98">
        <f t="shared" si="33"/>
        <v>0</v>
      </c>
      <c r="BG169" s="69">
        <f t="shared" si="34"/>
        <v>0</v>
      </c>
      <c r="BH169" s="70">
        <f t="shared" si="35"/>
        <v>0</v>
      </c>
      <c r="BJ169" s="67">
        <f>IF(BC169&gt;-'Tabla del Prestamo'!$D$16,1,0)</f>
        <v>0</v>
      </c>
      <c r="BL169" s="95">
        <f>('Tabla del Prestamo'!$N$22*AM169/12)</f>
        <v>0</v>
      </c>
    </row>
    <row r="170" spans="19:64" x14ac:dyDescent="0.35">
      <c r="S170" s="93">
        <f t="shared" si="24"/>
        <v>0</v>
      </c>
      <c r="T170" s="93">
        <f>IF('Tabla del Prestamo'!G170&gt;0,'Tabla del Prestamo'!G170,0)</f>
        <v>0</v>
      </c>
      <c r="U170" s="94"/>
      <c r="V170" s="94">
        <f t="shared" si="25"/>
        <v>0</v>
      </c>
      <c r="W170" s="66">
        <v>155</v>
      </c>
      <c r="X170" s="70">
        <f>SUMIF($S$16:$S$375,"&gt;0",$S$16:$S$375)-SUMIF(S171:$S$375,"&gt;0",S171:$S$375)</f>
        <v>0</v>
      </c>
      <c r="Y170" s="83"/>
      <c r="Z170" s="70">
        <f>'Tabla del Prestamo'!H170+'Tabla del Prestamo'!I170+'Tabla del Prestamo'!J170</f>
        <v>0</v>
      </c>
      <c r="AA170" s="67">
        <v>155</v>
      </c>
      <c r="AB170" s="70">
        <f>SUMIF($Z$16:$Z$375,"&gt;0",$Z$16:$Z$375)-SUMIF($Z171:Z$375,"&gt;0",$Z171:Z$375)</f>
        <v>0</v>
      </c>
      <c r="AC170" s="66"/>
      <c r="AD170" s="70"/>
      <c r="AE170" s="95"/>
      <c r="AF170" s="89">
        <f t="shared" si="26"/>
        <v>0</v>
      </c>
      <c r="AG170" s="89">
        <f t="shared" si="27"/>
        <v>0</v>
      </c>
      <c r="AH170" s="89">
        <f t="shared" si="28"/>
        <v>0</v>
      </c>
      <c r="AI170" s="89">
        <f>'Tabla del Prestamo'!$H$15</f>
        <v>0</v>
      </c>
      <c r="AJ170" s="67"/>
      <c r="AK170" s="89"/>
      <c r="AL170" s="67"/>
      <c r="AM170" s="89">
        <f t="shared" si="29"/>
        <v>0</v>
      </c>
      <c r="AO170" s="96">
        <f>IF('Tabla del Prestamo'!K169&gt;0.1,1,0)</f>
        <v>0</v>
      </c>
      <c r="AP170" s="96"/>
      <c r="AV170" s="89">
        <f t="shared" si="30"/>
        <v>0</v>
      </c>
      <c r="AW170" s="97">
        <f>(AV170-AX170)+('Tabla del Prestamo'!H170+'Tabla del Prestamo'!I170+'Tabla del Prestamo'!J170)*BE170</f>
        <v>0</v>
      </c>
      <c r="AX170" s="89">
        <f t="shared" si="31"/>
        <v>0</v>
      </c>
      <c r="AY170" s="89">
        <f>'Tabla del Prestamo'!$H$15</f>
        <v>0</v>
      </c>
      <c r="BA170" s="89"/>
      <c r="BC170" s="97">
        <f t="shared" si="32"/>
        <v>0</v>
      </c>
      <c r="BD170" s="90">
        <v>13</v>
      </c>
      <c r="BE170" s="98">
        <f t="shared" si="33"/>
        <v>0</v>
      </c>
      <c r="BG170" s="69">
        <f t="shared" si="34"/>
        <v>0</v>
      </c>
      <c r="BH170" s="70">
        <f t="shared" si="35"/>
        <v>0</v>
      </c>
      <c r="BJ170" s="67">
        <f>IF(BC170&gt;-'Tabla del Prestamo'!$D$16,1,0)</f>
        <v>0</v>
      </c>
      <c r="BL170" s="95">
        <f>('Tabla del Prestamo'!$N$22*AM170/12)</f>
        <v>0</v>
      </c>
    </row>
    <row r="171" spans="19:64" x14ac:dyDescent="0.35">
      <c r="S171" s="93">
        <f t="shared" si="24"/>
        <v>0</v>
      </c>
      <c r="T171" s="93">
        <f>IF('Tabla del Prestamo'!G171&gt;0,'Tabla del Prestamo'!G171,0)</f>
        <v>0</v>
      </c>
      <c r="U171" s="94"/>
      <c r="V171" s="94">
        <f t="shared" si="25"/>
        <v>0</v>
      </c>
      <c r="W171" s="66">
        <v>156</v>
      </c>
      <c r="X171" s="70">
        <f>SUMIF($S$16:$S$375,"&gt;0",$S$16:$S$375)-SUMIF(S172:$S$375,"&gt;0",S172:$S$375)</f>
        <v>0</v>
      </c>
      <c r="Y171" s="83"/>
      <c r="Z171" s="70">
        <f>'Tabla del Prestamo'!H171+'Tabla del Prestamo'!I171+'Tabla del Prestamo'!J171</f>
        <v>0</v>
      </c>
      <c r="AA171" s="67">
        <v>156</v>
      </c>
      <c r="AB171" s="70">
        <f>SUMIF($Z$16:$Z$375,"&gt;0",$Z$16:$Z$375)-SUMIF($Z172:Z$375,"&gt;0",$Z172:Z$375)</f>
        <v>0</v>
      </c>
      <c r="AC171" s="66"/>
      <c r="AD171" s="70"/>
      <c r="AE171" s="95"/>
      <c r="AF171" s="89">
        <f t="shared" si="26"/>
        <v>0</v>
      </c>
      <c r="AG171" s="89">
        <f t="shared" si="27"/>
        <v>0</v>
      </c>
      <c r="AH171" s="89">
        <f t="shared" si="28"/>
        <v>0</v>
      </c>
      <c r="AI171" s="89">
        <f>'Tabla del Prestamo'!$H$15</f>
        <v>0</v>
      </c>
      <c r="AJ171" s="67"/>
      <c r="AK171" s="89"/>
      <c r="AL171" s="67"/>
      <c r="AM171" s="89">
        <f t="shared" si="29"/>
        <v>0</v>
      </c>
      <c r="AO171" s="96">
        <f>IF('Tabla del Prestamo'!K170&gt;0.1,1,0)</f>
        <v>0</v>
      </c>
      <c r="AP171" s="96"/>
      <c r="AV171" s="89">
        <f t="shared" si="30"/>
        <v>0</v>
      </c>
      <c r="AW171" s="97">
        <f>(AV171-AX171)+('Tabla del Prestamo'!H171+'Tabla del Prestamo'!I171+'Tabla del Prestamo'!J171)*BE171</f>
        <v>0</v>
      </c>
      <c r="AX171" s="89">
        <f t="shared" si="31"/>
        <v>0</v>
      </c>
      <c r="AY171" s="89">
        <f>'Tabla del Prestamo'!$H$15</f>
        <v>0</v>
      </c>
      <c r="BA171" s="89"/>
      <c r="BC171" s="97">
        <f t="shared" si="32"/>
        <v>0</v>
      </c>
      <c r="BD171" s="90">
        <v>13</v>
      </c>
      <c r="BE171" s="98">
        <f t="shared" si="33"/>
        <v>0</v>
      </c>
      <c r="BG171" s="69">
        <f t="shared" si="34"/>
        <v>0</v>
      </c>
      <c r="BH171" s="70">
        <f t="shared" si="35"/>
        <v>0</v>
      </c>
      <c r="BJ171" s="67">
        <f>IF(BC171&gt;-'Tabla del Prestamo'!$D$16,1,0)</f>
        <v>0</v>
      </c>
      <c r="BL171" s="95">
        <f>('Tabla del Prestamo'!$N$22*AM171/12)</f>
        <v>0</v>
      </c>
    </row>
    <row r="172" spans="19:64" x14ac:dyDescent="0.35">
      <c r="S172" s="93">
        <f t="shared" si="24"/>
        <v>0</v>
      </c>
      <c r="T172" s="93">
        <f>IF('Tabla del Prestamo'!G172&gt;0,'Tabla del Prestamo'!G172,0)</f>
        <v>0</v>
      </c>
      <c r="U172" s="94"/>
      <c r="V172" s="94">
        <f t="shared" si="25"/>
        <v>0</v>
      </c>
      <c r="W172" s="66">
        <v>157</v>
      </c>
      <c r="X172" s="70">
        <f>SUMIF($S$16:$S$375,"&gt;0",$S$16:$S$375)-SUMIF(S173:$S$375,"&gt;0",S173:$S$375)</f>
        <v>0</v>
      </c>
      <c r="Y172" s="83"/>
      <c r="Z172" s="70">
        <f>'Tabla del Prestamo'!H172+'Tabla del Prestamo'!I172+'Tabla del Prestamo'!J172</f>
        <v>0</v>
      </c>
      <c r="AA172" s="67">
        <v>157</v>
      </c>
      <c r="AB172" s="70">
        <f>SUMIF($Z$16:$Z$375,"&gt;0",$Z$16:$Z$375)-SUMIF($Z173:Z$375,"&gt;0",$Z173:Z$375)</f>
        <v>0</v>
      </c>
      <c r="AC172" s="66"/>
      <c r="AD172" s="70"/>
      <c r="AE172" s="95"/>
      <c r="AF172" s="89">
        <f t="shared" si="26"/>
        <v>0</v>
      </c>
      <c r="AG172" s="89">
        <f t="shared" si="27"/>
        <v>0</v>
      </c>
      <c r="AH172" s="89">
        <f t="shared" si="28"/>
        <v>0</v>
      </c>
      <c r="AI172" s="89">
        <f>'Tabla del Prestamo'!$H$15</f>
        <v>0</v>
      </c>
      <c r="AJ172" s="67"/>
      <c r="AK172" s="89"/>
      <c r="AL172" s="67"/>
      <c r="AM172" s="89">
        <f t="shared" si="29"/>
        <v>0</v>
      </c>
      <c r="AO172" s="96">
        <f>IF('Tabla del Prestamo'!K171&gt;0.1,1,0)</f>
        <v>0</v>
      </c>
      <c r="AP172" s="96"/>
      <c r="AV172" s="89">
        <f t="shared" si="30"/>
        <v>0</v>
      </c>
      <c r="AW172" s="97">
        <f>(AV172-AX172)+('Tabla del Prestamo'!H172+'Tabla del Prestamo'!I172+'Tabla del Prestamo'!J172)*BE172</f>
        <v>0</v>
      </c>
      <c r="AX172" s="89">
        <f t="shared" si="31"/>
        <v>0</v>
      </c>
      <c r="AY172" s="89">
        <f>'Tabla del Prestamo'!$H$15</f>
        <v>0</v>
      </c>
      <c r="BA172" s="89"/>
      <c r="BC172" s="97">
        <f t="shared" si="32"/>
        <v>0</v>
      </c>
      <c r="BD172" s="90">
        <v>14</v>
      </c>
      <c r="BE172" s="98">
        <f t="shared" si="33"/>
        <v>0</v>
      </c>
      <c r="BG172" s="69">
        <f t="shared" si="34"/>
        <v>0</v>
      </c>
      <c r="BH172" s="70">
        <f t="shared" si="35"/>
        <v>0</v>
      </c>
      <c r="BJ172" s="67">
        <f>IF(BC172&gt;-'Tabla del Prestamo'!$D$16,1,0)</f>
        <v>0</v>
      </c>
      <c r="BL172" s="95">
        <f>('Tabla del Prestamo'!$N$22*AM172/12)</f>
        <v>0</v>
      </c>
    </row>
    <row r="173" spans="19:64" x14ac:dyDescent="0.35">
      <c r="S173" s="93">
        <f t="shared" si="24"/>
        <v>0</v>
      </c>
      <c r="T173" s="93">
        <f>IF('Tabla del Prestamo'!G173&gt;0,'Tabla del Prestamo'!G173,0)</f>
        <v>0</v>
      </c>
      <c r="U173" s="94"/>
      <c r="V173" s="94">
        <f t="shared" si="25"/>
        <v>0</v>
      </c>
      <c r="W173" s="66">
        <v>158</v>
      </c>
      <c r="X173" s="70">
        <f>SUMIF($S$16:$S$375,"&gt;0",$S$16:$S$375)-SUMIF(S174:$S$375,"&gt;0",S174:$S$375)</f>
        <v>0</v>
      </c>
      <c r="Y173" s="83"/>
      <c r="Z173" s="70">
        <f>'Tabla del Prestamo'!H173+'Tabla del Prestamo'!I173+'Tabla del Prestamo'!J173</f>
        <v>0</v>
      </c>
      <c r="AA173" s="67">
        <v>158</v>
      </c>
      <c r="AB173" s="70">
        <f>SUMIF($Z$16:$Z$375,"&gt;0",$Z$16:$Z$375)-SUMIF($Z174:Z$375,"&gt;0",$Z174:Z$375)</f>
        <v>0</v>
      </c>
      <c r="AC173" s="66"/>
      <c r="AD173" s="70"/>
      <c r="AE173" s="95"/>
      <c r="AF173" s="89">
        <f t="shared" si="26"/>
        <v>0</v>
      </c>
      <c r="AG173" s="89">
        <f t="shared" si="27"/>
        <v>0</v>
      </c>
      <c r="AH173" s="89">
        <f t="shared" si="28"/>
        <v>0</v>
      </c>
      <c r="AI173" s="89">
        <f>'Tabla del Prestamo'!$H$15</f>
        <v>0</v>
      </c>
      <c r="AJ173" s="67"/>
      <c r="AK173" s="89"/>
      <c r="AL173" s="67"/>
      <c r="AM173" s="89">
        <f t="shared" si="29"/>
        <v>0</v>
      </c>
      <c r="AO173" s="96">
        <f>IF('Tabla del Prestamo'!K172&gt;0.1,1,0)</f>
        <v>0</v>
      </c>
      <c r="AP173" s="96"/>
      <c r="AV173" s="89">
        <f t="shared" si="30"/>
        <v>0</v>
      </c>
      <c r="AW173" s="97">
        <f>(AV173-AX173)+('Tabla del Prestamo'!H173+'Tabla del Prestamo'!I173+'Tabla del Prestamo'!J173)*BE173</f>
        <v>0</v>
      </c>
      <c r="AX173" s="89">
        <f t="shared" si="31"/>
        <v>0</v>
      </c>
      <c r="AY173" s="89">
        <f>'Tabla del Prestamo'!$H$15</f>
        <v>0</v>
      </c>
      <c r="BA173" s="89"/>
      <c r="BC173" s="97">
        <f t="shared" si="32"/>
        <v>0</v>
      </c>
      <c r="BD173" s="90">
        <v>14</v>
      </c>
      <c r="BE173" s="98">
        <f t="shared" si="33"/>
        <v>0</v>
      </c>
      <c r="BG173" s="69">
        <f t="shared" si="34"/>
        <v>0</v>
      </c>
      <c r="BH173" s="70">
        <f t="shared" si="35"/>
        <v>0</v>
      </c>
      <c r="BJ173" s="67">
        <f>IF(BC173&gt;-'Tabla del Prestamo'!$D$16,1,0)</f>
        <v>0</v>
      </c>
      <c r="BL173" s="95">
        <f>('Tabla del Prestamo'!$N$22*AM173/12)</f>
        <v>0</v>
      </c>
    </row>
    <row r="174" spans="19:64" x14ac:dyDescent="0.35">
      <c r="S174" s="93">
        <f t="shared" si="24"/>
        <v>0</v>
      </c>
      <c r="T174" s="93">
        <f>IF('Tabla del Prestamo'!G174&gt;0,'Tabla del Prestamo'!G174,0)</f>
        <v>0</v>
      </c>
      <c r="U174" s="94"/>
      <c r="V174" s="94">
        <f t="shared" si="25"/>
        <v>0</v>
      </c>
      <c r="W174" s="66">
        <v>159</v>
      </c>
      <c r="X174" s="70">
        <f>SUMIF($S$16:$S$375,"&gt;0",$S$16:$S$375)-SUMIF(S175:$S$375,"&gt;0",S175:$S$375)</f>
        <v>0</v>
      </c>
      <c r="Y174" s="83"/>
      <c r="Z174" s="70">
        <f>'Tabla del Prestamo'!H174+'Tabla del Prestamo'!I174+'Tabla del Prestamo'!J174</f>
        <v>0</v>
      </c>
      <c r="AA174" s="67">
        <v>159</v>
      </c>
      <c r="AB174" s="70">
        <f>SUMIF($Z$16:$Z$375,"&gt;0",$Z$16:$Z$375)-SUMIF($Z175:Z$375,"&gt;0",$Z175:Z$375)</f>
        <v>0</v>
      </c>
      <c r="AC174" s="66"/>
      <c r="AD174" s="70"/>
      <c r="AE174" s="95"/>
      <c r="AF174" s="89">
        <f t="shared" si="26"/>
        <v>0</v>
      </c>
      <c r="AG174" s="89">
        <f t="shared" si="27"/>
        <v>0</v>
      </c>
      <c r="AH174" s="89">
        <f t="shared" si="28"/>
        <v>0</v>
      </c>
      <c r="AI174" s="89">
        <f>'Tabla del Prestamo'!$H$15</f>
        <v>0</v>
      </c>
      <c r="AJ174" s="67"/>
      <c r="AK174" s="89"/>
      <c r="AL174" s="67"/>
      <c r="AM174" s="89">
        <f t="shared" si="29"/>
        <v>0</v>
      </c>
      <c r="AO174" s="96">
        <f>IF('Tabla del Prestamo'!K173&gt;0.1,1,0)</f>
        <v>0</v>
      </c>
      <c r="AP174" s="96"/>
      <c r="AV174" s="89">
        <f t="shared" si="30"/>
        <v>0</v>
      </c>
      <c r="AW174" s="97">
        <f>(AV174-AX174)+('Tabla del Prestamo'!H174+'Tabla del Prestamo'!I174+'Tabla del Prestamo'!J174)*BE174</f>
        <v>0</v>
      </c>
      <c r="AX174" s="89">
        <f t="shared" si="31"/>
        <v>0</v>
      </c>
      <c r="AY174" s="89">
        <f>'Tabla del Prestamo'!$H$15</f>
        <v>0</v>
      </c>
      <c r="BA174" s="89"/>
      <c r="BC174" s="97">
        <f t="shared" si="32"/>
        <v>0</v>
      </c>
      <c r="BD174" s="90">
        <v>14</v>
      </c>
      <c r="BE174" s="98">
        <f t="shared" si="33"/>
        <v>0</v>
      </c>
      <c r="BG174" s="69">
        <f t="shared" si="34"/>
        <v>0</v>
      </c>
      <c r="BH174" s="70">
        <f t="shared" si="35"/>
        <v>0</v>
      </c>
      <c r="BJ174" s="67">
        <f>IF(BC174&gt;-'Tabla del Prestamo'!$D$16,1,0)</f>
        <v>0</v>
      </c>
      <c r="BL174" s="95">
        <f>('Tabla del Prestamo'!$N$22*AM174/12)</f>
        <v>0</v>
      </c>
    </row>
    <row r="175" spans="19:64" x14ac:dyDescent="0.35">
      <c r="S175" s="93">
        <f t="shared" si="24"/>
        <v>0</v>
      </c>
      <c r="T175" s="93">
        <f>IF('Tabla del Prestamo'!G175&gt;0,'Tabla del Prestamo'!G175,0)</f>
        <v>0</v>
      </c>
      <c r="U175" s="94"/>
      <c r="V175" s="94">
        <f t="shared" si="25"/>
        <v>0</v>
      </c>
      <c r="W175" s="66">
        <v>160</v>
      </c>
      <c r="X175" s="70">
        <f>SUMIF($S$16:$S$375,"&gt;0",$S$16:$S$375)-SUMIF(S176:$S$375,"&gt;0",S176:$S$375)</f>
        <v>0</v>
      </c>
      <c r="Y175" s="83"/>
      <c r="Z175" s="70">
        <f>'Tabla del Prestamo'!H175+'Tabla del Prestamo'!I175+'Tabla del Prestamo'!J175</f>
        <v>0</v>
      </c>
      <c r="AA175" s="67">
        <v>160</v>
      </c>
      <c r="AB175" s="70">
        <f>SUMIF($Z$16:$Z$375,"&gt;0",$Z$16:$Z$375)-SUMIF($Z176:Z$375,"&gt;0",$Z176:Z$375)</f>
        <v>0</v>
      </c>
      <c r="AC175" s="66"/>
      <c r="AD175" s="70"/>
      <c r="AE175" s="95"/>
      <c r="AF175" s="89">
        <f t="shared" si="26"/>
        <v>0</v>
      </c>
      <c r="AG175" s="89">
        <f t="shared" si="27"/>
        <v>0</v>
      </c>
      <c r="AH175" s="89">
        <f t="shared" si="28"/>
        <v>0</v>
      </c>
      <c r="AI175" s="89">
        <f>'Tabla del Prestamo'!$H$15</f>
        <v>0</v>
      </c>
      <c r="AJ175" s="67"/>
      <c r="AK175" s="89"/>
      <c r="AL175" s="67"/>
      <c r="AM175" s="89">
        <f t="shared" si="29"/>
        <v>0</v>
      </c>
      <c r="AO175" s="96">
        <f>IF('Tabla del Prestamo'!K174&gt;0.1,1,0)</f>
        <v>0</v>
      </c>
      <c r="AP175" s="96"/>
      <c r="AV175" s="89">
        <f t="shared" si="30"/>
        <v>0</v>
      </c>
      <c r="AW175" s="97">
        <f>(AV175-AX175)+('Tabla del Prestamo'!H175+'Tabla del Prestamo'!I175+'Tabla del Prestamo'!J175)*BE175</f>
        <v>0</v>
      </c>
      <c r="AX175" s="89">
        <f t="shared" si="31"/>
        <v>0</v>
      </c>
      <c r="AY175" s="89">
        <f>'Tabla del Prestamo'!$H$15</f>
        <v>0</v>
      </c>
      <c r="BA175" s="89"/>
      <c r="BC175" s="97">
        <f t="shared" si="32"/>
        <v>0</v>
      </c>
      <c r="BD175" s="90">
        <v>14</v>
      </c>
      <c r="BE175" s="98">
        <f t="shared" si="33"/>
        <v>0</v>
      </c>
      <c r="BG175" s="69">
        <f t="shared" si="34"/>
        <v>0</v>
      </c>
      <c r="BH175" s="70">
        <f t="shared" si="35"/>
        <v>0</v>
      </c>
      <c r="BJ175" s="67">
        <f>IF(BC175&gt;-'Tabla del Prestamo'!$D$16,1,0)</f>
        <v>0</v>
      </c>
      <c r="BL175" s="95">
        <f>('Tabla del Prestamo'!$N$22*AM175/12)</f>
        <v>0</v>
      </c>
    </row>
    <row r="176" spans="19:64" x14ac:dyDescent="0.35">
      <c r="S176" s="93">
        <f t="shared" si="24"/>
        <v>0</v>
      </c>
      <c r="T176" s="93">
        <f>IF('Tabla del Prestamo'!G176&gt;0,'Tabla del Prestamo'!G176,0)</f>
        <v>0</v>
      </c>
      <c r="U176" s="94"/>
      <c r="V176" s="94">
        <f t="shared" si="25"/>
        <v>0</v>
      </c>
      <c r="W176" s="66">
        <v>161</v>
      </c>
      <c r="X176" s="70">
        <f>SUMIF($S$16:$S$375,"&gt;0",$S$16:$S$375)-SUMIF(S177:$S$375,"&gt;0",S177:$S$375)</f>
        <v>0</v>
      </c>
      <c r="Y176" s="83"/>
      <c r="Z176" s="70">
        <f>'Tabla del Prestamo'!H176+'Tabla del Prestamo'!I176+'Tabla del Prestamo'!J176</f>
        <v>0</v>
      </c>
      <c r="AA176" s="67">
        <v>161</v>
      </c>
      <c r="AB176" s="70">
        <f>SUMIF($Z$16:$Z$375,"&gt;0",$Z$16:$Z$375)-SUMIF($Z177:Z$375,"&gt;0",$Z177:Z$375)</f>
        <v>0</v>
      </c>
      <c r="AC176" s="66"/>
      <c r="AD176" s="70"/>
      <c r="AE176" s="95"/>
      <c r="AF176" s="89">
        <f t="shared" si="26"/>
        <v>0</v>
      </c>
      <c r="AG176" s="89">
        <f t="shared" si="27"/>
        <v>0</v>
      </c>
      <c r="AH176" s="89">
        <f t="shared" si="28"/>
        <v>0</v>
      </c>
      <c r="AI176" s="89">
        <f>'Tabla del Prestamo'!$H$15</f>
        <v>0</v>
      </c>
      <c r="AJ176" s="67"/>
      <c r="AK176" s="89"/>
      <c r="AL176" s="67"/>
      <c r="AM176" s="89">
        <f t="shared" si="29"/>
        <v>0</v>
      </c>
      <c r="AO176" s="96">
        <f>IF('Tabla del Prestamo'!K175&gt;0.1,1,0)</f>
        <v>0</v>
      </c>
      <c r="AP176" s="96"/>
      <c r="AV176" s="89">
        <f t="shared" si="30"/>
        <v>0</v>
      </c>
      <c r="AW176" s="97">
        <f>(AV176-AX176)+('Tabla del Prestamo'!H176+'Tabla del Prestamo'!I176+'Tabla del Prestamo'!J176)*BE176</f>
        <v>0</v>
      </c>
      <c r="AX176" s="89">
        <f t="shared" si="31"/>
        <v>0</v>
      </c>
      <c r="AY176" s="89">
        <f>'Tabla del Prestamo'!$H$15</f>
        <v>0</v>
      </c>
      <c r="BA176" s="89"/>
      <c r="BC176" s="97">
        <f t="shared" si="32"/>
        <v>0</v>
      </c>
      <c r="BD176" s="90">
        <v>14</v>
      </c>
      <c r="BE176" s="98">
        <f t="shared" si="33"/>
        <v>0</v>
      </c>
      <c r="BG176" s="69">
        <f t="shared" si="34"/>
        <v>0</v>
      </c>
      <c r="BH176" s="70">
        <f t="shared" si="35"/>
        <v>0</v>
      </c>
      <c r="BJ176" s="67">
        <f>IF(BC176&gt;-'Tabla del Prestamo'!$D$16,1,0)</f>
        <v>0</v>
      </c>
      <c r="BL176" s="95">
        <f>('Tabla del Prestamo'!$N$22*AM176/12)</f>
        <v>0</v>
      </c>
    </row>
    <row r="177" spans="19:64" x14ac:dyDescent="0.35">
      <c r="S177" s="93">
        <f t="shared" si="24"/>
        <v>0</v>
      </c>
      <c r="T177" s="93">
        <f>IF('Tabla del Prestamo'!G177&gt;0,'Tabla del Prestamo'!G177,0)</f>
        <v>0</v>
      </c>
      <c r="U177" s="94"/>
      <c r="V177" s="94">
        <f t="shared" si="25"/>
        <v>0</v>
      </c>
      <c r="W177" s="66">
        <v>162</v>
      </c>
      <c r="X177" s="70">
        <f>SUMIF($S$16:$S$375,"&gt;0",$S$16:$S$375)-SUMIF(S178:$S$375,"&gt;0",S178:$S$375)</f>
        <v>0</v>
      </c>
      <c r="Y177" s="83"/>
      <c r="Z177" s="70">
        <f>'Tabla del Prestamo'!H177+'Tabla del Prestamo'!I177+'Tabla del Prestamo'!J177</f>
        <v>0</v>
      </c>
      <c r="AA177" s="67">
        <v>162</v>
      </c>
      <c r="AB177" s="70">
        <f>SUMIF($Z$16:$Z$375,"&gt;0",$Z$16:$Z$375)-SUMIF($Z178:Z$375,"&gt;0",$Z178:Z$375)</f>
        <v>0</v>
      </c>
      <c r="AC177" s="66"/>
      <c r="AD177" s="70"/>
      <c r="AE177" s="95"/>
      <c r="AF177" s="89">
        <f t="shared" si="26"/>
        <v>0</v>
      </c>
      <c r="AG177" s="89">
        <f t="shared" si="27"/>
        <v>0</v>
      </c>
      <c r="AH177" s="89">
        <f t="shared" si="28"/>
        <v>0</v>
      </c>
      <c r="AI177" s="89">
        <f>'Tabla del Prestamo'!$H$15</f>
        <v>0</v>
      </c>
      <c r="AJ177" s="67"/>
      <c r="AK177" s="89">
        <f>'Tabla del Prestamo'!$I$15</f>
        <v>0</v>
      </c>
      <c r="AL177" s="67"/>
      <c r="AM177" s="89">
        <f t="shared" si="29"/>
        <v>0</v>
      </c>
      <c r="AO177" s="96">
        <f>IF('Tabla del Prestamo'!K176&gt;0.1,1,0)</f>
        <v>0</v>
      </c>
      <c r="AP177" s="96"/>
      <c r="AV177" s="89">
        <f t="shared" si="30"/>
        <v>0</v>
      </c>
      <c r="AW177" s="97">
        <f>(AV177-AX177)+('Tabla del Prestamo'!H177+'Tabla del Prestamo'!I177+'Tabla del Prestamo'!J177)*BE177</f>
        <v>0</v>
      </c>
      <c r="AX177" s="89">
        <f t="shared" si="31"/>
        <v>0</v>
      </c>
      <c r="AY177" s="89">
        <f>'Tabla del Prestamo'!$H$15</f>
        <v>0</v>
      </c>
      <c r="BA177" s="89">
        <f>'Tabla del Prestamo'!$I$15</f>
        <v>0</v>
      </c>
      <c r="BC177" s="97">
        <f t="shared" si="32"/>
        <v>0</v>
      </c>
      <c r="BD177" s="90">
        <v>14</v>
      </c>
      <c r="BE177" s="98">
        <f t="shared" si="33"/>
        <v>0</v>
      </c>
      <c r="BG177" s="69">
        <f t="shared" si="34"/>
        <v>0</v>
      </c>
      <c r="BH177" s="70">
        <f t="shared" si="35"/>
        <v>0</v>
      </c>
      <c r="BJ177" s="67">
        <f>IF(BC177&gt;-'Tabla del Prestamo'!$D$16,1,0)</f>
        <v>0</v>
      </c>
      <c r="BL177" s="95">
        <f>('Tabla del Prestamo'!$N$22*AM177/12)</f>
        <v>0</v>
      </c>
    </row>
    <row r="178" spans="19:64" x14ac:dyDescent="0.35">
      <c r="S178" s="93">
        <f t="shared" si="24"/>
        <v>0</v>
      </c>
      <c r="T178" s="93">
        <f>IF('Tabla del Prestamo'!G178&gt;0,'Tabla del Prestamo'!G178,0)</f>
        <v>0</v>
      </c>
      <c r="U178" s="94"/>
      <c r="V178" s="94">
        <f t="shared" si="25"/>
        <v>0</v>
      </c>
      <c r="W178" s="66">
        <v>163</v>
      </c>
      <c r="X178" s="70">
        <f>SUMIF($S$16:$S$375,"&gt;0",$S$16:$S$375)-SUMIF(S179:$S$375,"&gt;0",S179:$S$375)</f>
        <v>0</v>
      </c>
      <c r="Y178" s="83"/>
      <c r="Z178" s="70">
        <f>'Tabla del Prestamo'!H178+'Tabla del Prestamo'!I178+'Tabla del Prestamo'!J178</f>
        <v>0</v>
      </c>
      <c r="AA178" s="67">
        <v>163</v>
      </c>
      <c r="AB178" s="70">
        <f>SUMIF($Z$16:$Z$375,"&gt;0",$Z$16:$Z$375)-SUMIF($Z179:Z$375,"&gt;0",$Z179:Z$375)</f>
        <v>0</v>
      </c>
      <c r="AC178" s="66"/>
      <c r="AD178" s="70"/>
      <c r="AE178" s="95"/>
      <c r="AF178" s="89">
        <f t="shared" si="26"/>
        <v>0</v>
      </c>
      <c r="AG178" s="89">
        <f t="shared" si="27"/>
        <v>0</v>
      </c>
      <c r="AH178" s="89">
        <f t="shared" si="28"/>
        <v>0</v>
      </c>
      <c r="AI178" s="89">
        <f>'Tabla del Prestamo'!$H$15</f>
        <v>0</v>
      </c>
      <c r="AJ178" s="67"/>
      <c r="AK178" s="89"/>
      <c r="AL178" s="67"/>
      <c r="AM178" s="89">
        <f t="shared" si="29"/>
        <v>0</v>
      </c>
      <c r="AO178" s="96">
        <f>IF('Tabla del Prestamo'!K177&gt;0.1,1,0)</f>
        <v>0</v>
      </c>
      <c r="AP178" s="96"/>
      <c r="AV178" s="89">
        <f t="shared" si="30"/>
        <v>0</v>
      </c>
      <c r="AW178" s="97">
        <f>(AV178-AX178)+('Tabla del Prestamo'!H178+'Tabla del Prestamo'!I178+'Tabla del Prestamo'!J178)*BE178</f>
        <v>0</v>
      </c>
      <c r="AX178" s="89">
        <f t="shared" si="31"/>
        <v>0</v>
      </c>
      <c r="AY178" s="89">
        <f>'Tabla del Prestamo'!$H$15</f>
        <v>0</v>
      </c>
      <c r="BA178" s="89"/>
      <c r="BC178" s="97">
        <f t="shared" si="32"/>
        <v>0</v>
      </c>
      <c r="BD178" s="90">
        <v>14</v>
      </c>
      <c r="BE178" s="98">
        <f t="shared" si="33"/>
        <v>0</v>
      </c>
      <c r="BG178" s="69">
        <f t="shared" si="34"/>
        <v>0</v>
      </c>
      <c r="BH178" s="70">
        <f t="shared" si="35"/>
        <v>0</v>
      </c>
      <c r="BJ178" s="67">
        <f>IF(BC178&gt;-'Tabla del Prestamo'!$D$16,1,0)</f>
        <v>0</v>
      </c>
      <c r="BL178" s="95">
        <f>('Tabla del Prestamo'!$N$22*AM178/12)</f>
        <v>0</v>
      </c>
    </row>
    <row r="179" spans="19:64" x14ac:dyDescent="0.35">
      <c r="S179" s="93">
        <f t="shared" si="24"/>
        <v>0</v>
      </c>
      <c r="T179" s="93">
        <f>IF('Tabla del Prestamo'!G179&gt;0,'Tabla del Prestamo'!G179,0)</f>
        <v>0</v>
      </c>
      <c r="U179" s="94"/>
      <c r="V179" s="94">
        <f t="shared" si="25"/>
        <v>0</v>
      </c>
      <c r="W179" s="66">
        <v>164</v>
      </c>
      <c r="X179" s="70">
        <f>SUMIF($S$16:$S$375,"&gt;0",$S$16:$S$375)-SUMIF(S180:$S$375,"&gt;0",S180:$S$375)</f>
        <v>0</v>
      </c>
      <c r="Y179" s="83"/>
      <c r="Z179" s="70">
        <f>'Tabla del Prestamo'!H179+'Tabla del Prestamo'!I179+'Tabla del Prestamo'!J179</f>
        <v>0</v>
      </c>
      <c r="AA179" s="67">
        <v>164</v>
      </c>
      <c r="AB179" s="70">
        <f>SUMIF($Z$16:$Z$375,"&gt;0",$Z$16:$Z$375)-SUMIF($Z180:Z$375,"&gt;0",$Z180:Z$375)</f>
        <v>0</v>
      </c>
      <c r="AC179" s="66"/>
      <c r="AD179" s="70"/>
      <c r="AE179" s="95"/>
      <c r="AF179" s="89">
        <f t="shared" si="26"/>
        <v>0</v>
      </c>
      <c r="AG179" s="89">
        <f t="shared" si="27"/>
        <v>0</v>
      </c>
      <c r="AH179" s="89">
        <f t="shared" si="28"/>
        <v>0</v>
      </c>
      <c r="AI179" s="89">
        <f>'Tabla del Prestamo'!$H$15</f>
        <v>0</v>
      </c>
      <c r="AJ179" s="67"/>
      <c r="AK179" s="89"/>
      <c r="AL179" s="67"/>
      <c r="AM179" s="89">
        <f t="shared" si="29"/>
        <v>0</v>
      </c>
      <c r="AO179" s="96">
        <f>IF('Tabla del Prestamo'!K178&gt;0.1,1,0)</f>
        <v>0</v>
      </c>
      <c r="AP179" s="96"/>
      <c r="AV179" s="89">
        <f t="shared" si="30"/>
        <v>0</v>
      </c>
      <c r="AW179" s="97">
        <f>(AV179-AX179)+('Tabla del Prestamo'!H179+'Tabla del Prestamo'!I179+'Tabla del Prestamo'!J179)*BE179</f>
        <v>0</v>
      </c>
      <c r="AX179" s="89">
        <f t="shared" si="31"/>
        <v>0</v>
      </c>
      <c r="AY179" s="89">
        <f>'Tabla del Prestamo'!$H$15</f>
        <v>0</v>
      </c>
      <c r="BA179" s="89"/>
      <c r="BC179" s="97">
        <f t="shared" si="32"/>
        <v>0</v>
      </c>
      <c r="BD179" s="90">
        <v>14</v>
      </c>
      <c r="BE179" s="98">
        <f t="shared" si="33"/>
        <v>0</v>
      </c>
      <c r="BG179" s="69">
        <f t="shared" si="34"/>
        <v>0</v>
      </c>
      <c r="BH179" s="70">
        <f t="shared" si="35"/>
        <v>0</v>
      </c>
      <c r="BJ179" s="67">
        <f>IF(BC179&gt;-'Tabla del Prestamo'!$D$16,1,0)</f>
        <v>0</v>
      </c>
      <c r="BL179" s="95">
        <f>('Tabla del Prestamo'!$N$22*AM179/12)</f>
        <v>0</v>
      </c>
    </row>
    <row r="180" spans="19:64" x14ac:dyDescent="0.35">
      <c r="S180" s="93">
        <f t="shared" si="24"/>
        <v>0</v>
      </c>
      <c r="T180" s="93">
        <f>IF('Tabla del Prestamo'!G180&gt;0,'Tabla del Prestamo'!G180,0)</f>
        <v>0</v>
      </c>
      <c r="U180" s="94"/>
      <c r="V180" s="94">
        <f t="shared" si="25"/>
        <v>0</v>
      </c>
      <c r="W180" s="66">
        <v>165</v>
      </c>
      <c r="X180" s="70">
        <f>SUMIF($S$16:$S$375,"&gt;0",$S$16:$S$375)-SUMIF(S181:$S$375,"&gt;0",S181:$S$375)</f>
        <v>0</v>
      </c>
      <c r="Y180" s="83"/>
      <c r="Z180" s="70">
        <f>'Tabla del Prestamo'!H180+'Tabla del Prestamo'!I180+'Tabla del Prestamo'!J180</f>
        <v>0</v>
      </c>
      <c r="AA180" s="67">
        <v>165</v>
      </c>
      <c r="AB180" s="70">
        <f>SUMIF($Z$16:$Z$375,"&gt;0",$Z$16:$Z$375)-SUMIF($Z181:Z$375,"&gt;0",$Z181:Z$375)</f>
        <v>0</v>
      </c>
      <c r="AC180" s="66"/>
      <c r="AD180" s="70"/>
      <c r="AE180" s="95"/>
      <c r="AF180" s="89">
        <f t="shared" si="26"/>
        <v>0</v>
      </c>
      <c r="AG180" s="89">
        <f t="shared" si="27"/>
        <v>0</v>
      </c>
      <c r="AH180" s="89">
        <f t="shared" si="28"/>
        <v>0</v>
      </c>
      <c r="AI180" s="89">
        <f>'Tabla del Prestamo'!$H$15</f>
        <v>0</v>
      </c>
      <c r="AJ180" s="67"/>
      <c r="AK180" s="89"/>
      <c r="AL180" s="67"/>
      <c r="AM180" s="89">
        <f t="shared" si="29"/>
        <v>0</v>
      </c>
      <c r="AO180" s="96">
        <f>IF('Tabla del Prestamo'!K179&gt;0.1,1,0)</f>
        <v>0</v>
      </c>
      <c r="AP180" s="96"/>
      <c r="AV180" s="89">
        <f t="shared" si="30"/>
        <v>0</v>
      </c>
      <c r="AW180" s="97">
        <f>(AV180-AX180)+('Tabla del Prestamo'!H180+'Tabla del Prestamo'!I180+'Tabla del Prestamo'!J180)*BE180</f>
        <v>0</v>
      </c>
      <c r="AX180" s="89">
        <f t="shared" si="31"/>
        <v>0</v>
      </c>
      <c r="AY180" s="89">
        <f>'Tabla del Prestamo'!$H$15</f>
        <v>0</v>
      </c>
      <c r="BA180" s="89"/>
      <c r="BC180" s="97">
        <f t="shared" si="32"/>
        <v>0</v>
      </c>
      <c r="BD180" s="90">
        <v>14</v>
      </c>
      <c r="BE180" s="98">
        <f t="shared" si="33"/>
        <v>0</v>
      </c>
      <c r="BG180" s="69">
        <f t="shared" si="34"/>
        <v>0</v>
      </c>
      <c r="BH180" s="70">
        <f t="shared" si="35"/>
        <v>0</v>
      </c>
      <c r="BJ180" s="67">
        <f>IF(BC180&gt;-'Tabla del Prestamo'!$D$16,1,0)</f>
        <v>0</v>
      </c>
      <c r="BL180" s="95">
        <f>('Tabla del Prestamo'!$N$22*AM180/12)</f>
        <v>0</v>
      </c>
    </row>
    <row r="181" spans="19:64" x14ac:dyDescent="0.35">
      <c r="S181" s="93">
        <f t="shared" si="24"/>
        <v>0</v>
      </c>
      <c r="T181" s="93">
        <f>IF('Tabla del Prestamo'!G181&gt;0,'Tabla del Prestamo'!G181,0)</f>
        <v>0</v>
      </c>
      <c r="U181" s="94"/>
      <c r="V181" s="94">
        <f t="shared" si="25"/>
        <v>0</v>
      </c>
      <c r="W181" s="66">
        <v>166</v>
      </c>
      <c r="X181" s="70">
        <f>SUMIF($S$16:$S$375,"&gt;0",$S$16:$S$375)-SUMIF(S182:$S$375,"&gt;0",S182:$S$375)</f>
        <v>0</v>
      </c>
      <c r="Y181" s="83"/>
      <c r="Z181" s="70">
        <f>'Tabla del Prestamo'!H181+'Tabla del Prestamo'!I181+'Tabla del Prestamo'!J181</f>
        <v>0</v>
      </c>
      <c r="AA181" s="67">
        <v>166</v>
      </c>
      <c r="AB181" s="70">
        <f>SUMIF($Z$16:$Z$375,"&gt;0",$Z$16:$Z$375)-SUMIF($Z182:Z$375,"&gt;0",$Z182:Z$375)</f>
        <v>0</v>
      </c>
      <c r="AC181" s="66"/>
      <c r="AD181" s="70"/>
      <c r="AE181" s="95"/>
      <c r="AF181" s="89">
        <f t="shared" si="26"/>
        <v>0</v>
      </c>
      <c r="AG181" s="89">
        <f t="shared" si="27"/>
        <v>0</v>
      </c>
      <c r="AH181" s="89">
        <f t="shared" si="28"/>
        <v>0</v>
      </c>
      <c r="AI181" s="89">
        <f>'Tabla del Prestamo'!$H$15</f>
        <v>0</v>
      </c>
      <c r="AJ181" s="67"/>
      <c r="AK181" s="89"/>
      <c r="AL181" s="67"/>
      <c r="AM181" s="89">
        <f t="shared" si="29"/>
        <v>0</v>
      </c>
      <c r="AO181" s="96">
        <f>IF('Tabla del Prestamo'!K180&gt;0.1,1,0)</f>
        <v>0</v>
      </c>
      <c r="AP181" s="96"/>
      <c r="AV181" s="89">
        <f t="shared" si="30"/>
        <v>0</v>
      </c>
      <c r="AW181" s="97">
        <f>(AV181-AX181)+('Tabla del Prestamo'!H181+'Tabla del Prestamo'!I181+'Tabla del Prestamo'!J181)*BE181</f>
        <v>0</v>
      </c>
      <c r="AX181" s="89">
        <f t="shared" si="31"/>
        <v>0</v>
      </c>
      <c r="AY181" s="89">
        <f>'Tabla del Prestamo'!$H$15</f>
        <v>0</v>
      </c>
      <c r="BA181" s="89"/>
      <c r="BC181" s="97">
        <f t="shared" si="32"/>
        <v>0</v>
      </c>
      <c r="BD181" s="90">
        <v>14</v>
      </c>
      <c r="BE181" s="98">
        <f t="shared" si="33"/>
        <v>0</v>
      </c>
      <c r="BG181" s="69">
        <f t="shared" si="34"/>
        <v>0</v>
      </c>
      <c r="BH181" s="70">
        <f t="shared" si="35"/>
        <v>0</v>
      </c>
      <c r="BJ181" s="67">
        <f>IF(BC181&gt;-'Tabla del Prestamo'!$D$16,1,0)</f>
        <v>0</v>
      </c>
      <c r="BL181" s="95">
        <f>('Tabla del Prestamo'!$N$22*AM181/12)</f>
        <v>0</v>
      </c>
    </row>
    <row r="182" spans="19:64" x14ac:dyDescent="0.35">
      <c r="S182" s="93">
        <f t="shared" si="24"/>
        <v>0</v>
      </c>
      <c r="T182" s="93">
        <f>IF('Tabla del Prestamo'!G182&gt;0,'Tabla del Prestamo'!G182,0)</f>
        <v>0</v>
      </c>
      <c r="U182" s="94"/>
      <c r="V182" s="94">
        <f t="shared" si="25"/>
        <v>0</v>
      </c>
      <c r="W182" s="66">
        <v>167</v>
      </c>
      <c r="X182" s="70">
        <f>SUMIF($S$16:$S$375,"&gt;0",$S$16:$S$375)-SUMIF(S183:$S$375,"&gt;0",S183:$S$375)</f>
        <v>0</v>
      </c>
      <c r="Y182" s="83"/>
      <c r="Z182" s="70">
        <f>'Tabla del Prestamo'!H182+'Tabla del Prestamo'!I182+'Tabla del Prestamo'!J182</f>
        <v>0</v>
      </c>
      <c r="AA182" s="67">
        <v>167</v>
      </c>
      <c r="AB182" s="70">
        <f>SUMIF($Z$16:$Z$375,"&gt;0",$Z$16:$Z$375)-SUMIF($Z183:Z$375,"&gt;0",$Z183:Z$375)</f>
        <v>0</v>
      </c>
      <c r="AC182" s="66"/>
      <c r="AD182" s="70"/>
      <c r="AE182" s="95"/>
      <c r="AF182" s="89">
        <f t="shared" si="26"/>
        <v>0</v>
      </c>
      <c r="AG182" s="89">
        <f t="shared" si="27"/>
        <v>0</v>
      </c>
      <c r="AH182" s="89">
        <f t="shared" si="28"/>
        <v>0</v>
      </c>
      <c r="AI182" s="89">
        <f>'Tabla del Prestamo'!$H$15</f>
        <v>0</v>
      </c>
      <c r="AJ182" s="67"/>
      <c r="AK182" s="89"/>
      <c r="AL182" s="67"/>
      <c r="AM182" s="89">
        <f t="shared" si="29"/>
        <v>0</v>
      </c>
      <c r="AO182" s="96">
        <f>IF('Tabla del Prestamo'!K181&gt;0.1,1,0)</f>
        <v>0</v>
      </c>
      <c r="AP182" s="96"/>
      <c r="AV182" s="89">
        <f t="shared" si="30"/>
        <v>0</v>
      </c>
      <c r="AW182" s="97">
        <f>(AV182-AX182)+('Tabla del Prestamo'!H182+'Tabla del Prestamo'!I182+'Tabla del Prestamo'!J182)*BE182</f>
        <v>0</v>
      </c>
      <c r="AX182" s="89">
        <f t="shared" si="31"/>
        <v>0</v>
      </c>
      <c r="AY182" s="89">
        <f>'Tabla del Prestamo'!$H$15</f>
        <v>0</v>
      </c>
      <c r="BA182" s="89"/>
      <c r="BC182" s="97">
        <f t="shared" si="32"/>
        <v>0</v>
      </c>
      <c r="BD182" s="90">
        <v>14</v>
      </c>
      <c r="BE182" s="98">
        <f t="shared" si="33"/>
        <v>0</v>
      </c>
      <c r="BG182" s="69">
        <f t="shared" si="34"/>
        <v>0</v>
      </c>
      <c r="BH182" s="70">
        <f t="shared" si="35"/>
        <v>0</v>
      </c>
      <c r="BJ182" s="67">
        <f>IF(BC182&gt;-'Tabla del Prestamo'!$D$16,1,0)</f>
        <v>0</v>
      </c>
      <c r="BL182" s="95">
        <f>('Tabla del Prestamo'!$N$22*AM182/12)</f>
        <v>0</v>
      </c>
    </row>
    <row r="183" spans="19:64" x14ac:dyDescent="0.35">
      <c r="S183" s="93">
        <f t="shared" si="24"/>
        <v>0</v>
      </c>
      <c r="T183" s="93">
        <f>IF('Tabla del Prestamo'!G183&gt;0,'Tabla del Prestamo'!G183,0)</f>
        <v>0</v>
      </c>
      <c r="U183" s="94"/>
      <c r="V183" s="94">
        <f t="shared" si="25"/>
        <v>0</v>
      </c>
      <c r="W183" s="66">
        <v>168</v>
      </c>
      <c r="X183" s="70">
        <f>SUMIF($S$16:$S$375,"&gt;0",$S$16:$S$375)-SUMIF(S184:$S$375,"&gt;0",S184:$S$375)</f>
        <v>0</v>
      </c>
      <c r="Y183" s="83"/>
      <c r="Z183" s="70">
        <f>'Tabla del Prestamo'!H183+'Tabla del Prestamo'!I183+'Tabla del Prestamo'!J183</f>
        <v>0</v>
      </c>
      <c r="AA183" s="67">
        <v>168</v>
      </c>
      <c r="AB183" s="70">
        <f>SUMIF($Z$16:$Z$375,"&gt;0",$Z$16:$Z$375)-SUMIF($Z184:Z$375,"&gt;0",$Z184:Z$375)</f>
        <v>0</v>
      </c>
      <c r="AC183" s="66"/>
      <c r="AD183" s="70"/>
      <c r="AE183" s="95"/>
      <c r="AF183" s="89">
        <f t="shared" si="26"/>
        <v>0</v>
      </c>
      <c r="AG183" s="89">
        <f t="shared" si="27"/>
        <v>0</v>
      </c>
      <c r="AH183" s="89">
        <f t="shared" si="28"/>
        <v>0</v>
      </c>
      <c r="AI183" s="89">
        <f>'Tabla del Prestamo'!$H$15</f>
        <v>0</v>
      </c>
      <c r="AJ183" s="67"/>
      <c r="AK183" s="89"/>
      <c r="AL183" s="67"/>
      <c r="AM183" s="89">
        <f t="shared" si="29"/>
        <v>0</v>
      </c>
      <c r="AO183" s="96">
        <f>IF('Tabla del Prestamo'!K182&gt;0.1,1,0)</f>
        <v>0</v>
      </c>
      <c r="AP183" s="96"/>
      <c r="AV183" s="89">
        <f t="shared" si="30"/>
        <v>0</v>
      </c>
      <c r="AW183" s="97">
        <f>(AV183-AX183)+('Tabla del Prestamo'!H183+'Tabla del Prestamo'!I183+'Tabla del Prestamo'!J183)*BE183</f>
        <v>0</v>
      </c>
      <c r="AX183" s="89">
        <f t="shared" si="31"/>
        <v>0</v>
      </c>
      <c r="AY183" s="89">
        <f>'Tabla del Prestamo'!$H$15</f>
        <v>0</v>
      </c>
      <c r="BA183" s="89"/>
      <c r="BC183" s="97">
        <f t="shared" si="32"/>
        <v>0</v>
      </c>
      <c r="BD183" s="90">
        <v>14</v>
      </c>
      <c r="BE183" s="98">
        <f t="shared" si="33"/>
        <v>0</v>
      </c>
      <c r="BG183" s="69">
        <f t="shared" si="34"/>
        <v>0</v>
      </c>
      <c r="BH183" s="70">
        <f t="shared" si="35"/>
        <v>0</v>
      </c>
      <c r="BJ183" s="67">
        <f>IF(BC183&gt;-'Tabla del Prestamo'!$D$16,1,0)</f>
        <v>0</v>
      </c>
      <c r="BL183" s="95">
        <f>('Tabla del Prestamo'!$N$22*AM183/12)</f>
        <v>0</v>
      </c>
    </row>
    <row r="184" spans="19:64" x14ac:dyDescent="0.35">
      <c r="S184" s="93">
        <f t="shared" si="24"/>
        <v>0</v>
      </c>
      <c r="T184" s="93">
        <f>IF('Tabla del Prestamo'!G184&gt;0,'Tabla del Prestamo'!G184,0)</f>
        <v>0</v>
      </c>
      <c r="U184" s="94"/>
      <c r="V184" s="94">
        <f t="shared" si="25"/>
        <v>0</v>
      </c>
      <c r="W184" s="66">
        <v>169</v>
      </c>
      <c r="X184" s="70">
        <f>SUMIF($S$16:$S$375,"&gt;0",$S$16:$S$375)-SUMIF(S185:$S$375,"&gt;0",S185:$S$375)</f>
        <v>0</v>
      </c>
      <c r="Y184" s="83"/>
      <c r="Z184" s="70">
        <f>'Tabla del Prestamo'!H184+'Tabla del Prestamo'!I184+'Tabla del Prestamo'!J184</f>
        <v>0</v>
      </c>
      <c r="AA184" s="67">
        <v>169</v>
      </c>
      <c r="AB184" s="70">
        <f>SUMIF($Z$16:$Z$375,"&gt;0",$Z$16:$Z$375)-SUMIF($Z185:Z$375,"&gt;0",$Z185:Z$375)</f>
        <v>0</v>
      </c>
      <c r="AC184" s="66"/>
      <c r="AD184" s="70"/>
      <c r="AE184" s="95"/>
      <c r="AF184" s="89">
        <f t="shared" si="26"/>
        <v>0</v>
      </c>
      <c r="AG184" s="89">
        <f t="shared" si="27"/>
        <v>0</v>
      </c>
      <c r="AH184" s="89">
        <f t="shared" si="28"/>
        <v>0</v>
      </c>
      <c r="AI184" s="89">
        <f>'Tabla del Prestamo'!$H$15</f>
        <v>0</v>
      </c>
      <c r="AJ184" s="67"/>
      <c r="AK184" s="89"/>
      <c r="AL184" s="67"/>
      <c r="AM184" s="89">
        <f t="shared" si="29"/>
        <v>0</v>
      </c>
      <c r="AO184" s="96">
        <f>IF('Tabla del Prestamo'!K183&gt;0.1,1,0)</f>
        <v>0</v>
      </c>
      <c r="AP184" s="96"/>
      <c r="AV184" s="89">
        <f t="shared" si="30"/>
        <v>0</v>
      </c>
      <c r="AW184" s="97">
        <f>(AV184-AX184)+('Tabla del Prestamo'!H184+'Tabla del Prestamo'!I184+'Tabla del Prestamo'!J184)*BE184</f>
        <v>0</v>
      </c>
      <c r="AX184" s="89">
        <f t="shared" si="31"/>
        <v>0</v>
      </c>
      <c r="AY184" s="89">
        <f>'Tabla del Prestamo'!$H$15</f>
        <v>0</v>
      </c>
      <c r="BA184" s="89"/>
      <c r="BC184" s="97">
        <f t="shared" si="32"/>
        <v>0</v>
      </c>
      <c r="BD184" s="90">
        <v>15</v>
      </c>
      <c r="BE184" s="98">
        <f t="shared" si="33"/>
        <v>0</v>
      </c>
      <c r="BG184" s="69">
        <f t="shared" si="34"/>
        <v>0</v>
      </c>
      <c r="BH184" s="70">
        <f t="shared" si="35"/>
        <v>0</v>
      </c>
      <c r="BJ184" s="67">
        <f>IF(BC184&gt;-'Tabla del Prestamo'!$D$16,1,0)</f>
        <v>0</v>
      </c>
      <c r="BL184" s="95">
        <f>('Tabla del Prestamo'!$N$22*AM184/12)</f>
        <v>0</v>
      </c>
    </row>
    <row r="185" spans="19:64" x14ac:dyDescent="0.35">
      <c r="S185" s="93">
        <f t="shared" si="24"/>
        <v>0</v>
      </c>
      <c r="T185" s="93">
        <f>IF('Tabla del Prestamo'!G185&gt;0,'Tabla del Prestamo'!G185,0)</f>
        <v>0</v>
      </c>
      <c r="U185" s="94"/>
      <c r="V185" s="94">
        <f t="shared" si="25"/>
        <v>0</v>
      </c>
      <c r="W185" s="66">
        <v>170</v>
      </c>
      <c r="X185" s="70">
        <f>SUMIF($S$16:$S$375,"&gt;0",$S$16:$S$375)-SUMIF(S186:$S$375,"&gt;0",S186:$S$375)</f>
        <v>0</v>
      </c>
      <c r="Y185" s="83"/>
      <c r="Z185" s="70">
        <f>'Tabla del Prestamo'!H185+'Tabla del Prestamo'!I185+'Tabla del Prestamo'!J185</f>
        <v>0</v>
      </c>
      <c r="AA185" s="67">
        <v>170</v>
      </c>
      <c r="AB185" s="70">
        <f>SUMIF($Z$16:$Z$375,"&gt;0",$Z$16:$Z$375)-SUMIF($Z186:Z$375,"&gt;0",$Z186:Z$375)</f>
        <v>0</v>
      </c>
      <c r="AC185" s="66"/>
      <c r="AD185" s="70"/>
      <c r="AE185" s="95"/>
      <c r="AF185" s="89">
        <f t="shared" si="26"/>
        <v>0</v>
      </c>
      <c r="AG185" s="89">
        <f t="shared" si="27"/>
        <v>0</v>
      </c>
      <c r="AH185" s="89">
        <f t="shared" si="28"/>
        <v>0</v>
      </c>
      <c r="AI185" s="89">
        <f>'Tabla del Prestamo'!$H$15</f>
        <v>0</v>
      </c>
      <c r="AJ185" s="67"/>
      <c r="AK185" s="89"/>
      <c r="AL185" s="67"/>
      <c r="AM185" s="89">
        <f t="shared" si="29"/>
        <v>0</v>
      </c>
      <c r="AO185" s="96">
        <f>IF('Tabla del Prestamo'!K184&gt;0.1,1,0)</f>
        <v>0</v>
      </c>
      <c r="AP185" s="96"/>
      <c r="AV185" s="89">
        <f t="shared" si="30"/>
        <v>0</v>
      </c>
      <c r="AW185" s="97">
        <f>(AV185-AX185)+('Tabla del Prestamo'!H185+'Tabla del Prestamo'!I185+'Tabla del Prestamo'!J185)*BE185</f>
        <v>0</v>
      </c>
      <c r="AX185" s="89">
        <f t="shared" si="31"/>
        <v>0</v>
      </c>
      <c r="AY185" s="89">
        <f>'Tabla del Prestamo'!$H$15</f>
        <v>0</v>
      </c>
      <c r="BA185" s="89"/>
      <c r="BC185" s="97">
        <f t="shared" si="32"/>
        <v>0</v>
      </c>
      <c r="BD185" s="90">
        <v>15</v>
      </c>
      <c r="BE185" s="98">
        <f t="shared" si="33"/>
        <v>0</v>
      </c>
      <c r="BG185" s="69">
        <f t="shared" si="34"/>
        <v>0</v>
      </c>
      <c r="BH185" s="70">
        <f t="shared" si="35"/>
        <v>0</v>
      </c>
      <c r="BJ185" s="67">
        <f>IF(BC185&gt;-'Tabla del Prestamo'!$D$16,1,0)</f>
        <v>0</v>
      </c>
      <c r="BL185" s="95">
        <f>('Tabla del Prestamo'!$N$22*AM185/12)</f>
        <v>0</v>
      </c>
    </row>
    <row r="186" spans="19:64" x14ac:dyDescent="0.35">
      <c r="S186" s="93">
        <f t="shared" si="24"/>
        <v>0</v>
      </c>
      <c r="T186" s="93">
        <f>IF('Tabla del Prestamo'!G186&gt;0,'Tabla del Prestamo'!G186,0)</f>
        <v>0</v>
      </c>
      <c r="U186" s="94"/>
      <c r="V186" s="94">
        <f t="shared" si="25"/>
        <v>0</v>
      </c>
      <c r="W186" s="66">
        <v>171</v>
      </c>
      <c r="X186" s="70">
        <f>SUMIF($S$16:$S$375,"&gt;0",$S$16:$S$375)-SUMIF(S187:$S$375,"&gt;0",S187:$S$375)</f>
        <v>0</v>
      </c>
      <c r="Y186" s="83"/>
      <c r="Z186" s="70">
        <f>'Tabla del Prestamo'!H186+'Tabla del Prestamo'!I186+'Tabla del Prestamo'!J186</f>
        <v>0</v>
      </c>
      <c r="AA186" s="67">
        <v>171</v>
      </c>
      <c r="AB186" s="70">
        <f>SUMIF($Z$16:$Z$375,"&gt;0",$Z$16:$Z$375)-SUMIF($Z187:Z$375,"&gt;0",$Z187:Z$375)</f>
        <v>0</v>
      </c>
      <c r="AC186" s="66"/>
      <c r="AD186" s="70"/>
      <c r="AE186" s="95"/>
      <c r="AF186" s="89">
        <f t="shared" si="26"/>
        <v>0</v>
      </c>
      <c r="AG186" s="89">
        <f t="shared" si="27"/>
        <v>0</v>
      </c>
      <c r="AH186" s="89">
        <f t="shared" si="28"/>
        <v>0</v>
      </c>
      <c r="AI186" s="89">
        <f>'Tabla del Prestamo'!$H$15</f>
        <v>0</v>
      </c>
      <c r="AJ186" s="67"/>
      <c r="AK186" s="89"/>
      <c r="AL186" s="67"/>
      <c r="AM186" s="89">
        <f t="shared" si="29"/>
        <v>0</v>
      </c>
      <c r="AO186" s="96">
        <f>IF('Tabla del Prestamo'!K185&gt;0.1,1,0)</f>
        <v>0</v>
      </c>
      <c r="AP186" s="96"/>
      <c r="AV186" s="89">
        <f t="shared" si="30"/>
        <v>0</v>
      </c>
      <c r="AW186" s="97">
        <f>(AV186-AX186)+('Tabla del Prestamo'!H186+'Tabla del Prestamo'!I186+'Tabla del Prestamo'!J186)*BE186</f>
        <v>0</v>
      </c>
      <c r="AX186" s="89">
        <f t="shared" si="31"/>
        <v>0</v>
      </c>
      <c r="AY186" s="89">
        <f>'Tabla del Prestamo'!$H$15</f>
        <v>0</v>
      </c>
      <c r="BA186" s="89"/>
      <c r="BC186" s="97">
        <f t="shared" si="32"/>
        <v>0</v>
      </c>
      <c r="BD186" s="90">
        <v>15</v>
      </c>
      <c r="BE186" s="98">
        <f t="shared" si="33"/>
        <v>0</v>
      </c>
      <c r="BG186" s="69">
        <f t="shared" si="34"/>
        <v>0</v>
      </c>
      <c r="BH186" s="70">
        <f t="shared" si="35"/>
        <v>0</v>
      </c>
      <c r="BJ186" s="67">
        <f>IF(BC186&gt;-'Tabla del Prestamo'!$D$16,1,0)</f>
        <v>0</v>
      </c>
      <c r="BL186" s="95">
        <f>('Tabla del Prestamo'!$N$22*AM186/12)</f>
        <v>0</v>
      </c>
    </row>
    <row r="187" spans="19:64" x14ac:dyDescent="0.35">
      <c r="S187" s="93">
        <f t="shared" si="24"/>
        <v>0</v>
      </c>
      <c r="T187" s="93">
        <f>IF('Tabla del Prestamo'!G187&gt;0,'Tabla del Prestamo'!G187,0)</f>
        <v>0</v>
      </c>
      <c r="U187" s="94"/>
      <c r="V187" s="94">
        <f t="shared" si="25"/>
        <v>0</v>
      </c>
      <c r="W187" s="66">
        <v>172</v>
      </c>
      <c r="X187" s="70">
        <f>SUMIF($S$16:$S$375,"&gt;0",$S$16:$S$375)-SUMIF(S188:$S$375,"&gt;0",S188:$S$375)</f>
        <v>0</v>
      </c>
      <c r="Y187" s="83"/>
      <c r="Z187" s="70">
        <f>'Tabla del Prestamo'!H187+'Tabla del Prestamo'!I187+'Tabla del Prestamo'!J187</f>
        <v>0</v>
      </c>
      <c r="AA187" s="67">
        <v>172</v>
      </c>
      <c r="AB187" s="70">
        <f>SUMIF($Z$16:$Z$375,"&gt;0",$Z$16:$Z$375)-SUMIF($Z188:Z$375,"&gt;0",$Z188:Z$375)</f>
        <v>0</v>
      </c>
      <c r="AC187" s="66"/>
      <c r="AD187" s="70"/>
      <c r="AE187" s="95"/>
      <c r="AF187" s="89">
        <f t="shared" si="26"/>
        <v>0</v>
      </c>
      <c r="AG187" s="89">
        <f t="shared" si="27"/>
        <v>0</v>
      </c>
      <c r="AH187" s="89">
        <f t="shared" si="28"/>
        <v>0</v>
      </c>
      <c r="AI187" s="89">
        <f>'Tabla del Prestamo'!$H$15</f>
        <v>0</v>
      </c>
      <c r="AJ187" s="67"/>
      <c r="AK187" s="89"/>
      <c r="AL187" s="67"/>
      <c r="AM187" s="89">
        <f t="shared" si="29"/>
        <v>0</v>
      </c>
      <c r="AO187" s="96">
        <f>IF('Tabla del Prestamo'!K186&gt;0.1,1,0)</f>
        <v>0</v>
      </c>
      <c r="AP187" s="96"/>
      <c r="AV187" s="89">
        <f t="shared" si="30"/>
        <v>0</v>
      </c>
      <c r="AW187" s="97">
        <f>(AV187-AX187)+('Tabla del Prestamo'!H187+'Tabla del Prestamo'!I187+'Tabla del Prestamo'!J187)*BE187</f>
        <v>0</v>
      </c>
      <c r="AX187" s="89">
        <f t="shared" si="31"/>
        <v>0</v>
      </c>
      <c r="AY187" s="89">
        <f>'Tabla del Prestamo'!$H$15</f>
        <v>0</v>
      </c>
      <c r="BA187" s="89"/>
      <c r="BC187" s="97">
        <f t="shared" si="32"/>
        <v>0</v>
      </c>
      <c r="BD187" s="90">
        <v>15</v>
      </c>
      <c r="BE187" s="98">
        <f t="shared" si="33"/>
        <v>0</v>
      </c>
      <c r="BG187" s="69">
        <f t="shared" si="34"/>
        <v>0</v>
      </c>
      <c r="BH187" s="70">
        <f t="shared" si="35"/>
        <v>0</v>
      </c>
      <c r="BJ187" s="67">
        <f>IF(BC187&gt;-'Tabla del Prestamo'!$D$16,1,0)</f>
        <v>0</v>
      </c>
      <c r="BL187" s="95">
        <f>('Tabla del Prestamo'!$N$22*AM187/12)</f>
        <v>0</v>
      </c>
    </row>
    <row r="188" spans="19:64" x14ac:dyDescent="0.35">
      <c r="S188" s="93">
        <f t="shared" si="24"/>
        <v>0</v>
      </c>
      <c r="T188" s="93">
        <f>IF('Tabla del Prestamo'!G188&gt;0,'Tabla del Prestamo'!G188,0)</f>
        <v>0</v>
      </c>
      <c r="U188" s="94"/>
      <c r="V188" s="94">
        <f t="shared" si="25"/>
        <v>0</v>
      </c>
      <c r="W188" s="66">
        <v>173</v>
      </c>
      <c r="X188" s="70">
        <f>SUMIF($S$16:$S$375,"&gt;0",$S$16:$S$375)-SUMIF(S189:$S$375,"&gt;0",S189:$S$375)</f>
        <v>0</v>
      </c>
      <c r="Y188" s="83"/>
      <c r="Z188" s="70">
        <f>'Tabla del Prestamo'!H188+'Tabla del Prestamo'!I188+'Tabla del Prestamo'!J188</f>
        <v>0</v>
      </c>
      <c r="AA188" s="67">
        <v>173</v>
      </c>
      <c r="AB188" s="70">
        <f>SUMIF($Z$16:$Z$375,"&gt;0",$Z$16:$Z$375)-SUMIF($Z189:Z$375,"&gt;0",$Z189:Z$375)</f>
        <v>0</v>
      </c>
      <c r="AC188" s="66"/>
      <c r="AD188" s="70"/>
      <c r="AE188" s="95"/>
      <c r="AF188" s="89">
        <f t="shared" si="26"/>
        <v>0</v>
      </c>
      <c r="AG188" s="89">
        <f t="shared" si="27"/>
        <v>0</v>
      </c>
      <c r="AH188" s="89">
        <f t="shared" si="28"/>
        <v>0</v>
      </c>
      <c r="AI188" s="89">
        <f>'Tabla del Prestamo'!$H$15</f>
        <v>0</v>
      </c>
      <c r="AJ188" s="67"/>
      <c r="AK188" s="89"/>
      <c r="AL188" s="67"/>
      <c r="AM188" s="89">
        <f t="shared" si="29"/>
        <v>0</v>
      </c>
      <c r="AO188" s="96">
        <f>IF('Tabla del Prestamo'!K187&gt;0.1,1,0)</f>
        <v>0</v>
      </c>
      <c r="AP188" s="96"/>
      <c r="AV188" s="89">
        <f t="shared" si="30"/>
        <v>0</v>
      </c>
      <c r="AW188" s="97">
        <f>(AV188-AX188)+('Tabla del Prestamo'!H188+'Tabla del Prestamo'!I188+'Tabla del Prestamo'!J188)*BE188</f>
        <v>0</v>
      </c>
      <c r="AX188" s="89">
        <f t="shared" si="31"/>
        <v>0</v>
      </c>
      <c r="AY188" s="89">
        <f>'Tabla del Prestamo'!$H$15</f>
        <v>0</v>
      </c>
      <c r="BA188" s="89"/>
      <c r="BC188" s="97">
        <f t="shared" si="32"/>
        <v>0</v>
      </c>
      <c r="BD188" s="90">
        <v>15</v>
      </c>
      <c r="BE188" s="98">
        <f t="shared" si="33"/>
        <v>0</v>
      </c>
      <c r="BG188" s="69">
        <f t="shared" si="34"/>
        <v>0</v>
      </c>
      <c r="BH188" s="70">
        <f t="shared" si="35"/>
        <v>0</v>
      </c>
      <c r="BJ188" s="67">
        <f>IF(BC188&gt;-'Tabla del Prestamo'!$D$16,1,0)</f>
        <v>0</v>
      </c>
      <c r="BL188" s="95">
        <f>('Tabla del Prestamo'!$N$22*AM188/12)</f>
        <v>0</v>
      </c>
    </row>
    <row r="189" spans="19:64" x14ac:dyDescent="0.35">
      <c r="S189" s="93">
        <f t="shared" si="24"/>
        <v>0</v>
      </c>
      <c r="T189" s="93">
        <f>IF('Tabla del Prestamo'!G189&gt;0,'Tabla del Prestamo'!G189,0)</f>
        <v>0</v>
      </c>
      <c r="U189" s="94"/>
      <c r="V189" s="94">
        <f t="shared" si="25"/>
        <v>0</v>
      </c>
      <c r="W189" s="66">
        <v>174</v>
      </c>
      <c r="X189" s="70">
        <f>SUMIF($S$16:$S$375,"&gt;0",$S$16:$S$375)-SUMIF(S190:$S$375,"&gt;0",S190:$S$375)</f>
        <v>0</v>
      </c>
      <c r="Y189" s="83"/>
      <c r="Z189" s="70">
        <f>'Tabla del Prestamo'!H189+'Tabla del Prestamo'!I189+'Tabla del Prestamo'!J189</f>
        <v>0</v>
      </c>
      <c r="AA189" s="67">
        <v>174</v>
      </c>
      <c r="AB189" s="70">
        <f>SUMIF($Z$16:$Z$375,"&gt;0",$Z$16:$Z$375)-SUMIF($Z190:Z$375,"&gt;0",$Z190:Z$375)</f>
        <v>0</v>
      </c>
      <c r="AC189" s="66"/>
      <c r="AD189" s="70"/>
      <c r="AE189" s="95"/>
      <c r="AF189" s="89">
        <f t="shared" si="26"/>
        <v>0</v>
      </c>
      <c r="AG189" s="89">
        <f t="shared" si="27"/>
        <v>0</v>
      </c>
      <c r="AH189" s="89">
        <f t="shared" si="28"/>
        <v>0</v>
      </c>
      <c r="AI189" s="89">
        <f>'Tabla del Prestamo'!$H$15</f>
        <v>0</v>
      </c>
      <c r="AJ189" s="67"/>
      <c r="AK189" s="89">
        <f>'Tabla del Prestamo'!$I$15</f>
        <v>0</v>
      </c>
      <c r="AL189" s="67"/>
      <c r="AM189" s="89">
        <f t="shared" si="29"/>
        <v>0</v>
      </c>
      <c r="AO189" s="96">
        <f>IF('Tabla del Prestamo'!K188&gt;0.1,1,0)</f>
        <v>0</v>
      </c>
      <c r="AP189" s="96"/>
      <c r="AV189" s="89">
        <f t="shared" si="30"/>
        <v>0</v>
      </c>
      <c r="AW189" s="97">
        <f>(AV189-AX189)+('Tabla del Prestamo'!H189+'Tabla del Prestamo'!I189+'Tabla del Prestamo'!J189)*BE189</f>
        <v>0</v>
      </c>
      <c r="AX189" s="89">
        <f t="shared" si="31"/>
        <v>0</v>
      </c>
      <c r="AY189" s="89">
        <f>'Tabla del Prestamo'!$H$15</f>
        <v>0</v>
      </c>
      <c r="BA189" s="89">
        <f>'Tabla del Prestamo'!$I$15</f>
        <v>0</v>
      </c>
      <c r="BC189" s="97">
        <f t="shared" si="32"/>
        <v>0</v>
      </c>
      <c r="BD189" s="90">
        <v>15</v>
      </c>
      <c r="BE189" s="98">
        <f t="shared" si="33"/>
        <v>0</v>
      </c>
      <c r="BG189" s="69">
        <f t="shared" si="34"/>
        <v>0</v>
      </c>
      <c r="BH189" s="70">
        <f t="shared" si="35"/>
        <v>0</v>
      </c>
      <c r="BJ189" s="67">
        <f>IF(BC189&gt;-'Tabla del Prestamo'!$D$16,1,0)</f>
        <v>0</v>
      </c>
      <c r="BL189" s="95">
        <f>('Tabla del Prestamo'!$N$22*AM189/12)</f>
        <v>0</v>
      </c>
    </row>
    <row r="190" spans="19:64" x14ac:dyDescent="0.35">
      <c r="S190" s="93">
        <f t="shared" si="24"/>
        <v>0</v>
      </c>
      <c r="T190" s="93">
        <f>IF('Tabla del Prestamo'!G190&gt;0,'Tabla del Prestamo'!G190,0)</f>
        <v>0</v>
      </c>
      <c r="U190" s="94"/>
      <c r="V190" s="94">
        <f t="shared" si="25"/>
        <v>0</v>
      </c>
      <c r="W190" s="66">
        <v>175</v>
      </c>
      <c r="X190" s="70">
        <f>SUMIF($S$16:$S$375,"&gt;0",$S$16:$S$375)-SUMIF(S191:$S$375,"&gt;0",S191:$S$375)</f>
        <v>0</v>
      </c>
      <c r="Y190" s="83"/>
      <c r="Z190" s="70">
        <f>'Tabla del Prestamo'!H190+'Tabla del Prestamo'!I190+'Tabla del Prestamo'!J190</f>
        <v>0</v>
      </c>
      <c r="AA190" s="67">
        <v>175</v>
      </c>
      <c r="AB190" s="70">
        <f>SUMIF($Z$16:$Z$375,"&gt;0",$Z$16:$Z$375)-SUMIF($Z191:Z$375,"&gt;0",$Z191:Z$375)</f>
        <v>0</v>
      </c>
      <c r="AC190" s="66"/>
      <c r="AD190" s="70"/>
      <c r="AE190" s="95"/>
      <c r="AF190" s="89">
        <f t="shared" si="26"/>
        <v>0</v>
      </c>
      <c r="AG190" s="89">
        <f t="shared" si="27"/>
        <v>0</v>
      </c>
      <c r="AH190" s="89">
        <f t="shared" si="28"/>
        <v>0</v>
      </c>
      <c r="AI190" s="89">
        <f>'Tabla del Prestamo'!$H$15</f>
        <v>0</v>
      </c>
      <c r="AJ190" s="67"/>
      <c r="AK190" s="89"/>
      <c r="AL190" s="67"/>
      <c r="AM190" s="89">
        <f t="shared" si="29"/>
        <v>0</v>
      </c>
      <c r="AO190" s="96">
        <f>IF('Tabla del Prestamo'!K189&gt;0.1,1,0)</f>
        <v>0</v>
      </c>
      <c r="AP190" s="96"/>
      <c r="AV190" s="89">
        <f t="shared" si="30"/>
        <v>0</v>
      </c>
      <c r="AW190" s="97">
        <f>(AV190-AX190)+('Tabla del Prestamo'!H190+'Tabla del Prestamo'!I190+'Tabla del Prestamo'!J190)*BE190</f>
        <v>0</v>
      </c>
      <c r="AX190" s="89">
        <f t="shared" si="31"/>
        <v>0</v>
      </c>
      <c r="AY190" s="89">
        <f>'Tabla del Prestamo'!$H$15</f>
        <v>0</v>
      </c>
      <c r="BA190" s="89"/>
      <c r="BC190" s="97">
        <f t="shared" si="32"/>
        <v>0</v>
      </c>
      <c r="BD190" s="90">
        <v>15</v>
      </c>
      <c r="BE190" s="98">
        <f t="shared" si="33"/>
        <v>0</v>
      </c>
      <c r="BG190" s="69">
        <f t="shared" si="34"/>
        <v>0</v>
      </c>
      <c r="BH190" s="70">
        <f t="shared" si="35"/>
        <v>0</v>
      </c>
      <c r="BJ190" s="67">
        <f>IF(BC190&gt;-'Tabla del Prestamo'!$D$16,1,0)</f>
        <v>0</v>
      </c>
      <c r="BL190" s="95">
        <f>('Tabla del Prestamo'!$N$22*AM190/12)</f>
        <v>0</v>
      </c>
    </row>
    <row r="191" spans="19:64" x14ac:dyDescent="0.35">
      <c r="S191" s="93">
        <f t="shared" si="24"/>
        <v>0</v>
      </c>
      <c r="T191" s="93">
        <f>IF('Tabla del Prestamo'!G191&gt;0,'Tabla del Prestamo'!G191,0)</f>
        <v>0</v>
      </c>
      <c r="U191" s="94"/>
      <c r="V191" s="94">
        <f t="shared" si="25"/>
        <v>0</v>
      </c>
      <c r="W191" s="66">
        <v>176</v>
      </c>
      <c r="X191" s="70">
        <f>SUMIF($S$16:$S$375,"&gt;0",$S$16:$S$375)-SUMIF(S192:$S$375,"&gt;0",S192:$S$375)</f>
        <v>0</v>
      </c>
      <c r="Y191" s="83"/>
      <c r="Z191" s="70">
        <f>'Tabla del Prestamo'!H191+'Tabla del Prestamo'!I191+'Tabla del Prestamo'!J191</f>
        <v>0</v>
      </c>
      <c r="AA191" s="67">
        <v>176</v>
      </c>
      <c r="AB191" s="70">
        <f>SUMIF($Z$16:$Z$375,"&gt;0",$Z$16:$Z$375)-SUMIF($Z192:Z$375,"&gt;0",$Z192:Z$375)</f>
        <v>0</v>
      </c>
      <c r="AC191" s="66"/>
      <c r="AD191" s="70"/>
      <c r="AE191" s="95"/>
      <c r="AF191" s="89">
        <f t="shared" si="26"/>
        <v>0</v>
      </c>
      <c r="AG191" s="89">
        <f t="shared" si="27"/>
        <v>0</v>
      </c>
      <c r="AH191" s="89">
        <f t="shared" si="28"/>
        <v>0</v>
      </c>
      <c r="AI191" s="89">
        <f>'Tabla del Prestamo'!$H$15</f>
        <v>0</v>
      </c>
      <c r="AJ191" s="67"/>
      <c r="AK191" s="89"/>
      <c r="AL191" s="67"/>
      <c r="AM191" s="89">
        <f t="shared" si="29"/>
        <v>0</v>
      </c>
      <c r="AO191" s="96">
        <f>IF('Tabla del Prestamo'!K190&gt;0.1,1,0)</f>
        <v>0</v>
      </c>
      <c r="AP191" s="96"/>
      <c r="AV191" s="89">
        <f t="shared" si="30"/>
        <v>0</v>
      </c>
      <c r="AW191" s="97">
        <f>(AV191-AX191)+('Tabla del Prestamo'!H191+'Tabla del Prestamo'!I191+'Tabla del Prestamo'!J191)*BE191</f>
        <v>0</v>
      </c>
      <c r="AX191" s="89">
        <f t="shared" si="31"/>
        <v>0</v>
      </c>
      <c r="AY191" s="89">
        <f>'Tabla del Prestamo'!$H$15</f>
        <v>0</v>
      </c>
      <c r="BA191" s="89"/>
      <c r="BC191" s="97">
        <f t="shared" si="32"/>
        <v>0</v>
      </c>
      <c r="BD191" s="90">
        <v>15</v>
      </c>
      <c r="BE191" s="98">
        <f t="shared" si="33"/>
        <v>0</v>
      </c>
      <c r="BG191" s="69">
        <f t="shared" si="34"/>
        <v>0</v>
      </c>
      <c r="BH191" s="70">
        <f t="shared" si="35"/>
        <v>0</v>
      </c>
      <c r="BJ191" s="67">
        <f>IF(BC191&gt;-'Tabla del Prestamo'!$D$16,1,0)</f>
        <v>0</v>
      </c>
      <c r="BL191" s="95">
        <f>('Tabla del Prestamo'!$N$22*AM191/12)</f>
        <v>0</v>
      </c>
    </row>
    <row r="192" spans="19:64" x14ac:dyDescent="0.35">
      <c r="S192" s="93">
        <f t="shared" si="24"/>
        <v>0</v>
      </c>
      <c r="T192" s="93">
        <f>IF('Tabla del Prestamo'!G192&gt;0,'Tabla del Prestamo'!G192,0)</f>
        <v>0</v>
      </c>
      <c r="U192" s="94"/>
      <c r="V192" s="94">
        <f t="shared" si="25"/>
        <v>0</v>
      </c>
      <c r="W192" s="66">
        <v>177</v>
      </c>
      <c r="X192" s="70">
        <f>SUMIF($S$16:$S$375,"&gt;0",$S$16:$S$375)-SUMIF(S193:$S$375,"&gt;0",S193:$S$375)</f>
        <v>0</v>
      </c>
      <c r="Y192" s="83"/>
      <c r="Z192" s="70">
        <f>'Tabla del Prestamo'!H192+'Tabla del Prestamo'!I192+'Tabla del Prestamo'!J192</f>
        <v>0</v>
      </c>
      <c r="AA192" s="67">
        <v>177</v>
      </c>
      <c r="AB192" s="70">
        <f>SUMIF($Z$16:$Z$375,"&gt;0",$Z$16:$Z$375)-SUMIF($Z193:Z$375,"&gt;0",$Z193:Z$375)</f>
        <v>0</v>
      </c>
      <c r="AC192" s="66"/>
      <c r="AD192" s="70"/>
      <c r="AE192" s="95"/>
      <c r="AF192" s="89">
        <f t="shared" si="26"/>
        <v>0</v>
      </c>
      <c r="AG192" s="89">
        <f t="shared" si="27"/>
        <v>0</v>
      </c>
      <c r="AH192" s="89">
        <f t="shared" si="28"/>
        <v>0</v>
      </c>
      <c r="AI192" s="89">
        <f>'Tabla del Prestamo'!$H$15</f>
        <v>0</v>
      </c>
      <c r="AJ192" s="67"/>
      <c r="AK192" s="89"/>
      <c r="AL192" s="67"/>
      <c r="AM192" s="89">
        <f t="shared" si="29"/>
        <v>0</v>
      </c>
      <c r="AO192" s="96">
        <f>IF('Tabla del Prestamo'!K191&gt;0.1,1,0)</f>
        <v>0</v>
      </c>
      <c r="AP192" s="96"/>
      <c r="AV192" s="89">
        <f t="shared" si="30"/>
        <v>0</v>
      </c>
      <c r="AW192" s="97">
        <f>(AV192-AX192)+('Tabla del Prestamo'!H192+'Tabla del Prestamo'!I192+'Tabla del Prestamo'!J192)*BE192</f>
        <v>0</v>
      </c>
      <c r="AX192" s="89">
        <f t="shared" si="31"/>
        <v>0</v>
      </c>
      <c r="AY192" s="89">
        <f>'Tabla del Prestamo'!$H$15</f>
        <v>0</v>
      </c>
      <c r="BA192" s="89"/>
      <c r="BC192" s="97">
        <f t="shared" si="32"/>
        <v>0</v>
      </c>
      <c r="BD192" s="90">
        <v>15</v>
      </c>
      <c r="BE192" s="98">
        <f t="shared" si="33"/>
        <v>0</v>
      </c>
      <c r="BG192" s="69">
        <f t="shared" si="34"/>
        <v>0</v>
      </c>
      <c r="BH192" s="70">
        <f t="shared" si="35"/>
        <v>0</v>
      </c>
      <c r="BJ192" s="67">
        <f>IF(BC192&gt;-'Tabla del Prestamo'!$D$16,1,0)</f>
        <v>0</v>
      </c>
      <c r="BL192" s="95">
        <f>('Tabla del Prestamo'!$N$22*AM192/12)</f>
        <v>0</v>
      </c>
    </row>
    <row r="193" spans="19:64" x14ac:dyDescent="0.35">
      <c r="S193" s="93">
        <f t="shared" si="24"/>
        <v>0</v>
      </c>
      <c r="T193" s="93">
        <f>IF('Tabla del Prestamo'!G193&gt;0,'Tabla del Prestamo'!G193,0)</f>
        <v>0</v>
      </c>
      <c r="U193" s="94"/>
      <c r="V193" s="94">
        <f t="shared" si="25"/>
        <v>0</v>
      </c>
      <c r="W193" s="66">
        <v>178</v>
      </c>
      <c r="X193" s="70">
        <f>SUMIF($S$16:$S$375,"&gt;0",$S$16:$S$375)-SUMIF(S194:$S$375,"&gt;0",S194:$S$375)</f>
        <v>0</v>
      </c>
      <c r="Y193" s="83"/>
      <c r="Z193" s="70">
        <f>'Tabla del Prestamo'!H193+'Tabla del Prestamo'!I193+'Tabla del Prestamo'!J193</f>
        <v>0</v>
      </c>
      <c r="AA193" s="67">
        <v>178</v>
      </c>
      <c r="AB193" s="70">
        <f>SUMIF($Z$16:$Z$375,"&gt;0",$Z$16:$Z$375)-SUMIF($Z194:Z$375,"&gt;0",$Z194:Z$375)</f>
        <v>0</v>
      </c>
      <c r="AC193" s="66"/>
      <c r="AD193" s="70"/>
      <c r="AE193" s="95"/>
      <c r="AF193" s="89">
        <f t="shared" si="26"/>
        <v>0</v>
      </c>
      <c r="AG193" s="89">
        <f t="shared" si="27"/>
        <v>0</v>
      </c>
      <c r="AH193" s="89">
        <f t="shared" si="28"/>
        <v>0</v>
      </c>
      <c r="AI193" s="89">
        <f>'Tabla del Prestamo'!$H$15</f>
        <v>0</v>
      </c>
      <c r="AJ193" s="67"/>
      <c r="AK193" s="89"/>
      <c r="AL193" s="67"/>
      <c r="AM193" s="89">
        <f t="shared" si="29"/>
        <v>0</v>
      </c>
      <c r="AO193" s="96">
        <f>IF('Tabla del Prestamo'!K192&gt;0.1,1,0)</f>
        <v>0</v>
      </c>
      <c r="AP193" s="96"/>
      <c r="AV193" s="89">
        <f t="shared" si="30"/>
        <v>0</v>
      </c>
      <c r="AW193" s="97">
        <f>(AV193-AX193)+('Tabla del Prestamo'!H193+'Tabla del Prestamo'!I193+'Tabla del Prestamo'!J193)*BE193</f>
        <v>0</v>
      </c>
      <c r="AX193" s="89">
        <f t="shared" si="31"/>
        <v>0</v>
      </c>
      <c r="AY193" s="89">
        <f>'Tabla del Prestamo'!$H$15</f>
        <v>0</v>
      </c>
      <c r="BA193" s="89"/>
      <c r="BC193" s="97">
        <f t="shared" si="32"/>
        <v>0</v>
      </c>
      <c r="BD193" s="90">
        <v>15</v>
      </c>
      <c r="BE193" s="98">
        <f t="shared" si="33"/>
        <v>0</v>
      </c>
      <c r="BG193" s="69">
        <f t="shared" si="34"/>
        <v>0</v>
      </c>
      <c r="BH193" s="70">
        <f t="shared" si="35"/>
        <v>0</v>
      </c>
      <c r="BJ193" s="67">
        <f>IF(BC193&gt;-'Tabla del Prestamo'!$D$16,1,0)</f>
        <v>0</v>
      </c>
      <c r="BL193" s="95">
        <f>('Tabla del Prestamo'!$N$22*AM193/12)</f>
        <v>0</v>
      </c>
    </row>
    <row r="194" spans="19:64" x14ac:dyDescent="0.35">
      <c r="S194" s="93">
        <f t="shared" si="24"/>
        <v>0</v>
      </c>
      <c r="T194" s="93">
        <f>IF('Tabla del Prestamo'!G194&gt;0,'Tabla del Prestamo'!G194,0)</f>
        <v>0</v>
      </c>
      <c r="U194" s="94"/>
      <c r="V194" s="94">
        <f t="shared" si="25"/>
        <v>0</v>
      </c>
      <c r="W194" s="66">
        <v>179</v>
      </c>
      <c r="X194" s="70">
        <f>SUMIF($S$16:$S$375,"&gt;0",$S$16:$S$375)-SUMIF(S195:$S$375,"&gt;0",S195:$S$375)</f>
        <v>0</v>
      </c>
      <c r="Y194" s="83"/>
      <c r="Z194" s="70">
        <f>'Tabla del Prestamo'!H194+'Tabla del Prestamo'!I194+'Tabla del Prestamo'!J194</f>
        <v>0</v>
      </c>
      <c r="AA194" s="67">
        <v>179</v>
      </c>
      <c r="AB194" s="70">
        <f>SUMIF($Z$16:$Z$375,"&gt;0",$Z$16:$Z$375)-SUMIF($Z195:Z$375,"&gt;0",$Z195:Z$375)</f>
        <v>0</v>
      </c>
      <c r="AC194" s="66"/>
      <c r="AD194" s="70"/>
      <c r="AE194" s="95"/>
      <c r="AF194" s="89">
        <f t="shared" si="26"/>
        <v>0</v>
      </c>
      <c r="AG194" s="89">
        <f t="shared" si="27"/>
        <v>0</v>
      </c>
      <c r="AH194" s="89">
        <f t="shared" si="28"/>
        <v>0</v>
      </c>
      <c r="AI194" s="89">
        <f>'Tabla del Prestamo'!$H$15</f>
        <v>0</v>
      </c>
      <c r="AJ194" s="67"/>
      <c r="AK194" s="89"/>
      <c r="AL194" s="67"/>
      <c r="AM194" s="89">
        <f t="shared" si="29"/>
        <v>0</v>
      </c>
      <c r="AO194" s="96">
        <f>IF('Tabla del Prestamo'!K193&gt;0.1,1,0)</f>
        <v>0</v>
      </c>
      <c r="AP194" s="96"/>
      <c r="AV194" s="89">
        <f t="shared" si="30"/>
        <v>0</v>
      </c>
      <c r="AW194" s="97">
        <f>(AV194-AX194)+('Tabla del Prestamo'!H194+'Tabla del Prestamo'!I194+'Tabla del Prestamo'!J194)*BE194</f>
        <v>0</v>
      </c>
      <c r="AX194" s="89">
        <f t="shared" si="31"/>
        <v>0</v>
      </c>
      <c r="AY194" s="89">
        <f>'Tabla del Prestamo'!$H$15</f>
        <v>0</v>
      </c>
      <c r="BA194" s="89"/>
      <c r="BC194" s="97">
        <f t="shared" si="32"/>
        <v>0</v>
      </c>
      <c r="BD194" s="90">
        <v>15</v>
      </c>
      <c r="BE194" s="98">
        <f t="shared" si="33"/>
        <v>0</v>
      </c>
      <c r="BG194" s="69">
        <f t="shared" si="34"/>
        <v>0</v>
      </c>
      <c r="BH194" s="70">
        <f t="shared" si="35"/>
        <v>0</v>
      </c>
      <c r="BJ194" s="67">
        <f>IF(BC194&gt;-'Tabla del Prestamo'!$D$16,1,0)</f>
        <v>0</v>
      </c>
      <c r="BL194" s="95">
        <f>('Tabla del Prestamo'!$N$22*AM194/12)</f>
        <v>0</v>
      </c>
    </row>
    <row r="195" spans="19:64" x14ac:dyDescent="0.35">
      <c r="S195" s="93">
        <f t="shared" si="24"/>
        <v>0</v>
      </c>
      <c r="T195" s="93">
        <f>IF('Tabla del Prestamo'!G195&gt;0,'Tabla del Prestamo'!G195,0)</f>
        <v>0</v>
      </c>
      <c r="U195" s="94"/>
      <c r="V195" s="94">
        <f t="shared" si="25"/>
        <v>0</v>
      </c>
      <c r="W195" s="66">
        <v>180</v>
      </c>
      <c r="X195" s="70">
        <f>SUMIF($S$16:$S$375,"&gt;0",$S$16:$S$375)-SUMIF(S196:$S$375,"&gt;0",S196:$S$375)</f>
        <v>0</v>
      </c>
      <c r="Y195" s="83"/>
      <c r="Z195" s="70">
        <f>'Tabla del Prestamo'!H195+'Tabla del Prestamo'!I195+'Tabla del Prestamo'!J195</f>
        <v>0</v>
      </c>
      <c r="AA195" s="67">
        <v>180</v>
      </c>
      <c r="AB195" s="70">
        <f>SUMIF($Z$16:$Z$375,"&gt;0",$Z$16:$Z$375)-SUMIF($Z196:Z$375,"&gt;0",$Z196:Z$375)</f>
        <v>0</v>
      </c>
      <c r="AC195" s="66"/>
      <c r="AD195" s="70"/>
      <c r="AE195" s="95"/>
      <c r="AF195" s="89">
        <f t="shared" si="26"/>
        <v>0</v>
      </c>
      <c r="AG195" s="89">
        <f t="shared" si="27"/>
        <v>0</v>
      </c>
      <c r="AH195" s="89">
        <f t="shared" si="28"/>
        <v>0</v>
      </c>
      <c r="AI195" s="89">
        <f>'Tabla del Prestamo'!$H$15</f>
        <v>0</v>
      </c>
      <c r="AJ195" s="67"/>
      <c r="AK195" s="89"/>
      <c r="AL195" s="67"/>
      <c r="AM195" s="89">
        <f t="shared" si="29"/>
        <v>0</v>
      </c>
      <c r="AO195" s="96">
        <f>IF('Tabla del Prestamo'!K194&gt;0.1,1,0)</f>
        <v>0</v>
      </c>
      <c r="AP195" s="96"/>
      <c r="AV195" s="89">
        <f t="shared" si="30"/>
        <v>0</v>
      </c>
      <c r="AW195" s="97">
        <f>(AV195-AX195)+('Tabla del Prestamo'!H195+'Tabla del Prestamo'!I195+'Tabla del Prestamo'!J195)*BE195</f>
        <v>0</v>
      </c>
      <c r="AX195" s="89">
        <f t="shared" si="31"/>
        <v>0</v>
      </c>
      <c r="AY195" s="89">
        <f>'Tabla del Prestamo'!$H$15</f>
        <v>0</v>
      </c>
      <c r="BA195" s="89"/>
      <c r="BC195" s="97">
        <f t="shared" si="32"/>
        <v>0</v>
      </c>
      <c r="BD195" s="90">
        <v>15</v>
      </c>
      <c r="BE195" s="98">
        <f t="shared" si="33"/>
        <v>0</v>
      </c>
      <c r="BG195" s="69">
        <f t="shared" si="34"/>
        <v>0</v>
      </c>
      <c r="BH195" s="70">
        <f t="shared" si="35"/>
        <v>0</v>
      </c>
      <c r="BJ195" s="67">
        <f>IF(BC195&gt;-'Tabla del Prestamo'!$D$16,1,0)</f>
        <v>0</v>
      </c>
      <c r="BL195" s="95">
        <f>('Tabla del Prestamo'!$N$22*AM195/12)</f>
        <v>0</v>
      </c>
    </row>
    <row r="196" spans="19:64" x14ac:dyDescent="0.35">
      <c r="S196" s="93">
        <f t="shared" si="24"/>
        <v>0</v>
      </c>
      <c r="T196" s="93">
        <f>IF('Tabla del Prestamo'!G196&gt;0,'Tabla del Prestamo'!G196,0)</f>
        <v>0</v>
      </c>
      <c r="U196" s="94"/>
      <c r="V196" s="94">
        <f t="shared" si="25"/>
        <v>0</v>
      </c>
      <c r="W196" s="66">
        <v>181</v>
      </c>
      <c r="X196" s="70">
        <f>SUMIF($S$16:$S$375,"&gt;0",$S$16:$S$375)-SUMIF(S197:$S$375,"&gt;0",S197:$S$375)</f>
        <v>0</v>
      </c>
      <c r="Y196" s="83"/>
      <c r="Z196" s="70">
        <f>'Tabla del Prestamo'!H196+'Tabla del Prestamo'!I196+'Tabla del Prestamo'!J196</f>
        <v>0</v>
      </c>
      <c r="AA196" s="67">
        <v>181</v>
      </c>
      <c r="AB196" s="70">
        <f>SUMIF($Z$16:$Z$375,"&gt;0",$Z$16:$Z$375)-SUMIF($Z197:Z$375,"&gt;0",$Z197:Z$375)</f>
        <v>0</v>
      </c>
      <c r="AC196" s="66"/>
      <c r="AD196" s="70"/>
      <c r="AE196" s="95"/>
      <c r="AF196" s="89">
        <f t="shared" si="26"/>
        <v>0</v>
      </c>
      <c r="AG196" s="89">
        <f t="shared" si="27"/>
        <v>0</v>
      </c>
      <c r="AH196" s="89">
        <f t="shared" si="28"/>
        <v>0</v>
      </c>
      <c r="AI196" s="89">
        <f>'Tabla del Prestamo'!$H$15</f>
        <v>0</v>
      </c>
      <c r="AJ196" s="67"/>
      <c r="AK196" s="89"/>
      <c r="AL196" s="67"/>
      <c r="AM196" s="89">
        <f t="shared" si="29"/>
        <v>0</v>
      </c>
      <c r="AO196" s="96">
        <f>IF('Tabla del Prestamo'!K195&gt;0.1,1,0)</f>
        <v>0</v>
      </c>
      <c r="AP196" s="96"/>
      <c r="AV196" s="89">
        <f t="shared" si="30"/>
        <v>0</v>
      </c>
      <c r="AW196" s="97">
        <f>(AV196-AX196)+('Tabla del Prestamo'!H196+'Tabla del Prestamo'!I196+'Tabla del Prestamo'!J196)*BE196</f>
        <v>0</v>
      </c>
      <c r="AX196" s="89">
        <f t="shared" si="31"/>
        <v>0</v>
      </c>
      <c r="AY196" s="89">
        <f>'Tabla del Prestamo'!$H$15</f>
        <v>0</v>
      </c>
      <c r="BA196" s="89"/>
      <c r="BC196" s="97">
        <f t="shared" si="32"/>
        <v>0</v>
      </c>
      <c r="BD196" s="90">
        <v>16</v>
      </c>
      <c r="BE196" s="98">
        <f t="shared" si="33"/>
        <v>0</v>
      </c>
      <c r="BG196" s="69">
        <f t="shared" si="34"/>
        <v>0</v>
      </c>
      <c r="BH196" s="70">
        <f t="shared" si="35"/>
        <v>0</v>
      </c>
      <c r="BJ196" s="67">
        <f>IF(BC196&gt;-'Tabla del Prestamo'!$D$16,1,0)</f>
        <v>0</v>
      </c>
      <c r="BL196" s="95">
        <f>('Tabla del Prestamo'!$N$22*AM196/12)</f>
        <v>0</v>
      </c>
    </row>
    <row r="197" spans="19:64" x14ac:dyDescent="0.35">
      <c r="S197" s="93">
        <f t="shared" si="24"/>
        <v>0</v>
      </c>
      <c r="T197" s="93">
        <f>IF('Tabla del Prestamo'!G197&gt;0,'Tabla del Prestamo'!G197,0)</f>
        <v>0</v>
      </c>
      <c r="U197" s="94"/>
      <c r="V197" s="94">
        <f t="shared" si="25"/>
        <v>0</v>
      </c>
      <c r="W197" s="66">
        <v>182</v>
      </c>
      <c r="X197" s="70">
        <f>SUMIF($S$16:$S$375,"&gt;0",$S$16:$S$375)-SUMIF(S198:$S$375,"&gt;0",S198:$S$375)</f>
        <v>0</v>
      </c>
      <c r="Y197" s="83"/>
      <c r="Z197" s="70">
        <f>'Tabla del Prestamo'!H197+'Tabla del Prestamo'!I197+'Tabla del Prestamo'!J197</f>
        <v>0</v>
      </c>
      <c r="AA197" s="67">
        <v>182</v>
      </c>
      <c r="AB197" s="70">
        <f>SUMIF($Z$16:$Z$375,"&gt;0",$Z$16:$Z$375)-SUMIF($Z198:Z$375,"&gt;0",$Z198:Z$375)</f>
        <v>0</v>
      </c>
      <c r="AC197" s="66"/>
      <c r="AD197" s="70"/>
      <c r="AE197" s="95"/>
      <c r="AF197" s="89">
        <f t="shared" si="26"/>
        <v>0</v>
      </c>
      <c r="AG197" s="89">
        <f t="shared" si="27"/>
        <v>0</v>
      </c>
      <c r="AH197" s="89">
        <f t="shared" si="28"/>
        <v>0</v>
      </c>
      <c r="AI197" s="89">
        <f>'Tabla del Prestamo'!$H$15</f>
        <v>0</v>
      </c>
      <c r="AJ197" s="67"/>
      <c r="AK197" s="89"/>
      <c r="AL197" s="67"/>
      <c r="AM197" s="89">
        <f t="shared" si="29"/>
        <v>0</v>
      </c>
      <c r="AO197" s="96">
        <f>IF('Tabla del Prestamo'!K196&gt;0.1,1,0)</f>
        <v>0</v>
      </c>
      <c r="AP197" s="96"/>
      <c r="AV197" s="89">
        <f t="shared" si="30"/>
        <v>0</v>
      </c>
      <c r="AW197" s="97">
        <f>(AV197-AX197)+('Tabla del Prestamo'!H197+'Tabla del Prestamo'!I197+'Tabla del Prestamo'!J197)*BE197</f>
        <v>0</v>
      </c>
      <c r="AX197" s="89">
        <f t="shared" si="31"/>
        <v>0</v>
      </c>
      <c r="AY197" s="89">
        <f>'Tabla del Prestamo'!$H$15</f>
        <v>0</v>
      </c>
      <c r="BA197" s="89"/>
      <c r="BC197" s="97">
        <f t="shared" si="32"/>
        <v>0</v>
      </c>
      <c r="BD197" s="90">
        <v>16</v>
      </c>
      <c r="BE197" s="98">
        <f t="shared" si="33"/>
        <v>0</v>
      </c>
      <c r="BG197" s="69">
        <f t="shared" si="34"/>
        <v>0</v>
      </c>
      <c r="BH197" s="70">
        <f t="shared" si="35"/>
        <v>0</v>
      </c>
      <c r="BJ197" s="67">
        <f>IF(BC197&gt;-'Tabla del Prestamo'!$D$16,1,0)</f>
        <v>0</v>
      </c>
      <c r="BL197" s="95">
        <f>('Tabla del Prestamo'!$N$22*AM197/12)</f>
        <v>0</v>
      </c>
    </row>
    <row r="198" spans="19:64" x14ac:dyDescent="0.35">
      <c r="S198" s="93">
        <f t="shared" si="24"/>
        <v>0</v>
      </c>
      <c r="T198" s="93">
        <f>IF('Tabla del Prestamo'!G198&gt;0,'Tabla del Prestamo'!G198,0)</f>
        <v>0</v>
      </c>
      <c r="U198" s="94"/>
      <c r="V198" s="94">
        <f t="shared" si="25"/>
        <v>0</v>
      </c>
      <c r="W198" s="66">
        <v>183</v>
      </c>
      <c r="X198" s="70">
        <f>SUMIF($S$16:$S$375,"&gt;0",$S$16:$S$375)-SUMIF(S199:$S$375,"&gt;0",S199:$S$375)</f>
        <v>0</v>
      </c>
      <c r="Y198" s="83"/>
      <c r="Z198" s="70">
        <f>'Tabla del Prestamo'!H198+'Tabla del Prestamo'!I198+'Tabla del Prestamo'!J198</f>
        <v>0</v>
      </c>
      <c r="AA198" s="67">
        <v>183</v>
      </c>
      <c r="AB198" s="70">
        <f>SUMIF($Z$16:$Z$375,"&gt;0",$Z$16:$Z$375)-SUMIF($Z199:Z$375,"&gt;0",$Z199:Z$375)</f>
        <v>0</v>
      </c>
      <c r="AC198" s="66"/>
      <c r="AD198" s="70"/>
      <c r="AE198" s="95"/>
      <c r="AF198" s="89">
        <f t="shared" si="26"/>
        <v>0</v>
      </c>
      <c r="AG198" s="89">
        <f t="shared" si="27"/>
        <v>0</v>
      </c>
      <c r="AH198" s="89">
        <f t="shared" si="28"/>
        <v>0</v>
      </c>
      <c r="AI198" s="89">
        <f>'Tabla del Prestamo'!$H$15</f>
        <v>0</v>
      </c>
      <c r="AJ198" s="67"/>
      <c r="AK198" s="89"/>
      <c r="AL198" s="67"/>
      <c r="AM198" s="89">
        <f t="shared" si="29"/>
        <v>0</v>
      </c>
      <c r="AO198" s="96">
        <f>IF('Tabla del Prestamo'!K197&gt;0.1,1,0)</f>
        <v>0</v>
      </c>
      <c r="AP198" s="96"/>
      <c r="AV198" s="89">
        <f t="shared" si="30"/>
        <v>0</v>
      </c>
      <c r="AW198" s="97">
        <f>(AV198-AX198)+('Tabla del Prestamo'!H198+'Tabla del Prestamo'!I198+'Tabla del Prestamo'!J198)*BE198</f>
        <v>0</v>
      </c>
      <c r="AX198" s="89">
        <f t="shared" si="31"/>
        <v>0</v>
      </c>
      <c r="AY198" s="89">
        <f>'Tabla del Prestamo'!$H$15</f>
        <v>0</v>
      </c>
      <c r="BA198" s="89"/>
      <c r="BC198" s="97">
        <f t="shared" si="32"/>
        <v>0</v>
      </c>
      <c r="BD198" s="90">
        <v>16</v>
      </c>
      <c r="BE198" s="98">
        <f t="shared" si="33"/>
        <v>0</v>
      </c>
      <c r="BG198" s="69">
        <f t="shared" si="34"/>
        <v>0</v>
      </c>
      <c r="BH198" s="70">
        <f t="shared" si="35"/>
        <v>0</v>
      </c>
      <c r="BJ198" s="67">
        <f>IF(BC198&gt;-'Tabla del Prestamo'!$D$16,1,0)</f>
        <v>0</v>
      </c>
      <c r="BL198" s="95">
        <f>('Tabla del Prestamo'!$N$22*AM198/12)</f>
        <v>0</v>
      </c>
    </row>
    <row r="199" spans="19:64" x14ac:dyDescent="0.35">
      <c r="S199" s="93">
        <f t="shared" si="24"/>
        <v>0</v>
      </c>
      <c r="T199" s="93">
        <f>IF('Tabla del Prestamo'!G199&gt;0,'Tabla del Prestamo'!G199,0)</f>
        <v>0</v>
      </c>
      <c r="U199" s="94"/>
      <c r="V199" s="94">
        <f t="shared" si="25"/>
        <v>0</v>
      </c>
      <c r="W199" s="66">
        <v>184</v>
      </c>
      <c r="X199" s="70">
        <f>SUMIF($S$16:$S$375,"&gt;0",$S$16:$S$375)-SUMIF(S200:$S$375,"&gt;0",S200:$S$375)</f>
        <v>0</v>
      </c>
      <c r="Y199" s="83"/>
      <c r="Z199" s="70">
        <f>'Tabla del Prestamo'!H199+'Tabla del Prestamo'!I199+'Tabla del Prestamo'!J199</f>
        <v>0</v>
      </c>
      <c r="AA199" s="67">
        <v>184</v>
      </c>
      <c r="AB199" s="70">
        <f>SUMIF($Z$16:$Z$375,"&gt;0",$Z$16:$Z$375)-SUMIF($Z200:Z$375,"&gt;0",$Z200:Z$375)</f>
        <v>0</v>
      </c>
      <c r="AC199" s="66"/>
      <c r="AD199" s="70"/>
      <c r="AE199" s="95"/>
      <c r="AF199" s="89">
        <f t="shared" si="26"/>
        <v>0</v>
      </c>
      <c r="AG199" s="89">
        <f t="shared" si="27"/>
        <v>0</v>
      </c>
      <c r="AH199" s="89">
        <f t="shared" si="28"/>
        <v>0</v>
      </c>
      <c r="AI199" s="89">
        <f>'Tabla del Prestamo'!$H$15</f>
        <v>0</v>
      </c>
      <c r="AJ199" s="67"/>
      <c r="AK199" s="89"/>
      <c r="AL199" s="67"/>
      <c r="AM199" s="89">
        <f t="shared" si="29"/>
        <v>0</v>
      </c>
      <c r="AO199" s="96">
        <f>IF('Tabla del Prestamo'!K198&gt;0.1,1,0)</f>
        <v>0</v>
      </c>
      <c r="AP199" s="96"/>
      <c r="AV199" s="89">
        <f t="shared" si="30"/>
        <v>0</v>
      </c>
      <c r="AW199" s="97">
        <f>(AV199-AX199)+('Tabla del Prestamo'!H199+'Tabla del Prestamo'!I199+'Tabla del Prestamo'!J199)*BE199</f>
        <v>0</v>
      </c>
      <c r="AX199" s="89">
        <f t="shared" si="31"/>
        <v>0</v>
      </c>
      <c r="AY199" s="89">
        <f>'Tabla del Prestamo'!$H$15</f>
        <v>0</v>
      </c>
      <c r="BA199" s="89"/>
      <c r="BC199" s="97">
        <f t="shared" si="32"/>
        <v>0</v>
      </c>
      <c r="BD199" s="90">
        <v>16</v>
      </c>
      <c r="BE199" s="98">
        <f t="shared" si="33"/>
        <v>0</v>
      </c>
      <c r="BG199" s="69">
        <f t="shared" si="34"/>
        <v>0</v>
      </c>
      <c r="BH199" s="70">
        <f t="shared" si="35"/>
        <v>0</v>
      </c>
      <c r="BJ199" s="67">
        <f>IF(BC199&gt;-'Tabla del Prestamo'!$D$16,1,0)</f>
        <v>0</v>
      </c>
      <c r="BL199" s="95">
        <f>('Tabla del Prestamo'!$N$22*AM199/12)</f>
        <v>0</v>
      </c>
    </row>
    <row r="200" spans="19:64" x14ac:dyDescent="0.35">
      <c r="S200" s="93">
        <f t="shared" si="24"/>
        <v>0</v>
      </c>
      <c r="T200" s="93">
        <f>IF('Tabla del Prestamo'!G200&gt;0,'Tabla del Prestamo'!G200,0)</f>
        <v>0</v>
      </c>
      <c r="U200" s="94"/>
      <c r="V200" s="94">
        <f t="shared" si="25"/>
        <v>0</v>
      </c>
      <c r="W200" s="66">
        <v>185</v>
      </c>
      <c r="X200" s="70">
        <f>SUMIF($S$16:$S$375,"&gt;0",$S$16:$S$375)-SUMIF(S201:$S$375,"&gt;0",S201:$S$375)</f>
        <v>0</v>
      </c>
      <c r="Y200" s="83"/>
      <c r="Z200" s="70">
        <f>'Tabla del Prestamo'!H200+'Tabla del Prestamo'!I200+'Tabla del Prestamo'!J200</f>
        <v>0</v>
      </c>
      <c r="AA200" s="67">
        <v>185</v>
      </c>
      <c r="AB200" s="70">
        <f>SUMIF($Z$16:$Z$375,"&gt;0",$Z$16:$Z$375)-SUMIF($Z201:Z$375,"&gt;0",$Z201:Z$375)</f>
        <v>0</v>
      </c>
      <c r="AC200" s="66"/>
      <c r="AD200" s="70"/>
      <c r="AE200" s="95"/>
      <c r="AF200" s="89">
        <f t="shared" si="26"/>
        <v>0</v>
      </c>
      <c r="AG200" s="89">
        <f t="shared" si="27"/>
        <v>0</v>
      </c>
      <c r="AH200" s="89">
        <f t="shared" si="28"/>
        <v>0</v>
      </c>
      <c r="AI200" s="89">
        <f>'Tabla del Prestamo'!$H$15</f>
        <v>0</v>
      </c>
      <c r="AJ200" s="67"/>
      <c r="AK200" s="89"/>
      <c r="AL200" s="67"/>
      <c r="AM200" s="89">
        <f t="shared" si="29"/>
        <v>0</v>
      </c>
      <c r="AO200" s="96">
        <f>IF('Tabla del Prestamo'!K199&gt;0.1,1,0)</f>
        <v>0</v>
      </c>
      <c r="AP200" s="96"/>
      <c r="AV200" s="89">
        <f t="shared" si="30"/>
        <v>0</v>
      </c>
      <c r="AW200" s="97">
        <f>(AV200-AX200)+('Tabla del Prestamo'!H200+'Tabla del Prestamo'!I200+'Tabla del Prestamo'!J200)*BE200</f>
        <v>0</v>
      </c>
      <c r="AX200" s="89">
        <f t="shared" si="31"/>
        <v>0</v>
      </c>
      <c r="AY200" s="89">
        <f>'Tabla del Prestamo'!$H$15</f>
        <v>0</v>
      </c>
      <c r="BA200" s="89"/>
      <c r="BC200" s="97">
        <f t="shared" si="32"/>
        <v>0</v>
      </c>
      <c r="BD200" s="90">
        <v>16</v>
      </c>
      <c r="BE200" s="98">
        <f t="shared" si="33"/>
        <v>0</v>
      </c>
      <c r="BG200" s="69">
        <f t="shared" si="34"/>
        <v>0</v>
      </c>
      <c r="BH200" s="70">
        <f t="shared" si="35"/>
        <v>0</v>
      </c>
      <c r="BJ200" s="67">
        <f>IF(BC200&gt;-'Tabla del Prestamo'!$D$16,1,0)</f>
        <v>0</v>
      </c>
      <c r="BL200" s="95">
        <f>('Tabla del Prestamo'!$N$22*AM200/12)</f>
        <v>0</v>
      </c>
    </row>
    <row r="201" spans="19:64" x14ac:dyDescent="0.35">
      <c r="S201" s="93">
        <f t="shared" si="24"/>
        <v>0</v>
      </c>
      <c r="T201" s="93">
        <f>IF('Tabla del Prestamo'!G201&gt;0,'Tabla del Prestamo'!G201,0)</f>
        <v>0</v>
      </c>
      <c r="U201" s="94"/>
      <c r="V201" s="94">
        <f t="shared" si="25"/>
        <v>0</v>
      </c>
      <c r="W201" s="66">
        <v>186</v>
      </c>
      <c r="X201" s="70">
        <f>SUMIF($S$16:$S$375,"&gt;0",$S$16:$S$375)-SUMIF(S202:$S$375,"&gt;0",S202:$S$375)</f>
        <v>0</v>
      </c>
      <c r="Y201" s="83"/>
      <c r="Z201" s="70">
        <f>'Tabla del Prestamo'!H201+'Tabla del Prestamo'!I201+'Tabla del Prestamo'!J201</f>
        <v>0</v>
      </c>
      <c r="AA201" s="67">
        <v>186</v>
      </c>
      <c r="AB201" s="70">
        <f>SUMIF($Z$16:$Z$375,"&gt;0",$Z$16:$Z$375)-SUMIF($Z202:Z$375,"&gt;0",$Z202:Z$375)</f>
        <v>0</v>
      </c>
      <c r="AC201" s="66"/>
      <c r="AD201" s="70"/>
      <c r="AE201" s="95"/>
      <c r="AF201" s="89">
        <f t="shared" si="26"/>
        <v>0</v>
      </c>
      <c r="AG201" s="89">
        <f t="shared" si="27"/>
        <v>0</v>
      </c>
      <c r="AH201" s="89">
        <f t="shared" si="28"/>
        <v>0</v>
      </c>
      <c r="AI201" s="89">
        <f>'Tabla del Prestamo'!$H$15</f>
        <v>0</v>
      </c>
      <c r="AJ201" s="67"/>
      <c r="AK201" s="89">
        <f>'Tabla del Prestamo'!$I$15</f>
        <v>0</v>
      </c>
      <c r="AL201" s="67"/>
      <c r="AM201" s="89">
        <f t="shared" si="29"/>
        <v>0</v>
      </c>
      <c r="AO201" s="96">
        <f>IF('Tabla del Prestamo'!K200&gt;0.1,1,0)</f>
        <v>0</v>
      </c>
      <c r="AP201" s="96"/>
      <c r="AV201" s="89">
        <f t="shared" si="30"/>
        <v>0</v>
      </c>
      <c r="AW201" s="97">
        <f>(AV201-AX201)+('Tabla del Prestamo'!H201+'Tabla del Prestamo'!I201+'Tabla del Prestamo'!J201)*BE201</f>
        <v>0</v>
      </c>
      <c r="AX201" s="89">
        <f t="shared" si="31"/>
        <v>0</v>
      </c>
      <c r="AY201" s="89">
        <f>'Tabla del Prestamo'!$H$15</f>
        <v>0</v>
      </c>
      <c r="BA201" s="89">
        <f>'Tabla del Prestamo'!$I$15</f>
        <v>0</v>
      </c>
      <c r="BC201" s="97">
        <f t="shared" si="32"/>
        <v>0</v>
      </c>
      <c r="BD201" s="90">
        <v>16</v>
      </c>
      <c r="BE201" s="98">
        <f t="shared" si="33"/>
        <v>0</v>
      </c>
      <c r="BG201" s="69">
        <f t="shared" si="34"/>
        <v>0</v>
      </c>
      <c r="BH201" s="70">
        <f t="shared" si="35"/>
        <v>0</v>
      </c>
      <c r="BJ201" s="67">
        <f>IF(BC201&gt;-'Tabla del Prestamo'!$D$16,1,0)</f>
        <v>0</v>
      </c>
      <c r="BL201" s="95">
        <f>('Tabla del Prestamo'!$N$22*AM201/12)</f>
        <v>0</v>
      </c>
    </row>
    <row r="202" spans="19:64" x14ac:dyDescent="0.35">
      <c r="S202" s="93">
        <f t="shared" si="24"/>
        <v>0</v>
      </c>
      <c r="T202" s="93">
        <f>IF('Tabla del Prestamo'!G202&gt;0,'Tabla del Prestamo'!G202,0)</f>
        <v>0</v>
      </c>
      <c r="U202" s="94"/>
      <c r="V202" s="94">
        <f t="shared" si="25"/>
        <v>0</v>
      </c>
      <c r="W202" s="66">
        <v>187</v>
      </c>
      <c r="X202" s="70">
        <f>SUMIF($S$16:$S$375,"&gt;0",$S$16:$S$375)-SUMIF(S203:$S$375,"&gt;0",S203:$S$375)</f>
        <v>0</v>
      </c>
      <c r="Y202" s="83"/>
      <c r="Z202" s="70">
        <f>'Tabla del Prestamo'!H202+'Tabla del Prestamo'!I202+'Tabla del Prestamo'!J202</f>
        <v>0</v>
      </c>
      <c r="AA202" s="67">
        <v>187</v>
      </c>
      <c r="AB202" s="70">
        <f>SUMIF($Z$16:$Z$375,"&gt;0",$Z$16:$Z$375)-SUMIF($Z203:Z$375,"&gt;0",$Z203:Z$375)</f>
        <v>0</v>
      </c>
      <c r="AC202" s="66"/>
      <c r="AD202" s="70"/>
      <c r="AE202" s="95"/>
      <c r="AF202" s="89">
        <f t="shared" si="26"/>
        <v>0</v>
      </c>
      <c r="AG202" s="89">
        <f t="shared" si="27"/>
        <v>0</v>
      </c>
      <c r="AH202" s="89">
        <f t="shared" si="28"/>
        <v>0</v>
      </c>
      <c r="AI202" s="89">
        <f>'Tabla del Prestamo'!$H$15</f>
        <v>0</v>
      </c>
      <c r="AJ202" s="67"/>
      <c r="AK202" s="89"/>
      <c r="AL202" s="67"/>
      <c r="AM202" s="89">
        <f t="shared" si="29"/>
        <v>0</v>
      </c>
      <c r="AO202" s="96">
        <f>IF('Tabla del Prestamo'!K201&gt;0.1,1,0)</f>
        <v>0</v>
      </c>
      <c r="AP202" s="96"/>
      <c r="AV202" s="89">
        <f t="shared" si="30"/>
        <v>0</v>
      </c>
      <c r="AW202" s="97">
        <f>(AV202-AX202)+('Tabla del Prestamo'!H202+'Tabla del Prestamo'!I202+'Tabla del Prestamo'!J202)*BE202</f>
        <v>0</v>
      </c>
      <c r="AX202" s="89">
        <f t="shared" si="31"/>
        <v>0</v>
      </c>
      <c r="AY202" s="89">
        <f>'Tabla del Prestamo'!$H$15</f>
        <v>0</v>
      </c>
      <c r="BA202" s="89"/>
      <c r="BC202" s="97">
        <f t="shared" si="32"/>
        <v>0</v>
      </c>
      <c r="BD202" s="90">
        <v>16</v>
      </c>
      <c r="BE202" s="98">
        <f t="shared" si="33"/>
        <v>0</v>
      </c>
      <c r="BG202" s="69">
        <f t="shared" si="34"/>
        <v>0</v>
      </c>
      <c r="BH202" s="70">
        <f t="shared" si="35"/>
        <v>0</v>
      </c>
      <c r="BJ202" s="67">
        <f>IF(BC202&gt;-'Tabla del Prestamo'!$D$16,1,0)</f>
        <v>0</v>
      </c>
      <c r="BL202" s="95">
        <f>('Tabla del Prestamo'!$N$22*AM202/12)</f>
        <v>0</v>
      </c>
    </row>
    <row r="203" spans="19:64" x14ac:dyDescent="0.35">
      <c r="S203" s="93">
        <f t="shared" si="24"/>
        <v>0</v>
      </c>
      <c r="T203" s="93">
        <f>IF('Tabla del Prestamo'!G203&gt;0,'Tabla del Prestamo'!G203,0)</f>
        <v>0</v>
      </c>
      <c r="U203" s="94"/>
      <c r="V203" s="94">
        <f t="shared" si="25"/>
        <v>0</v>
      </c>
      <c r="W203" s="66">
        <v>188</v>
      </c>
      <c r="X203" s="70">
        <f>SUMIF($S$16:$S$375,"&gt;0",$S$16:$S$375)-SUMIF(S204:$S$375,"&gt;0",S204:$S$375)</f>
        <v>0</v>
      </c>
      <c r="Y203" s="83"/>
      <c r="Z203" s="70">
        <f>'Tabla del Prestamo'!H203+'Tabla del Prestamo'!I203+'Tabla del Prestamo'!J203</f>
        <v>0</v>
      </c>
      <c r="AA203" s="67">
        <v>188</v>
      </c>
      <c r="AB203" s="70">
        <f>SUMIF($Z$16:$Z$375,"&gt;0",$Z$16:$Z$375)-SUMIF($Z204:Z$375,"&gt;0",$Z204:Z$375)</f>
        <v>0</v>
      </c>
      <c r="AC203" s="66"/>
      <c r="AD203" s="70"/>
      <c r="AE203" s="95"/>
      <c r="AF203" s="89">
        <f t="shared" si="26"/>
        <v>0</v>
      </c>
      <c r="AG203" s="89">
        <f t="shared" si="27"/>
        <v>0</v>
      </c>
      <c r="AH203" s="89">
        <f t="shared" si="28"/>
        <v>0</v>
      </c>
      <c r="AI203" s="89">
        <f>'Tabla del Prestamo'!$H$15</f>
        <v>0</v>
      </c>
      <c r="AJ203" s="67"/>
      <c r="AK203" s="89"/>
      <c r="AL203" s="67"/>
      <c r="AM203" s="89">
        <f t="shared" si="29"/>
        <v>0</v>
      </c>
      <c r="AO203" s="96">
        <f>IF('Tabla del Prestamo'!K202&gt;0.1,1,0)</f>
        <v>0</v>
      </c>
      <c r="AP203" s="96"/>
      <c r="AV203" s="89">
        <f t="shared" si="30"/>
        <v>0</v>
      </c>
      <c r="AW203" s="97">
        <f>(AV203-AX203)+('Tabla del Prestamo'!H203+'Tabla del Prestamo'!I203+'Tabla del Prestamo'!J203)*BE203</f>
        <v>0</v>
      </c>
      <c r="AX203" s="89">
        <f t="shared" si="31"/>
        <v>0</v>
      </c>
      <c r="AY203" s="89">
        <f>'Tabla del Prestamo'!$H$15</f>
        <v>0</v>
      </c>
      <c r="BA203" s="89"/>
      <c r="BC203" s="97">
        <f t="shared" si="32"/>
        <v>0</v>
      </c>
      <c r="BD203" s="90">
        <v>16</v>
      </c>
      <c r="BE203" s="98">
        <f t="shared" si="33"/>
        <v>0</v>
      </c>
      <c r="BG203" s="69">
        <f t="shared" si="34"/>
        <v>0</v>
      </c>
      <c r="BH203" s="70">
        <f t="shared" si="35"/>
        <v>0</v>
      </c>
      <c r="BJ203" s="67">
        <f>IF(BC203&gt;-'Tabla del Prestamo'!$D$16,1,0)</f>
        <v>0</v>
      </c>
      <c r="BL203" s="95">
        <f>('Tabla del Prestamo'!$N$22*AM203/12)</f>
        <v>0</v>
      </c>
    </row>
    <row r="204" spans="19:64" x14ac:dyDescent="0.35">
      <c r="S204" s="93">
        <f t="shared" si="24"/>
        <v>0</v>
      </c>
      <c r="T204" s="93">
        <f>IF('Tabla del Prestamo'!G204&gt;0,'Tabla del Prestamo'!G204,0)</f>
        <v>0</v>
      </c>
      <c r="U204" s="94"/>
      <c r="V204" s="94">
        <f t="shared" si="25"/>
        <v>0</v>
      </c>
      <c r="W204" s="66">
        <v>189</v>
      </c>
      <c r="X204" s="70">
        <f>SUMIF($S$16:$S$375,"&gt;0",$S$16:$S$375)-SUMIF(S205:$S$375,"&gt;0",S205:$S$375)</f>
        <v>0</v>
      </c>
      <c r="Y204" s="83"/>
      <c r="Z204" s="70">
        <f>'Tabla del Prestamo'!H204+'Tabla del Prestamo'!I204+'Tabla del Prestamo'!J204</f>
        <v>0</v>
      </c>
      <c r="AA204" s="67">
        <v>189</v>
      </c>
      <c r="AB204" s="70">
        <f>SUMIF($Z$16:$Z$375,"&gt;0",$Z$16:$Z$375)-SUMIF($Z205:Z$375,"&gt;0",$Z205:Z$375)</f>
        <v>0</v>
      </c>
      <c r="AC204" s="66"/>
      <c r="AD204" s="70"/>
      <c r="AE204" s="95"/>
      <c r="AF204" s="89">
        <f t="shared" si="26"/>
        <v>0</v>
      </c>
      <c r="AG204" s="89">
        <f t="shared" si="27"/>
        <v>0</v>
      </c>
      <c r="AH204" s="89">
        <f t="shared" si="28"/>
        <v>0</v>
      </c>
      <c r="AI204" s="89">
        <f>'Tabla del Prestamo'!$H$15</f>
        <v>0</v>
      </c>
      <c r="AJ204" s="67"/>
      <c r="AK204" s="89"/>
      <c r="AL204" s="67"/>
      <c r="AM204" s="89">
        <f t="shared" si="29"/>
        <v>0</v>
      </c>
      <c r="AO204" s="96">
        <f>IF('Tabla del Prestamo'!K203&gt;0.1,1,0)</f>
        <v>0</v>
      </c>
      <c r="AP204" s="96"/>
      <c r="AV204" s="89">
        <f t="shared" si="30"/>
        <v>0</v>
      </c>
      <c r="AW204" s="97">
        <f>(AV204-AX204)+('Tabla del Prestamo'!H204+'Tabla del Prestamo'!I204+'Tabla del Prestamo'!J204)*BE204</f>
        <v>0</v>
      </c>
      <c r="AX204" s="89">
        <f t="shared" si="31"/>
        <v>0</v>
      </c>
      <c r="AY204" s="89">
        <f>'Tabla del Prestamo'!$H$15</f>
        <v>0</v>
      </c>
      <c r="BA204" s="89"/>
      <c r="BC204" s="97">
        <f t="shared" si="32"/>
        <v>0</v>
      </c>
      <c r="BD204" s="90">
        <v>16</v>
      </c>
      <c r="BE204" s="98">
        <f t="shared" si="33"/>
        <v>0</v>
      </c>
      <c r="BG204" s="69">
        <f t="shared" si="34"/>
        <v>0</v>
      </c>
      <c r="BH204" s="70">
        <f t="shared" si="35"/>
        <v>0</v>
      </c>
      <c r="BJ204" s="67">
        <f>IF(BC204&gt;-'Tabla del Prestamo'!$D$16,1,0)</f>
        <v>0</v>
      </c>
      <c r="BL204" s="95">
        <f>('Tabla del Prestamo'!$N$22*AM204/12)</f>
        <v>0</v>
      </c>
    </row>
    <row r="205" spans="19:64" x14ac:dyDescent="0.35">
      <c r="S205" s="93">
        <f t="shared" si="24"/>
        <v>0</v>
      </c>
      <c r="T205" s="93">
        <f>IF('Tabla del Prestamo'!G205&gt;0,'Tabla del Prestamo'!G205,0)</f>
        <v>0</v>
      </c>
      <c r="U205" s="94"/>
      <c r="V205" s="94">
        <f t="shared" si="25"/>
        <v>0</v>
      </c>
      <c r="W205" s="66">
        <v>190</v>
      </c>
      <c r="X205" s="70">
        <f>SUMIF($S$16:$S$375,"&gt;0",$S$16:$S$375)-SUMIF(S206:$S$375,"&gt;0",S206:$S$375)</f>
        <v>0</v>
      </c>
      <c r="Y205" s="83"/>
      <c r="Z205" s="70">
        <f>'Tabla del Prestamo'!H205+'Tabla del Prestamo'!I205+'Tabla del Prestamo'!J205</f>
        <v>0</v>
      </c>
      <c r="AA205" s="67">
        <v>190</v>
      </c>
      <c r="AB205" s="70">
        <f>SUMIF($Z$16:$Z$375,"&gt;0",$Z$16:$Z$375)-SUMIF($Z206:Z$375,"&gt;0",$Z206:Z$375)</f>
        <v>0</v>
      </c>
      <c r="AC205" s="66"/>
      <c r="AD205" s="70"/>
      <c r="AE205" s="95"/>
      <c r="AF205" s="89">
        <f t="shared" si="26"/>
        <v>0</v>
      </c>
      <c r="AG205" s="89">
        <f t="shared" si="27"/>
        <v>0</v>
      </c>
      <c r="AH205" s="89">
        <f t="shared" si="28"/>
        <v>0</v>
      </c>
      <c r="AI205" s="89">
        <f>'Tabla del Prestamo'!$H$15</f>
        <v>0</v>
      </c>
      <c r="AJ205" s="67"/>
      <c r="AK205" s="89"/>
      <c r="AL205" s="67"/>
      <c r="AM205" s="89">
        <f t="shared" si="29"/>
        <v>0</v>
      </c>
      <c r="AO205" s="96">
        <f>IF('Tabla del Prestamo'!K204&gt;0.1,1,0)</f>
        <v>0</v>
      </c>
      <c r="AP205" s="96"/>
      <c r="AV205" s="89">
        <f t="shared" si="30"/>
        <v>0</v>
      </c>
      <c r="AW205" s="97">
        <f>(AV205-AX205)+('Tabla del Prestamo'!H205+'Tabla del Prestamo'!I205+'Tabla del Prestamo'!J205)*BE205</f>
        <v>0</v>
      </c>
      <c r="AX205" s="89">
        <f t="shared" si="31"/>
        <v>0</v>
      </c>
      <c r="AY205" s="89">
        <f>'Tabla del Prestamo'!$H$15</f>
        <v>0</v>
      </c>
      <c r="BA205" s="89"/>
      <c r="BC205" s="97">
        <f t="shared" si="32"/>
        <v>0</v>
      </c>
      <c r="BD205" s="90">
        <v>16</v>
      </c>
      <c r="BE205" s="98">
        <f t="shared" si="33"/>
        <v>0</v>
      </c>
      <c r="BG205" s="69">
        <f t="shared" si="34"/>
        <v>0</v>
      </c>
      <c r="BH205" s="70">
        <f t="shared" si="35"/>
        <v>0</v>
      </c>
      <c r="BJ205" s="67">
        <f>IF(BC205&gt;-'Tabla del Prestamo'!$D$16,1,0)</f>
        <v>0</v>
      </c>
      <c r="BL205" s="95">
        <f>('Tabla del Prestamo'!$N$22*AM205/12)</f>
        <v>0</v>
      </c>
    </row>
    <row r="206" spans="19:64" x14ac:dyDescent="0.35">
      <c r="S206" s="93">
        <f t="shared" si="24"/>
        <v>0</v>
      </c>
      <c r="T206" s="93">
        <f>IF('Tabla del Prestamo'!G206&gt;0,'Tabla del Prestamo'!G206,0)</f>
        <v>0</v>
      </c>
      <c r="U206" s="94"/>
      <c r="V206" s="94">
        <f t="shared" si="25"/>
        <v>0</v>
      </c>
      <c r="W206" s="66">
        <v>191</v>
      </c>
      <c r="X206" s="70">
        <f>SUMIF($S$16:$S$375,"&gt;0",$S$16:$S$375)-SUMIF(S207:$S$375,"&gt;0",S207:$S$375)</f>
        <v>0</v>
      </c>
      <c r="Y206" s="83"/>
      <c r="Z206" s="70">
        <f>'Tabla del Prestamo'!H206+'Tabla del Prestamo'!I206+'Tabla del Prestamo'!J206</f>
        <v>0</v>
      </c>
      <c r="AA206" s="67">
        <v>191</v>
      </c>
      <c r="AB206" s="70">
        <f>SUMIF($Z$16:$Z$375,"&gt;0",$Z$16:$Z$375)-SUMIF($Z207:Z$375,"&gt;0",$Z207:Z$375)</f>
        <v>0</v>
      </c>
      <c r="AC206" s="66"/>
      <c r="AD206" s="70"/>
      <c r="AE206" s="95"/>
      <c r="AF206" s="89">
        <f t="shared" si="26"/>
        <v>0</v>
      </c>
      <c r="AG206" s="89">
        <f t="shared" si="27"/>
        <v>0</v>
      </c>
      <c r="AH206" s="89">
        <f t="shared" si="28"/>
        <v>0</v>
      </c>
      <c r="AI206" s="89">
        <f>'Tabla del Prestamo'!$H$15</f>
        <v>0</v>
      </c>
      <c r="AJ206" s="67"/>
      <c r="AK206" s="89"/>
      <c r="AL206" s="67"/>
      <c r="AM206" s="89">
        <f t="shared" si="29"/>
        <v>0</v>
      </c>
      <c r="AO206" s="96">
        <f>IF('Tabla del Prestamo'!K205&gt;0.1,1,0)</f>
        <v>0</v>
      </c>
      <c r="AP206" s="96"/>
      <c r="AV206" s="89">
        <f t="shared" si="30"/>
        <v>0</v>
      </c>
      <c r="AW206" s="97">
        <f>(AV206-AX206)+('Tabla del Prestamo'!H206+'Tabla del Prestamo'!I206+'Tabla del Prestamo'!J206)*BE206</f>
        <v>0</v>
      </c>
      <c r="AX206" s="89">
        <f t="shared" si="31"/>
        <v>0</v>
      </c>
      <c r="AY206" s="89">
        <f>'Tabla del Prestamo'!$H$15</f>
        <v>0</v>
      </c>
      <c r="BA206" s="89"/>
      <c r="BC206" s="97">
        <f t="shared" si="32"/>
        <v>0</v>
      </c>
      <c r="BD206" s="90">
        <v>16</v>
      </c>
      <c r="BE206" s="98">
        <f t="shared" si="33"/>
        <v>0</v>
      </c>
      <c r="BG206" s="69">
        <f t="shared" si="34"/>
        <v>0</v>
      </c>
      <c r="BH206" s="70">
        <f t="shared" si="35"/>
        <v>0</v>
      </c>
      <c r="BJ206" s="67">
        <f>IF(BC206&gt;-'Tabla del Prestamo'!$D$16,1,0)</f>
        <v>0</v>
      </c>
      <c r="BL206" s="95">
        <f>('Tabla del Prestamo'!$N$22*AM206/12)</f>
        <v>0</v>
      </c>
    </row>
    <row r="207" spans="19:64" x14ac:dyDescent="0.35">
      <c r="S207" s="93">
        <f t="shared" si="24"/>
        <v>0</v>
      </c>
      <c r="T207" s="93">
        <f>IF('Tabla del Prestamo'!G207&gt;0,'Tabla del Prestamo'!G207,0)</f>
        <v>0</v>
      </c>
      <c r="U207" s="94"/>
      <c r="V207" s="94">
        <f t="shared" si="25"/>
        <v>0</v>
      </c>
      <c r="W207" s="66">
        <v>192</v>
      </c>
      <c r="X207" s="70">
        <f>SUMIF($S$16:$S$375,"&gt;0",$S$16:$S$375)-SUMIF(S208:$S$375,"&gt;0",S208:$S$375)</f>
        <v>0</v>
      </c>
      <c r="Y207" s="83"/>
      <c r="Z207" s="70">
        <f>'Tabla del Prestamo'!H207+'Tabla del Prestamo'!I207+'Tabla del Prestamo'!J207</f>
        <v>0</v>
      </c>
      <c r="AA207" s="67">
        <v>192</v>
      </c>
      <c r="AB207" s="70">
        <f>SUMIF($Z$16:$Z$375,"&gt;0",$Z$16:$Z$375)-SUMIF($Z208:Z$375,"&gt;0",$Z208:Z$375)</f>
        <v>0</v>
      </c>
      <c r="AC207" s="66"/>
      <c r="AD207" s="70"/>
      <c r="AE207" s="95"/>
      <c r="AF207" s="89">
        <f t="shared" si="26"/>
        <v>0</v>
      </c>
      <c r="AG207" s="89">
        <f t="shared" si="27"/>
        <v>0</v>
      </c>
      <c r="AH207" s="89">
        <f t="shared" si="28"/>
        <v>0</v>
      </c>
      <c r="AI207" s="89">
        <f>'Tabla del Prestamo'!$H$15</f>
        <v>0</v>
      </c>
      <c r="AJ207" s="67"/>
      <c r="AK207" s="89"/>
      <c r="AL207" s="67"/>
      <c r="AM207" s="89">
        <f t="shared" si="29"/>
        <v>0</v>
      </c>
      <c r="AO207" s="96">
        <f>IF('Tabla del Prestamo'!K206&gt;0.1,1,0)</f>
        <v>0</v>
      </c>
      <c r="AP207" s="96"/>
      <c r="AV207" s="89">
        <f t="shared" si="30"/>
        <v>0</v>
      </c>
      <c r="AW207" s="97">
        <f>(AV207-AX207)+('Tabla del Prestamo'!H207+'Tabla del Prestamo'!I207+'Tabla del Prestamo'!J207)*BE207</f>
        <v>0</v>
      </c>
      <c r="AX207" s="89">
        <f t="shared" si="31"/>
        <v>0</v>
      </c>
      <c r="AY207" s="89">
        <f>'Tabla del Prestamo'!$H$15</f>
        <v>0</v>
      </c>
      <c r="BA207" s="89"/>
      <c r="BC207" s="97">
        <f t="shared" si="32"/>
        <v>0</v>
      </c>
      <c r="BD207" s="90">
        <v>16</v>
      </c>
      <c r="BE207" s="98">
        <f t="shared" si="33"/>
        <v>0</v>
      </c>
      <c r="BG207" s="69">
        <f t="shared" si="34"/>
        <v>0</v>
      </c>
      <c r="BH207" s="70">
        <f t="shared" si="35"/>
        <v>0</v>
      </c>
      <c r="BJ207" s="67">
        <f>IF(BC207&gt;-'Tabla del Prestamo'!$D$16,1,0)</f>
        <v>0</v>
      </c>
      <c r="BL207" s="95">
        <f>('Tabla del Prestamo'!$N$22*AM207/12)</f>
        <v>0</v>
      </c>
    </row>
    <row r="208" spans="19:64" x14ac:dyDescent="0.35">
      <c r="S208" s="93">
        <f t="shared" ref="S208:S271" si="36">IF(T208&gt;0,V208,0)</f>
        <v>0</v>
      </c>
      <c r="T208" s="93">
        <f>IF('Tabla del Prestamo'!G208&gt;0,'Tabla del Prestamo'!G208,0)</f>
        <v>0</v>
      </c>
      <c r="U208" s="94"/>
      <c r="V208" s="94">
        <f t="shared" ref="V208:V271" si="37">AH208-T208</f>
        <v>0</v>
      </c>
      <c r="W208" s="66">
        <v>193</v>
      </c>
      <c r="X208" s="70">
        <f>SUMIF($S$16:$S$375,"&gt;0",$S$16:$S$375)-SUMIF(S209:$S$375,"&gt;0",S209:$S$375)</f>
        <v>0</v>
      </c>
      <c r="Y208" s="83"/>
      <c r="Z208" s="70">
        <f>'Tabla del Prestamo'!H208+'Tabla del Prestamo'!I208+'Tabla del Prestamo'!J208</f>
        <v>0</v>
      </c>
      <c r="AA208" s="67">
        <v>193</v>
      </c>
      <c r="AB208" s="70">
        <f>SUMIF($Z$16:$Z$375,"&gt;0",$Z$16:$Z$375)-SUMIF($Z209:Z$375,"&gt;0",$Z209:Z$375)</f>
        <v>0</v>
      </c>
      <c r="AC208" s="66"/>
      <c r="AD208" s="70"/>
      <c r="AE208" s="95"/>
      <c r="AF208" s="89">
        <f t="shared" ref="AF208:AF271" si="38">PMT($AR$69,$AR$68,-$AR$79,,)</f>
        <v>0</v>
      </c>
      <c r="AG208" s="89">
        <f t="shared" ref="AG208:AG271" si="39">AF208-AH208</f>
        <v>0</v>
      </c>
      <c r="AH208" s="89">
        <f t="shared" ref="AH208:AH271" si="40">IF((AM207*$AR$69)&gt;0,AM207*$AR$69,0)</f>
        <v>0</v>
      </c>
      <c r="AI208" s="89">
        <f>'Tabla del Prestamo'!$H$15</f>
        <v>0</v>
      </c>
      <c r="AJ208" s="67"/>
      <c r="AK208" s="89"/>
      <c r="AL208" s="67"/>
      <c r="AM208" s="89">
        <f t="shared" ref="AM208:AM271" si="41">+AM207-AG208</f>
        <v>0</v>
      </c>
      <c r="AO208" s="96">
        <f>IF('Tabla del Prestamo'!K207&gt;0.1,1,0)</f>
        <v>0</v>
      </c>
      <c r="AP208" s="96"/>
      <c r="AV208" s="89">
        <f t="shared" ref="AV208:AV271" si="42">PMT($AR$69,$AR$68,-$AR$79,,)</f>
        <v>0</v>
      </c>
      <c r="AW208" s="97">
        <f>(AV208-AX208)+('Tabla del Prestamo'!H208+'Tabla del Prestamo'!I208+'Tabla del Prestamo'!J208)*BE208</f>
        <v>0</v>
      </c>
      <c r="AX208" s="89">
        <f t="shared" ref="AX208:AX271" si="43">BC207*$AR$81</f>
        <v>0</v>
      </c>
      <c r="AY208" s="89">
        <f>'Tabla del Prestamo'!$H$15</f>
        <v>0</v>
      </c>
      <c r="BA208" s="89"/>
      <c r="BC208" s="97">
        <f t="shared" ref="BC208:BC271" si="44">+BC207-AW208</f>
        <v>0</v>
      </c>
      <c r="BD208" s="90">
        <v>17</v>
      </c>
      <c r="BE208" s="98">
        <f t="shared" ref="BE208:BE271" si="45">IF(BD208&gt;$BC$13,0,1)</f>
        <v>0</v>
      </c>
      <c r="BG208" s="69">
        <f t="shared" ref="BG208:BG271" si="46">IF(AX208&gt;0,AX208,0)</f>
        <v>0</v>
      </c>
      <c r="BH208" s="70">
        <f t="shared" ref="BH208:BH271" si="47">AH208-BG208</f>
        <v>0</v>
      </c>
      <c r="BJ208" s="67">
        <f>IF(BC208&gt;-'Tabla del Prestamo'!$D$16,1,0)</f>
        <v>0</v>
      </c>
      <c r="BL208" s="95">
        <f>('Tabla del Prestamo'!$N$22*AM208/12)</f>
        <v>0</v>
      </c>
    </row>
    <row r="209" spans="19:64" x14ac:dyDescent="0.35">
      <c r="S209" s="93">
        <f t="shared" si="36"/>
        <v>0</v>
      </c>
      <c r="T209" s="93">
        <f>IF('Tabla del Prestamo'!G209&gt;0,'Tabla del Prestamo'!G209,0)</f>
        <v>0</v>
      </c>
      <c r="U209" s="94"/>
      <c r="V209" s="94">
        <f t="shared" si="37"/>
        <v>0</v>
      </c>
      <c r="W209" s="66">
        <v>194</v>
      </c>
      <c r="X209" s="70">
        <f>SUMIF($S$16:$S$375,"&gt;0",$S$16:$S$375)-SUMIF(S210:$S$375,"&gt;0",S210:$S$375)</f>
        <v>0</v>
      </c>
      <c r="Y209" s="83"/>
      <c r="Z209" s="70">
        <f>'Tabla del Prestamo'!H209+'Tabla del Prestamo'!I209+'Tabla del Prestamo'!J209</f>
        <v>0</v>
      </c>
      <c r="AA209" s="67">
        <v>194</v>
      </c>
      <c r="AB209" s="70">
        <f>SUMIF($Z$16:$Z$375,"&gt;0",$Z$16:$Z$375)-SUMIF($Z210:Z$375,"&gt;0",$Z210:Z$375)</f>
        <v>0</v>
      </c>
      <c r="AC209" s="66"/>
      <c r="AD209" s="70"/>
      <c r="AE209" s="95"/>
      <c r="AF209" s="89">
        <f t="shared" si="38"/>
        <v>0</v>
      </c>
      <c r="AG209" s="89">
        <f t="shared" si="39"/>
        <v>0</v>
      </c>
      <c r="AH209" s="89">
        <f t="shared" si="40"/>
        <v>0</v>
      </c>
      <c r="AI209" s="89">
        <f>'Tabla del Prestamo'!$H$15</f>
        <v>0</v>
      </c>
      <c r="AJ209" s="67"/>
      <c r="AK209" s="89"/>
      <c r="AL209" s="67"/>
      <c r="AM209" s="89">
        <f t="shared" si="41"/>
        <v>0</v>
      </c>
      <c r="AO209" s="96">
        <f>IF('Tabla del Prestamo'!K208&gt;0.1,1,0)</f>
        <v>0</v>
      </c>
      <c r="AP209" s="96"/>
      <c r="AV209" s="89">
        <f t="shared" si="42"/>
        <v>0</v>
      </c>
      <c r="AW209" s="97">
        <f>(AV209-AX209)+('Tabla del Prestamo'!H209+'Tabla del Prestamo'!I209+'Tabla del Prestamo'!J209)*BE209</f>
        <v>0</v>
      </c>
      <c r="AX209" s="89">
        <f t="shared" si="43"/>
        <v>0</v>
      </c>
      <c r="AY209" s="89">
        <f>'Tabla del Prestamo'!$H$15</f>
        <v>0</v>
      </c>
      <c r="BA209" s="89"/>
      <c r="BC209" s="97">
        <f t="shared" si="44"/>
        <v>0</v>
      </c>
      <c r="BD209" s="90">
        <v>17</v>
      </c>
      <c r="BE209" s="98">
        <f t="shared" si="45"/>
        <v>0</v>
      </c>
      <c r="BG209" s="69">
        <f t="shared" si="46"/>
        <v>0</v>
      </c>
      <c r="BH209" s="70">
        <f t="shared" si="47"/>
        <v>0</v>
      </c>
      <c r="BJ209" s="67">
        <f>IF(BC209&gt;-'Tabla del Prestamo'!$D$16,1,0)</f>
        <v>0</v>
      </c>
      <c r="BL209" s="95">
        <f>('Tabla del Prestamo'!$N$22*AM209/12)</f>
        <v>0</v>
      </c>
    </row>
    <row r="210" spans="19:64" x14ac:dyDescent="0.35">
      <c r="S210" s="93">
        <f t="shared" si="36"/>
        <v>0</v>
      </c>
      <c r="T210" s="93">
        <f>IF('Tabla del Prestamo'!G210&gt;0,'Tabla del Prestamo'!G210,0)</f>
        <v>0</v>
      </c>
      <c r="U210" s="94"/>
      <c r="V210" s="94">
        <f t="shared" si="37"/>
        <v>0</v>
      </c>
      <c r="W210" s="66">
        <v>195</v>
      </c>
      <c r="X210" s="70">
        <f>SUMIF($S$16:$S$375,"&gt;0",$S$16:$S$375)-SUMIF(S211:$S$375,"&gt;0",S211:$S$375)</f>
        <v>0</v>
      </c>
      <c r="Y210" s="83"/>
      <c r="Z210" s="70">
        <f>'Tabla del Prestamo'!H210+'Tabla del Prestamo'!I210+'Tabla del Prestamo'!J210</f>
        <v>0</v>
      </c>
      <c r="AA210" s="67">
        <v>195</v>
      </c>
      <c r="AB210" s="70">
        <f>SUMIF($Z$16:$Z$375,"&gt;0",$Z$16:$Z$375)-SUMIF($Z211:Z$375,"&gt;0",$Z211:Z$375)</f>
        <v>0</v>
      </c>
      <c r="AC210" s="66"/>
      <c r="AD210" s="70"/>
      <c r="AE210" s="95"/>
      <c r="AF210" s="89">
        <f t="shared" si="38"/>
        <v>0</v>
      </c>
      <c r="AG210" s="89">
        <f t="shared" si="39"/>
        <v>0</v>
      </c>
      <c r="AH210" s="89">
        <f t="shared" si="40"/>
        <v>0</v>
      </c>
      <c r="AI210" s="89">
        <f>'Tabla del Prestamo'!$H$15</f>
        <v>0</v>
      </c>
      <c r="AJ210" s="67"/>
      <c r="AK210" s="89"/>
      <c r="AL210" s="67"/>
      <c r="AM210" s="89">
        <f t="shared" si="41"/>
        <v>0</v>
      </c>
      <c r="AO210" s="96">
        <f>IF('Tabla del Prestamo'!K209&gt;0.1,1,0)</f>
        <v>0</v>
      </c>
      <c r="AP210" s="96"/>
      <c r="AV210" s="89">
        <f t="shared" si="42"/>
        <v>0</v>
      </c>
      <c r="AW210" s="97">
        <f>(AV210-AX210)+('Tabla del Prestamo'!H210+'Tabla del Prestamo'!I210+'Tabla del Prestamo'!J210)*BE210</f>
        <v>0</v>
      </c>
      <c r="AX210" s="89">
        <f t="shared" si="43"/>
        <v>0</v>
      </c>
      <c r="AY210" s="89">
        <f>'Tabla del Prestamo'!$H$15</f>
        <v>0</v>
      </c>
      <c r="BA210" s="89"/>
      <c r="BC210" s="97">
        <f t="shared" si="44"/>
        <v>0</v>
      </c>
      <c r="BD210" s="90">
        <v>17</v>
      </c>
      <c r="BE210" s="98">
        <f t="shared" si="45"/>
        <v>0</v>
      </c>
      <c r="BG210" s="69">
        <f t="shared" si="46"/>
        <v>0</v>
      </c>
      <c r="BH210" s="70">
        <f t="shared" si="47"/>
        <v>0</v>
      </c>
      <c r="BJ210" s="67">
        <f>IF(BC210&gt;-'Tabla del Prestamo'!$D$16,1,0)</f>
        <v>0</v>
      </c>
      <c r="BL210" s="95">
        <f>('Tabla del Prestamo'!$N$22*AM210/12)</f>
        <v>0</v>
      </c>
    </row>
    <row r="211" spans="19:64" x14ac:dyDescent="0.35">
      <c r="S211" s="93">
        <f t="shared" si="36"/>
        <v>0</v>
      </c>
      <c r="T211" s="93">
        <f>IF('Tabla del Prestamo'!G211&gt;0,'Tabla del Prestamo'!G211,0)</f>
        <v>0</v>
      </c>
      <c r="U211" s="94"/>
      <c r="V211" s="94">
        <f t="shared" si="37"/>
        <v>0</v>
      </c>
      <c r="W211" s="66">
        <v>196</v>
      </c>
      <c r="X211" s="70">
        <f>SUMIF($S$16:$S$375,"&gt;0",$S$16:$S$375)-SUMIF(S212:$S$375,"&gt;0",S212:$S$375)</f>
        <v>0</v>
      </c>
      <c r="Y211" s="83"/>
      <c r="Z211" s="70">
        <f>'Tabla del Prestamo'!H211+'Tabla del Prestamo'!I211+'Tabla del Prestamo'!J211</f>
        <v>0</v>
      </c>
      <c r="AA211" s="67">
        <v>196</v>
      </c>
      <c r="AB211" s="70">
        <f>SUMIF($Z$16:$Z$375,"&gt;0",$Z$16:$Z$375)-SUMIF($Z212:Z$375,"&gt;0",$Z212:Z$375)</f>
        <v>0</v>
      </c>
      <c r="AC211" s="66"/>
      <c r="AD211" s="70"/>
      <c r="AE211" s="95"/>
      <c r="AF211" s="89">
        <f t="shared" si="38"/>
        <v>0</v>
      </c>
      <c r="AG211" s="89">
        <f t="shared" si="39"/>
        <v>0</v>
      </c>
      <c r="AH211" s="89">
        <f t="shared" si="40"/>
        <v>0</v>
      </c>
      <c r="AI211" s="89">
        <f>'Tabla del Prestamo'!$H$15</f>
        <v>0</v>
      </c>
      <c r="AJ211" s="67"/>
      <c r="AK211" s="89"/>
      <c r="AL211" s="67"/>
      <c r="AM211" s="89">
        <f t="shared" si="41"/>
        <v>0</v>
      </c>
      <c r="AO211" s="96">
        <f>IF('Tabla del Prestamo'!K210&gt;0.1,1,0)</f>
        <v>0</v>
      </c>
      <c r="AP211" s="96"/>
      <c r="AV211" s="89">
        <f t="shared" si="42"/>
        <v>0</v>
      </c>
      <c r="AW211" s="97">
        <f>(AV211-AX211)+('Tabla del Prestamo'!H211+'Tabla del Prestamo'!I211+'Tabla del Prestamo'!J211)*BE211</f>
        <v>0</v>
      </c>
      <c r="AX211" s="89">
        <f t="shared" si="43"/>
        <v>0</v>
      </c>
      <c r="AY211" s="89">
        <f>'Tabla del Prestamo'!$H$15</f>
        <v>0</v>
      </c>
      <c r="BA211" s="89"/>
      <c r="BC211" s="97">
        <f t="shared" si="44"/>
        <v>0</v>
      </c>
      <c r="BD211" s="90">
        <v>17</v>
      </c>
      <c r="BE211" s="98">
        <f t="shared" si="45"/>
        <v>0</v>
      </c>
      <c r="BG211" s="69">
        <f t="shared" si="46"/>
        <v>0</v>
      </c>
      <c r="BH211" s="70">
        <f t="shared" si="47"/>
        <v>0</v>
      </c>
      <c r="BJ211" s="67">
        <f>IF(BC211&gt;-'Tabla del Prestamo'!$D$16,1,0)</f>
        <v>0</v>
      </c>
      <c r="BL211" s="95">
        <f>('Tabla del Prestamo'!$N$22*AM211/12)</f>
        <v>0</v>
      </c>
    </row>
    <row r="212" spans="19:64" x14ac:dyDescent="0.35">
      <c r="S212" s="93">
        <f t="shared" si="36"/>
        <v>0</v>
      </c>
      <c r="T212" s="93">
        <f>IF('Tabla del Prestamo'!G212&gt;0,'Tabla del Prestamo'!G212,0)</f>
        <v>0</v>
      </c>
      <c r="U212" s="94"/>
      <c r="V212" s="94">
        <f t="shared" si="37"/>
        <v>0</v>
      </c>
      <c r="W212" s="66">
        <v>197</v>
      </c>
      <c r="X212" s="70">
        <f>SUMIF($S$16:$S$375,"&gt;0",$S$16:$S$375)-SUMIF(S213:$S$375,"&gt;0",S213:$S$375)</f>
        <v>0</v>
      </c>
      <c r="Y212" s="83"/>
      <c r="Z212" s="70">
        <f>'Tabla del Prestamo'!H212+'Tabla del Prestamo'!I212+'Tabla del Prestamo'!J212</f>
        <v>0</v>
      </c>
      <c r="AA212" s="67">
        <v>197</v>
      </c>
      <c r="AB212" s="70">
        <f>SUMIF($Z$16:$Z$375,"&gt;0",$Z$16:$Z$375)-SUMIF($Z213:Z$375,"&gt;0",$Z213:Z$375)</f>
        <v>0</v>
      </c>
      <c r="AC212" s="66"/>
      <c r="AD212" s="70"/>
      <c r="AE212" s="95"/>
      <c r="AF212" s="89">
        <f t="shared" si="38"/>
        <v>0</v>
      </c>
      <c r="AG212" s="89">
        <f t="shared" si="39"/>
        <v>0</v>
      </c>
      <c r="AH212" s="89">
        <f t="shared" si="40"/>
        <v>0</v>
      </c>
      <c r="AI212" s="89">
        <f>'Tabla del Prestamo'!$H$15</f>
        <v>0</v>
      </c>
      <c r="AJ212" s="67"/>
      <c r="AK212" s="89"/>
      <c r="AL212" s="67"/>
      <c r="AM212" s="89">
        <f t="shared" si="41"/>
        <v>0</v>
      </c>
      <c r="AO212" s="96">
        <f>IF('Tabla del Prestamo'!K211&gt;0.1,1,0)</f>
        <v>0</v>
      </c>
      <c r="AP212" s="96"/>
      <c r="AV212" s="89">
        <f t="shared" si="42"/>
        <v>0</v>
      </c>
      <c r="AW212" s="97">
        <f>(AV212-AX212)+('Tabla del Prestamo'!H212+'Tabla del Prestamo'!I212+'Tabla del Prestamo'!J212)*BE212</f>
        <v>0</v>
      </c>
      <c r="AX212" s="89">
        <f t="shared" si="43"/>
        <v>0</v>
      </c>
      <c r="AY212" s="89">
        <f>'Tabla del Prestamo'!$H$15</f>
        <v>0</v>
      </c>
      <c r="BA212" s="89"/>
      <c r="BC212" s="97">
        <f t="shared" si="44"/>
        <v>0</v>
      </c>
      <c r="BD212" s="90">
        <v>17</v>
      </c>
      <c r="BE212" s="98">
        <f t="shared" si="45"/>
        <v>0</v>
      </c>
      <c r="BG212" s="69">
        <f t="shared" si="46"/>
        <v>0</v>
      </c>
      <c r="BH212" s="70">
        <f t="shared" si="47"/>
        <v>0</v>
      </c>
      <c r="BJ212" s="67">
        <f>IF(BC212&gt;-'Tabla del Prestamo'!$D$16,1,0)</f>
        <v>0</v>
      </c>
      <c r="BL212" s="95">
        <f>('Tabla del Prestamo'!$N$22*AM212/12)</f>
        <v>0</v>
      </c>
    </row>
    <row r="213" spans="19:64" x14ac:dyDescent="0.35">
      <c r="S213" s="93">
        <f t="shared" si="36"/>
        <v>0</v>
      </c>
      <c r="T213" s="93">
        <f>IF('Tabla del Prestamo'!G213&gt;0,'Tabla del Prestamo'!G213,0)</f>
        <v>0</v>
      </c>
      <c r="U213" s="94"/>
      <c r="V213" s="94">
        <f t="shared" si="37"/>
        <v>0</v>
      </c>
      <c r="W213" s="66">
        <v>198</v>
      </c>
      <c r="X213" s="70">
        <f>SUMIF($S$16:$S$375,"&gt;0",$S$16:$S$375)-SUMIF(S214:$S$375,"&gt;0",S214:$S$375)</f>
        <v>0</v>
      </c>
      <c r="Y213" s="83"/>
      <c r="Z213" s="70">
        <f>'Tabla del Prestamo'!H213+'Tabla del Prestamo'!I213+'Tabla del Prestamo'!J213</f>
        <v>0</v>
      </c>
      <c r="AA213" s="67">
        <v>198</v>
      </c>
      <c r="AB213" s="70">
        <f>SUMIF($Z$16:$Z$375,"&gt;0",$Z$16:$Z$375)-SUMIF($Z214:Z$375,"&gt;0",$Z214:Z$375)</f>
        <v>0</v>
      </c>
      <c r="AC213" s="66"/>
      <c r="AD213" s="70"/>
      <c r="AE213" s="95"/>
      <c r="AF213" s="89">
        <f t="shared" si="38"/>
        <v>0</v>
      </c>
      <c r="AG213" s="89">
        <f t="shared" si="39"/>
        <v>0</v>
      </c>
      <c r="AH213" s="89">
        <f t="shared" si="40"/>
        <v>0</v>
      </c>
      <c r="AI213" s="89">
        <f>'Tabla del Prestamo'!$H$15</f>
        <v>0</v>
      </c>
      <c r="AJ213" s="67"/>
      <c r="AK213" s="89">
        <f>'Tabla del Prestamo'!$I$15</f>
        <v>0</v>
      </c>
      <c r="AL213" s="67"/>
      <c r="AM213" s="89">
        <f t="shared" si="41"/>
        <v>0</v>
      </c>
      <c r="AO213" s="96">
        <f>IF('Tabla del Prestamo'!K212&gt;0.1,1,0)</f>
        <v>0</v>
      </c>
      <c r="AP213" s="96"/>
      <c r="AV213" s="89">
        <f t="shared" si="42"/>
        <v>0</v>
      </c>
      <c r="AW213" s="97">
        <f>(AV213-AX213)+('Tabla del Prestamo'!H213+'Tabla del Prestamo'!I213+'Tabla del Prestamo'!J213)*BE213</f>
        <v>0</v>
      </c>
      <c r="AX213" s="89">
        <f t="shared" si="43"/>
        <v>0</v>
      </c>
      <c r="AY213" s="89">
        <f>'Tabla del Prestamo'!$H$15</f>
        <v>0</v>
      </c>
      <c r="BA213" s="89">
        <f>'Tabla del Prestamo'!$I$15</f>
        <v>0</v>
      </c>
      <c r="BC213" s="97">
        <f t="shared" si="44"/>
        <v>0</v>
      </c>
      <c r="BD213" s="90">
        <v>17</v>
      </c>
      <c r="BE213" s="98">
        <f t="shared" si="45"/>
        <v>0</v>
      </c>
      <c r="BG213" s="69">
        <f t="shared" si="46"/>
        <v>0</v>
      </c>
      <c r="BH213" s="70">
        <f t="shared" si="47"/>
        <v>0</v>
      </c>
      <c r="BJ213" s="67">
        <f>IF(BC213&gt;-'Tabla del Prestamo'!$D$16,1,0)</f>
        <v>0</v>
      </c>
      <c r="BL213" s="95">
        <f>('Tabla del Prestamo'!$N$22*AM213/12)</f>
        <v>0</v>
      </c>
    </row>
    <row r="214" spans="19:64" x14ac:dyDescent="0.35">
      <c r="S214" s="93">
        <f t="shared" si="36"/>
        <v>0</v>
      </c>
      <c r="T214" s="93">
        <f>IF('Tabla del Prestamo'!G214&gt;0,'Tabla del Prestamo'!G214,0)</f>
        <v>0</v>
      </c>
      <c r="U214" s="94"/>
      <c r="V214" s="94">
        <f t="shared" si="37"/>
        <v>0</v>
      </c>
      <c r="W214" s="66">
        <v>199</v>
      </c>
      <c r="X214" s="70">
        <f>SUMIF($S$16:$S$375,"&gt;0",$S$16:$S$375)-SUMIF(S215:$S$375,"&gt;0",S215:$S$375)</f>
        <v>0</v>
      </c>
      <c r="Y214" s="83"/>
      <c r="Z214" s="70">
        <f>'Tabla del Prestamo'!H214+'Tabla del Prestamo'!I214+'Tabla del Prestamo'!J214</f>
        <v>0</v>
      </c>
      <c r="AA214" s="67">
        <v>199</v>
      </c>
      <c r="AB214" s="70">
        <f>SUMIF($Z$16:$Z$375,"&gt;0",$Z$16:$Z$375)-SUMIF($Z215:Z$375,"&gt;0",$Z215:Z$375)</f>
        <v>0</v>
      </c>
      <c r="AC214" s="66"/>
      <c r="AD214" s="70"/>
      <c r="AE214" s="95"/>
      <c r="AF214" s="89">
        <f t="shared" si="38"/>
        <v>0</v>
      </c>
      <c r="AG214" s="89">
        <f t="shared" si="39"/>
        <v>0</v>
      </c>
      <c r="AH214" s="89">
        <f t="shared" si="40"/>
        <v>0</v>
      </c>
      <c r="AI214" s="89">
        <f>'Tabla del Prestamo'!$H$15</f>
        <v>0</v>
      </c>
      <c r="AJ214" s="67"/>
      <c r="AK214" s="89"/>
      <c r="AL214" s="67"/>
      <c r="AM214" s="89">
        <f t="shared" si="41"/>
        <v>0</v>
      </c>
      <c r="AO214" s="96">
        <f>IF('Tabla del Prestamo'!K213&gt;0.1,1,0)</f>
        <v>0</v>
      </c>
      <c r="AP214" s="96"/>
      <c r="AV214" s="89">
        <f t="shared" si="42"/>
        <v>0</v>
      </c>
      <c r="AW214" s="97">
        <f>(AV214-AX214)+('Tabla del Prestamo'!H214+'Tabla del Prestamo'!I214+'Tabla del Prestamo'!J214)*BE214</f>
        <v>0</v>
      </c>
      <c r="AX214" s="89">
        <f t="shared" si="43"/>
        <v>0</v>
      </c>
      <c r="AY214" s="89">
        <f>'Tabla del Prestamo'!$H$15</f>
        <v>0</v>
      </c>
      <c r="BA214" s="89"/>
      <c r="BC214" s="97">
        <f t="shared" si="44"/>
        <v>0</v>
      </c>
      <c r="BD214" s="90">
        <v>17</v>
      </c>
      <c r="BE214" s="98">
        <f t="shared" si="45"/>
        <v>0</v>
      </c>
      <c r="BG214" s="69">
        <f t="shared" si="46"/>
        <v>0</v>
      </c>
      <c r="BH214" s="70">
        <f t="shared" si="47"/>
        <v>0</v>
      </c>
      <c r="BJ214" s="67">
        <f>IF(BC214&gt;-'Tabla del Prestamo'!$D$16,1,0)</f>
        <v>0</v>
      </c>
      <c r="BL214" s="95">
        <f>('Tabla del Prestamo'!$N$22*AM214/12)</f>
        <v>0</v>
      </c>
    </row>
    <row r="215" spans="19:64" x14ac:dyDescent="0.35">
      <c r="S215" s="93">
        <f t="shared" si="36"/>
        <v>0</v>
      </c>
      <c r="T215" s="93">
        <f>IF('Tabla del Prestamo'!G215&gt;0,'Tabla del Prestamo'!G215,0)</f>
        <v>0</v>
      </c>
      <c r="U215" s="94"/>
      <c r="V215" s="94">
        <f t="shared" si="37"/>
        <v>0</v>
      </c>
      <c r="W215" s="66">
        <v>200</v>
      </c>
      <c r="X215" s="70">
        <f>SUMIF($S$16:$S$375,"&gt;0",$S$16:$S$375)-SUMIF(S216:$S$375,"&gt;0",S216:$S$375)</f>
        <v>0</v>
      </c>
      <c r="Y215" s="83"/>
      <c r="Z215" s="70">
        <f>'Tabla del Prestamo'!H215+'Tabla del Prestamo'!I215+'Tabla del Prestamo'!J215</f>
        <v>0</v>
      </c>
      <c r="AA215" s="67">
        <v>200</v>
      </c>
      <c r="AB215" s="70">
        <f>SUMIF($Z$16:$Z$375,"&gt;0",$Z$16:$Z$375)-SUMIF($Z216:Z$375,"&gt;0",$Z216:Z$375)</f>
        <v>0</v>
      </c>
      <c r="AC215" s="66"/>
      <c r="AD215" s="70"/>
      <c r="AE215" s="95"/>
      <c r="AF215" s="89">
        <f t="shared" si="38"/>
        <v>0</v>
      </c>
      <c r="AG215" s="89">
        <f t="shared" si="39"/>
        <v>0</v>
      </c>
      <c r="AH215" s="89">
        <f t="shared" si="40"/>
        <v>0</v>
      </c>
      <c r="AI215" s="89">
        <f>'Tabla del Prestamo'!$H$15</f>
        <v>0</v>
      </c>
      <c r="AJ215" s="67"/>
      <c r="AK215" s="89"/>
      <c r="AL215" s="67"/>
      <c r="AM215" s="89">
        <f t="shared" si="41"/>
        <v>0</v>
      </c>
      <c r="AO215" s="96">
        <f>IF('Tabla del Prestamo'!K214&gt;0.1,1,0)</f>
        <v>0</v>
      </c>
      <c r="AP215" s="96"/>
      <c r="AV215" s="89">
        <f t="shared" si="42"/>
        <v>0</v>
      </c>
      <c r="AW215" s="97">
        <f>(AV215-AX215)+('Tabla del Prestamo'!H215+'Tabla del Prestamo'!I215+'Tabla del Prestamo'!J215)*BE215</f>
        <v>0</v>
      </c>
      <c r="AX215" s="89">
        <f t="shared" si="43"/>
        <v>0</v>
      </c>
      <c r="AY215" s="89">
        <f>'Tabla del Prestamo'!$H$15</f>
        <v>0</v>
      </c>
      <c r="BA215" s="89"/>
      <c r="BC215" s="97">
        <f t="shared" si="44"/>
        <v>0</v>
      </c>
      <c r="BD215" s="90">
        <v>17</v>
      </c>
      <c r="BE215" s="98">
        <f t="shared" si="45"/>
        <v>0</v>
      </c>
      <c r="BG215" s="69">
        <f t="shared" si="46"/>
        <v>0</v>
      </c>
      <c r="BH215" s="70">
        <f t="shared" si="47"/>
        <v>0</v>
      </c>
      <c r="BJ215" s="67">
        <f>IF(BC215&gt;-'Tabla del Prestamo'!$D$16,1,0)</f>
        <v>0</v>
      </c>
      <c r="BL215" s="95">
        <f>('Tabla del Prestamo'!$N$22*AM215/12)</f>
        <v>0</v>
      </c>
    </row>
    <row r="216" spans="19:64" x14ac:dyDescent="0.35">
      <c r="S216" s="93">
        <f t="shared" si="36"/>
        <v>0</v>
      </c>
      <c r="T216" s="93">
        <f>IF('Tabla del Prestamo'!G216&gt;0,'Tabla del Prestamo'!G216,0)</f>
        <v>0</v>
      </c>
      <c r="U216" s="94"/>
      <c r="V216" s="94">
        <f t="shared" si="37"/>
        <v>0</v>
      </c>
      <c r="W216" s="66">
        <v>201</v>
      </c>
      <c r="X216" s="70">
        <f>SUMIF($S$16:$S$375,"&gt;0",$S$16:$S$375)-SUMIF(S217:$S$375,"&gt;0",S217:$S$375)</f>
        <v>0</v>
      </c>
      <c r="Y216" s="83"/>
      <c r="Z216" s="70">
        <f>'Tabla del Prestamo'!H216+'Tabla del Prestamo'!I216+'Tabla del Prestamo'!J216</f>
        <v>0</v>
      </c>
      <c r="AA216" s="67">
        <v>201</v>
      </c>
      <c r="AB216" s="70">
        <f>SUMIF($Z$16:$Z$375,"&gt;0",$Z$16:$Z$375)-SUMIF($Z217:Z$375,"&gt;0",$Z217:Z$375)</f>
        <v>0</v>
      </c>
      <c r="AC216" s="66"/>
      <c r="AD216" s="70"/>
      <c r="AE216" s="95"/>
      <c r="AF216" s="89">
        <f t="shared" si="38"/>
        <v>0</v>
      </c>
      <c r="AG216" s="89">
        <f t="shared" si="39"/>
        <v>0</v>
      </c>
      <c r="AH216" s="89">
        <f t="shared" si="40"/>
        <v>0</v>
      </c>
      <c r="AI216" s="89">
        <f>'Tabla del Prestamo'!$H$15</f>
        <v>0</v>
      </c>
      <c r="AJ216" s="67"/>
      <c r="AK216" s="89"/>
      <c r="AL216" s="67"/>
      <c r="AM216" s="89">
        <f t="shared" si="41"/>
        <v>0</v>
      </c>
      <c r="AO216" s="96">
        <f>IF('Tabla del Prestamo'!K215&gt;0.1,1,0)</f>
        <v>0</v>
      </c>
      <c r="AP216" s="96"/>
      <c r="AV216" s="89">
        <f t="shared" si="42"/>
        <v>0</v>
      </c>
      <c r="AW216" s="97">
        <f>(AV216-AX216)+('Tabla del Prestamo'!H216+'Tabla del Prestamo'!I216+'Tabla del Prestamo'!J216)*BE216</f>
        <v>0</v>
      </c>
      <c r="AX216" s="89">
        <f t="shared" si="43"/>
        <v>0</v>
      </c>
      <c r="AY216" s="89">
        <f>'Tabla del Prestamo'!$H$15</f>
        <v>0</v>
      </c>
      <c r="BA216" s="89"/>
      <c r="BC216" s="97">
        <f t="shared" si="44"/>
        <v>0</v>
      </c>
      <c r="BD216" s="90">
        <v>17</v>
      </c>
      <c r="BE216" s="98">
        <f t="shared" si="45"/>
        <v>0</v>
      </c>
      <c r="BG216" s="69">
        <f t="shared" si="46"/>
        <v>0</v>
      </c>
      <c r="BH216" s="70">
        <f t="shared" si="47"/>
        <v>0</v>
      </c>
      <c r="BJ216" s="67">
        <f>IF(BC216&gt;-'Tabla del Prestamo'!$D$16,1,0)</f>
        <v>0</v>
      </c>
      <c r="BL216" s="95">
        <f>('Tabla del Prestamo'!$N$22*AM216/12)</f>
        <v>0</v>
      </c>
    </row>
    <row r="217" spans="19:64" x14ac:dyDescent="0.35">
      <c r="S217" s="93">
        <f t="shared" si="36"/>
        <v>0</v>
      </c>
      <c r="T217" s="93">
        <f>IF('Tabla del Prestamo'!G217&gt;0,'Tabla del Prestamo'!G217,0)</f>
        <v>0</v>
      </c>
      <c r="U217" s="94"/>
      <c r="V217" s="94">
        <f t="shared" si="37"/>
        <v>0</v>
      </c>
      <c r="W217" s="66">
        <v>202</v>
      </c>
      <c r="X217" s="70">
        <f>SUMIF($S$16:$S$375,"&gt;0",$S$16:$S$375)-SUMIF(S218:$S$375,"&gt;0",S218:$S$375)</f>
        <v>0</v>
      </c>
      <c r="Y217" s="83"/>
      <c r="Z217" s="70">
        <f>'Tabla del Prestamo'!H217+'Tabla del Prestamo'!I217+'Tabla del Prestamo'!J217</f>
        <v>0</v>
      </c>
      <c r="AA217" s="67">
        <v>202</v>
      </c>
      <c r="AB217" s="70">
        <f>SUMIF($Z$16:$Z$375,"&gt;0",$Z$16:$Z$375)-SUMIF($Z218:Z$375,"&gt;0",$Z218:Z$375)</f>
        <v>0</v>
      </c>
      <c r="AC217" s="66"/>
      <c r="AD217" s="70"/>
      <c r="AE217" s="95"/>
      <c r="AF217" s="89">
        <f t="shared" si="38"/>
        <v>0</v>
      </c>
      <c r="AG217" s="89">
        <f t="shared" si="39"/>
        <v>0</v>
      </c>
      <c r="AH217" s="89">
        <f t="shared" si="40"/>
        <v>0</v>
      </c>
      <c r="AI217" s="89">
        <f>'Tabla del Prestamo'!$H$15</f>
        <v>0</v>
      </c>
      <c r="AJ217" s="67"/>
      <c r="AK217" s="89"/>
      <c r="AL217" s="67"/>
      <c r="AM217" s="89">
        <f t="shared" si="41"/>
        <v>0</v>
      </c>
      <c r="AO217" s="96">
        <f>IF('Tabla del Prestamo'!K216&gt;0.1,1,0)</f>
        <v>0</v>
      </c>
      <c r="AP217" s="96"/>
      <c r="AV217" s="89">
        <f t="shared" si="42"/>
        <v>0</v>
      </c>
      <c r="AW217" s="97">
        <f>(AV217-AX217)+('Tabla del Prestamo'!H217+'Tabla del Prestamo'!I217+'Tabla del Prestamo'!J217)*BE217</f>
        <v>0</v>
      </c>
      <c r="AX217" s="89">
        <f t="shared" si="43"/>
        <v>0</v>
      </c>
      <c r="AY217" s="89">
        <f>'Tabla del Prestamo'!$H$15</f>
        <v>0</v>
      </c>
      <c r="BA217" s="89"/>
      <c r="BC217" s="97">
        <f t="shared" si="44"/>
        <v>0</v>
      </c>
      <c r="BD217" s="90">
        <v>17</v>
      </c>
      <c r="BE217" s="98">
        <f t="shared" si="45"/>
        <v>0</v>
      </c>
      <c r="BG217" s="69">
        <f t="shared" si="46"/>
        <v>0</v>
      </c>
      <c r="BH217" s="70">
        <f t="shared" si="47"/>
        <v>0</v>
      </c>
      <c r="BJ217" s="67">
        <f>IF(BC217&gt;-'Tabla del Prestamo'!$D$16,1,0)</f>
        <v>0</v>
      </c>
      <c r="BL217" s="95">
        <f>('Tabla del Prestamo'!$N$22*AM217/12)</f>
        <v>0</v>
      </c>
    </row>
    <row r="218" spans="19:64" x14ac:dyDescent="0.35">
      <c r="S218" s="93">
        <f t="shared" si="36"/>
        <v>0</v>
      </c>
      <c r="T218" s="93">
        <f>IF('Tabla del Prestamo'!G218&gt;0,'Tabla del Prestamo'!G218,0)</f>
        <v>0</v>
      </c>
      <c r="U218" s="94"/>
      <c r="V218" s="94">
        <f t="shared" si="37"/>
        <v>0</v>
      </c>
      <c r="W218" s="66">
        <v>203</v>
      </c>
      <c r="X218" s="70">
        <f>SUMIF($S$16:$S$375,"&gt;0",$S$16:$S$375)-SUMIF(S219:$S$375,"&gt;0",S219:$S$375)</f>
        <v>0</v>
      </c>
      <c r="Y218" s="83"/>
      <c r="Z218" s="70">
        <f>'Tabla del Prestamo'!H218+'Tabla del Prestamo'!I218+'Tabla del Prestamo'!J218</f>
        <v>0</v>
      </c>
      <c r="AA218" s="67">
        <v>203</v>
      </c>
      <c r="AB218" s="70">
        <f>SUMIF($Z$16:$Z$375,"&gt;0",$Z$16:$Z$375)-SUMIF($Z219:Z$375,"&gt;0",$Z219:Z$375)</f>
        <v>0</v>
      </c>
      <c r="AC218" s="66"/>
      <c r="AD218" s="70"/>
      <c r="AE218" s="95"/>
      <c r="AF218" s="89">
        <f t="shared" si="38"/>
        <v>0</v>
      </c>
      <c r="AG218" s="89">
        <f t="shared" si="39"/>
        <v>0</v>
      </c>
      <c r="AH218" s="89">
        <f t="shared" si="40"/>
        <v>0</v>
      </c>
      <c r="AI218" s="89">
        <f>'Tabla del Prestamo'!$H$15</f>
        <v>0</v>
      </c>
      <c r="AJ218" s="67"/>
      <c r="AK218" s="89"/>
      <c r="AL218" s="67"/>
      <c r="AM218" s="89">
        <f t="shared" si="41"/>
        <v>0</v>
      </c>
      <c r="AO218" s="96">
        <f>IF('Tabla del Prestamo'!K217&gt;0.1,1,0)</f>
        <v>0</v>
      </c>
      <c r="AP218" s="96"/>
      <c r="AV218" s="89">
        <f t="shared" si="42"/>
        <v>0</v>
      </c>
      <c r="AW218" s="97">
        <f>(AV218-AX218)+('Tabla del Prestamo'!H218+'Tabla del Prestamo'!I218+'Tabla del Prestamo'!J218)*BE218</f>
        <v>0</v>
      </c>
      <c r="AX218" s="89">
        <f t="shared" si="43"/>
        <v>0</v>
      </c>
      <c r="AY218" s="89">
        <f>'Tabla del Prestamo'!$H$15</f>
        <v>0</v>
      </c>
      <c r="BA218" s="89"/>
      <c r="BC218" s="97">
        <f t="shared" si="44"/>
        <v>0</v>
      </c>
      <c r="BD218" s="90">
        <v>17</v>
      </c>
      <c r="BE218" s="98">
        <f t="shared" si="45"/>
        <v>0</v>
      </c>
      <c r="BG218" s="69">
        <f t="shared" si="46"/>
        <v>0</v>
      </c>
      <c r="BH218" s="70">
        <f t="shared" si="47"/>
        <v>0</v>
      </c>
      <c r="BJ218" s="67">
        <f>IF(BC218&gt;-'Tabla del Prestamo'!$D$16,1,0)</f>
        <v>0</v>
      </c>
      <c r="BL218" s="95">
        <f>('Tabla del Prestamo'!$N$22*AM218/12)</f>
        <v>0</v>
      </c>
    </row>
    <row r="219" spans="19:64" x14ac:dyDescent="0.35">
      <c r="S219" s="93">
        <f t="shared" si="36"/>
        <v>0</v>
      </c>
      <c r="T219" s="93">
        <f>IF('Tabla del Prestamo'!G219&gt;0,'Tabla del Prestamo'!G219,0)</f>
        <v>0</v>
      </c>
      <c r="U219" s="94"/>
      <c r="V219" s="94">
        <f t="shared" si="37"/>
        <v>0</v>
      </c>
      <c r="W219" s="66">
        <v>204</v>
      </c>
      <c r="X219" s="70">
        <f>SUMIF($S$16:$S$375,"&gt;0",$S$16:$S$375)-SUMIF(S220:$S$375,"&gt;0",S220:$S$375)</f>
        <v>0</v>
      </c>
      <c r="Y219" s="83"/>
      <c r="Z219" s="70">
        <f>'Tabla del Prestamo'!H219+'Tabla del Prestamo'!I219+'Tabla del Prestamo'!J219</f>
        <v>0</v>
      </c>
      <c r="AA219" s="67">
        <v>204</v>
      </c>
      <c r="AB219" s="70">
        <f>SUMIF($Z$16:$Z$375,"&gt;0",$Z$16:$Z$375)-SUMIF($Z220:Z$375,"&gt;0",$Z220:Z$375)</f>
        <v>0</v>
      </c>
      <c r="AC219" s="66"/>
      <c r="AD219" s="70"/>
      <c r="AE219" s="95"/>
      <c r="AF219" s="89">
        <f t="shared" si="38"/>
        <v>0</v>
      </c>
      <c r="AG219" s="89">
        <f t="shared" si="39"/>
        <v>0</v>
      </c>
      <c r="AH219" s="89">
        <f t="shared" si="40"/>
        <v>0</v>
      </c>
      <c r="AI219" s="89">
        <f>'Tabla del Prestamo'!$H$15</f>
        <v>0</v>
      </c>
      <c r="AJ219" s="67"/>
      <c r="AK219" s="89"/>
      <c r="AL219" s="67"/>
      <c r="AM219" s="89">
        <f t="shared" si="41"/>
        <v>0</v>
      </c>
      <c r="AO219" s="96">
        <f>IF('Tabla del Prestamo'!K218&gt;0.1,1,0)</f>
        <v>0</v>
      </c>
      <c r="AP219" s="96"/>
      <c r="AV219" s="89">
        <f t="shared" si="42"/>
        <v>0</v>
      </c>
      <c r="AW219" s="97">
        <f>(AV219-AX219)+('Tabla del Prestamo'!H219+'Tabla del Prestamo'!I219+'Tabla del Prestamo'!J219)*BE219</f>
        <v>0</v>
      </c>
      <c r="AX219" s="89">
        <f t="shared" si="43"/>
        <v>0</v>
      </c>
      <c r="AY219" s="89">
        <f>'Tabla del Prestamo'!$H$15</f>
        <v>0</v>
      </c>
      <c r="BA219" s="89"/>
      <c r="BC219" s="97">
        <f t="shared" si="44"/>
        <v>0</v>
      </c>
      <c r="BD219" s="90">
        <v>17</v>
      </c>
      <c r="BE219" s="98">
        <f t="shared" si="45"/>
        <v>0</v>
      </c>
      <c r="BG219" s="69">
        <f t="shared" si="46"/>
        <v>0</v>
      </c>
      <c r="BH219" s="70">
        <f t="shared" si="47"/>
        <v>0</v>
      </c>
      <c r="BJ219" s="67">
        <f>IF(BC219&gt;-'Tabla del Prestamo'!$D$16,1,0)</f>
        <v>0</v>
      </c>
      <c r="BL219" s="95">
        <f>('Tabla del Prestamo'!$N$22*AM219/12)</f>
        <v>0</v>
      </c>
    </row>
    <row r="220" spans="19:64" x14ac:dyDescent="0.35">
      <c r="S220" s="93">
        <f t="shared" si="36"/>
        <v>0</v>
      </c>
      <c r="T220" s="93">
        <f>IF('Tabla del Prestamo'!G220&gt;0,'Tabla del Prestamo'!G220,0)</f>
        <v>0</v>
      </c>
      <c r="U220" s="94"/>
      <c r="V220" s="94">
        <f t="shared" si="37"/>
        <v>0</v>
      </c>
      <c r="W220" s="66">
        <v>205</v>
      </c>
      <c r="X220" s="70">
        <f>SUMIF($S$16:$S$375,"&gt;0",$S$16:$S$375)-SUMIF(S221:$S$375,"&gt;0",S221:$S$375)</f>
        <v>0</v>
      </c>
      <c r="Y220" s="83"/>
      <c r="Z220" s="70">
        <f>'Tabla del Prestamo'!H220+'Tabla del Prestamo'!I220+'Tabla del Prestamo'!J220</f>
        <v>0</v>
      </c>
      <c r="AA220" s="67">
        <v>205</v>
      </c>
      <c r="AB220" s="70">
        <f>SUMIF($Z$16:$Z$375,"&gt;0",$Z$16:$Z$375)-SUMIF($Z221:Z$375,"&gt;0",$Z221:Z$375)</f>
        <v>0</v>
      </c>
      <c r="AC220" s="66"/>
      <c r="AD220" s="70"/>
      <c r="AE220" s="95"/>
      <c r="AF220" s="89">
        <f t="shared" si="38"/>
        <v>0</v>
      </c>
      <c r="AG220" s="89">
        <f t="shared" si="39"/>
        <v>0</v>
      </c>
      <c r="AH220" s="89">
        <f t="shared" si="40"/>
        <v>0</v>
      </c>
      <c r="AI220" s="89">
        <f>'Tabla del Prestamo'!$H$15</f>
        <v>0</v>
      </c>
      <c r="AJ220" s="67"/>
      <c r="AK220" s="89"/>
      <c r="AL220" s="67"/>
      <c r="AM220" s="89">
        <f t="shared" si="41"/>
        <v>0</v>
      </c>
      <c r="AO220" s="96">
        <f>IF('Tabla del Prestamo'!K219&gt;0.1,1,0)</f>
        <v>0</v>
      </c>
      <c r="AP220" s="96"/>
      <c r="AV220" s="89">
        <f t="shared" si="42"/>
        <v>0</v>
      </c>
      <c r="AW220" s="97">
        <f>(AV220-AX220)+('Tabla del Prestamo'!H220+'Tabla del Prestamo'!I220+'Tabla del Prestamo'!J220)*BE220</f>
        <v>0</v>
      </c>
      <c r="AX220" s="89">
        <f t="shared" si="43"/>
        <v>0</v>
      </c>
      <c r="AY220" s="89">
        <f>'Tabla del Prestamo'!$H$15</f>
        <v>0</v>
      </c>
      <c r="BA220" s="89"/>
      <c r="BC220" s="97">
        <f t="shared" si="44"/>
        <v>0</v>
      </c>
      <c r="BD220" s="90">
        <v>18</v>
      </c>
      <c r="BE220" s="98">
        <f t="shared" si="45"/>
        <v>0</v>
      </c>
      <c r="BG220" s="69">
        <f t="shared" si="46"/>
        <v>0</v>
      </c>
      <c r="BH220" s="70">
        <f t="shared" si="47"/>
        <v>0</v>
      </c>
      <c r="BJ220" s="67">
        <f>IF(BC220&gt;-'Tabla del Prestamo'!$D$16,1,0)</f>
        <v>0</v>
      </c>
      <c r="BL220" s="95">
        <f>('Tabla del Prestamo'!$N$22*AM220/12)</f>
        <v>0</v>
      </c>
    </row>
    <row r="221" spans="19:64" x14ac:dyDescent="0.35">
      <c r="S221" s="93">
        <f t="shared" si="36"/>
        <v>0</v>
      </c>
      <c r="T221" s="93">
        <f>IF('Tabla del Prestamo'!G221&gt;0,'Tabla del Prestamo'!G221,0)</f>
        <v>0</v>
      </c>
      <c r="U221" s="94"/>
      <c r="V221" s="94">
        <f t="shared" si="37"/>
        <v>0</v>
      </c>
      <c r="W221" s="66">
        <v>206</v>
      </c>
      <c r="X221" s="70">
        <f>SUMIF($S$16:$S$375,"&gt;0",$S$16:$S$375)-SUMIF(S222:$S$375,"&gt;0",S222:$S$375)</f>
        <v>0</v>
      </c>
      <c r="Y221" s="83"/>
      <c r="Z221" s="70">
        <f>'Tabla del Prestamo'!H221+'Tabla del Prestamo'!I221+'Tabla del Prestamo'!J221</f>
        <v>0</v>
      </c>
      <c r="AA221" s="67">
        <v>206</v>
      </c>
      <c r="AB221" s="70">
        <f>SUMIF($Z$16:$Z$375,"&gt;0",$Z$16:$Z$375)-SUMIF($Z222:Z$375,"&gt;0",$Z222:Z$375)</f>
        <v>0</v>
      </c>
      <c r="AC221" s="66"/>
      <c r="AD221" s="70"/>
      <c r="AE221" s="95"/>
      <c r="AF221" s="89">
        <f t="shared" si="38"/>
        <v>0</v>
      </c>
      <c r="AG221" s="89">
        <f t="shared" si="39"/>
        <v>0</v>
      </c>
      <c r="AH221" s="89">
        <f t="shared" si="40"/>
        <v>0</v>
      </c>
      <c r="AI221" s="89">
        <f>'Tabla del Prestamo'!$H$15</f>
        <v>0</v>
      </c>
      <c r="AJ221" s="67"/>
      <c r="AK221" s="89"/>
      <c r="AL221" s="67"/>
      <c r="AM221" s="89">
        <f t="shared" si="41"/>
        <v>0</v>
      </c>
      <c r="AO221" s="96">
        <f>IF('Tabla del Prestamo'!K220&gt;0.1,1,0)</f>
        <v>0</v>
      </c>
      <c r="AP221" s="96"/>
      <c r="AV221" s="89">
        <f t="shared" si="42"/>
        <v>0</v>
      </c>
      <c r="AW221" s="97">
        <f>(AV221-AX221)+('Tabla del Prestamo'!H221+'Tabla del Prestamo'!I221+'Tabla del Prestamo'!J221)*BE221</f>
        <v>0</v>
      </c>
      <c r="AX221" s="89">
        <f t="shared" si="43"/>
        <v>0</v>
      </c>
      <c r="AY221" s="89">
        <f>'Tabla del Prestamo'!$H$15</f>
        <v>0</v>
      </c>
      <c r="BA221" s="89"/>
      <c r="BC221" s="97">
        <f t="shared" si="44"/>
        <v>0</v>
      </c>
      <c r="BD221" s="90">
        <v>18</v>
      </c>
      <c r="BE221" s="98">
        <f t="shared" si="45"/>
        <v>0</v>
      </c>
      <c r="BG221" s="69">
        <f t="shared" si="46"/>
        <v>0</v>
      </c>
      <c r="BH221" s="70">
        <f t="shared" si="47"/>
        <v>0</v>
      </c>
      <c r="BJ221" s="67">
        <f>IF(BC221&gt;-'Tabla del Prestamo'!$D$16,1,0)</f>
        <v>0</v>
      </c>
      <c r="BL221" s="95">
        <f>('Tabla del Prestamo'!$N$22*AM221/12)</f>
        <v>0</v>
      </c>
    </row>
    <row r="222" spans="19:64" x14ac:dyDescent="0.35">
      <c r="S222" s="93">
        <f t="shared" si="36"/>
        <v>0</v>
      </c>
      <c r="T222" s="93">
        <f>IF('Tabla del Prestamo'!G222&gt;0,'Tabla del Prestamo'!G222,0)</f>
        <v>0</v>
      </c>
      <c r="U222" s="94"/>
      <c r="V222" s="94">
        <f t="shared" si="37"/>
        <v>0</v>
      </c>
      <c r="W222" s="66">
        <v>207</v>
      </c>
      <c r="X222" s="70">
        <f>SUMIF($S$16:$S$375,"&gt;0",$S$16:$S$375)-SUMIF(S223:$S$375,"&gt;0",S223:$S$375)</f>
        <v>0</v>
      </c>
      <c r="Y222" s="83"/>
      <c r="Z222" s="70">
        <f>'Tabla del Prestamo'!H222+'Tabla del Prestamo'!I222+'Tabla del Prestamo'!J222</f>
        <v>0</v>
      </c>
      <c r="AA222" s="67">
        <v>207</v>
      </c>
      <c r="AB222" s="70">
        <f>SUMIF($Z$16:$Z$375,"&gt;0",$Z$16:$Z$375)-SUMIF($Z223:Z$375,"&gt;0",$Z223:Z$375)</f>
        <v>0</v>
      </c>
      <c r="AC222" s="66"/>
      <c r="AD222" s="70"/>
      <c r="AE222" s="95"/>
      <c r="AF222" s="89">
        <f t="shared" si="38"/>
        <v>0</v>
      </c>
      <c r="AG222" s="89">
        <f t="shared" si="39"/>
        <v>0</v>
      </c>
      <c r="AH222" s="89">
        <f t="shared" si="40"/>
        <v>0</v>
      </c>
      <c r="AI222" s="89">
        <f>'Tabla del Prestamo'!$H$15</f>
        <v>0</v>
      </c>
      <c r="AJ222" s="67"/>
      <c r="AK222" s="89"/>
      <c r="AL222" s="67"/>
      <c r="AM222" s="89">
        <f t="shared" si="41"/>
        <v>0</v>
      </c>
      <c r="AO222" s="96">
        <f>IF('Tabla del Prestamo'!K221&gt;0.1,1,0)</f>
        <v>0</v>
      </c>
      <c r="AP222" s="96"/>
      <c r="AV222" s="89">
        <f t="shared" si="42"/>
        <v>0</v>
      </c>
      <c r="AW222" s="97">
        <f>(AV222-AX222)+('Tabla del Prestamo'!H222+'Tabla del Prestamo'!I222+'Tabla del Prestamo'!J222)*BE222</f>
        <v>0</v>
      </c>
      <c r="AX222" s="89">
        <f t="shared" si="43"/>
        <v>0</v>
      </c>
      <c r="AY222" s="89">
        <f>'Tabla del Prestamo'!$H$15</f>
        <v>0</v>
      </c>
      <c r="BA222" s="89"/>
      <c r="BC222" s="97">
        <f t="shared" si="44"/>
        <v>0</v>
      </c>
      <c r="BD222" s="90">
        <v>18</v>
      </c>
      <c r="BE222" s="98">
        <f t="shared" si="45"/>
        <v>0</v>
      </c>
      <c r="BG222" s="69">
        <f t="shared" si="46"/>
        <v>0</v>
      </c>
      <c r="BH222" s="70">
        <f t="shared" si="47"/>
        <v>0</v>
      </c>
      <c r="BJ222" s="67">
        <f>IF(BC222&gt;-'Tabla del Prestamo'!$D$16,1,0)</f>
        <v>0</v>
      </c>
      <c r="BL222" s="95">
        <f>('Tabla del Prestamo'!$N$22*AM222/12)</f>
        <v>0</v>
      </c>
    </row>
    <row r="223" spans="19:64" x14ac:dyDescent="0.35">
      <c r="S223" s="93">
        <f t="shared" si="36"/>
        <v>0</v>
      </c>
      <c r="T223" s="93">
        <f>IF('Tabla del Prestamo'!G223&gt;0,'Tabla del Prestamo'!G223,0)</f>
        <v>0</v>
      </c>
      <c r="U223" s="94"/>
      <c r="V223" s="94">
        <f t="shared" si="37"/>
        <v>0</v>
      </c>
      <c r="W223" s="66">
        <v>208</v>
      </c>
      <c r="X223" s="70">
        <f>SUMIF($S$16:$S$375,"&gt;0",$S$16:$S$375)-SUMIF(S224:$S$375,"&gt;0",S224:$S$375)</f>
        <v>0</v>
      </c>
      <c r="Y223" s="83"/>
      <c r="Z223" s="70">
        <f>'Tabla del Prestamo'!H223+'Tabla del Prestamo'!I223+'Tabla del Prestamo'!J223</f>
        <v>0</v>
      </c>
      <c r="AA223" s="67">
        <v>208</v>
      </c>
      <c r="AB223" s="70">
        <f>SUMIF($Z$16:$Z$375,"&gt;0",$Z$16:$Z$375)-SUMIF($Z224:Z$375,"&gt;0",$Z224:Z$375)</f>
        <v>0</v>
      </c>
      <c r="AC223" s="66"/>
      <c r="AD223" s="70"/>
      <c r="AE223" s="95"/>
      <c r="AF223" s="89">
        <f t="shared" si="38"/>
        <v>0</v>
      </c>
      <c r="AG223" s="89">
        <f t="shared" si="39"/>
        <v>0</v>
      </c>
      <c r="AH223" s="89">
        <f t="shared" si="40"/>
        <v>0</v>
      </c>
      <c r="AI223" s="89">
        <f>'Tabla del Prestamo'!$H$15</f>
        <v>0</v>
      </c>
      <c r="AJ223" s="67"/>
      <c r="AK223" s="89"/>
      <c r="AL223" s="67"/>
      <c r="AM223" s="89">
        <f t="shared" si="41"/>
        <v>0</v>
      </c>
      <c r="AO223" s="96">
        <f>IF('Tabla del Prestamo'!K222&gt;0.1,1,0)</f>
        <v>0</v>
      </c>
      <c r="AP223" s="96"/>
      <c r="AV223" s="89">
        <f t="shared" si="42"/>
        <v>0</v>
      </c>
      <c r="AW223" s="97">
        <f>(AV223-AX223)+('Tabla del Prestamo'!H223+'Tabla del Prestamo'!I223+'Tabla del Prestamo'!J223)*BE223</f>
        <v>0</v>
      </c>
      <c r="AX223" s="89">
        <f t="shared" si="43"/>
        <v>0</v>
      </c>
      <c r="AY223" s="89">
        <f>'Tabla del Prestamo'!$H$15</f>
        <v>0</v>
      </c>
      <c r="BA223" s="89"/>
      <c r="BC223" s="97">
        <f t="shared" si="44"/>
        <v>0</v>
      </c>
      <c r="BD223" s="90">
        <v>18</v>
      </c>
      <c r="BE223" s="98">
        <f t="shared" si="45"/>
        <v>0</v>
      </c>
      <c r="BG223" s="69">
        <f t="shared" si="46"/>
        <v>0</v>
      </c>
      <c r="BH223" s="70">
        <f t="shared" si="47"/>
        <v>0</v>
      </c>
      <c r="BJ223" s="67">
        <f>IF(BC223&gt;-'Tabla del Prestamo'!$D$16,1,0)</f>
        <v>0</v>
      </c>
      <c r="BL223" s="95">
        <f>('Tabla del Prestamo'!$N$22*AM223/12)</f>
        <v>0</v>
      </c>
    </row>
    <row r="224" spans="19:64" x14ac:dyDescent="0.35">
      <c r="S224" s="93">
        <f t="shared" si="36"/>
        <v>0</v>
      </c>
      <c r="T224" s="93">
        <f>IF('Tabla del Prestamo'!G224&gt;0,'Tabla del Prestamo'!G224,0)</f>
        <v>0</v>
      </c>
      <c r="U224" s="94"/>
      <c r="V224" s="94">
        <f t="shared" si="37"/>
        <v>0</v>
      </c>
      <c r="W224" s="66">
        <v>209</v>
      </c>
      <c r="X224" s="70">
        <f>SUMIF($S$16:$S$375,"&gt;0",$S$16:$S$375)-SUMIF(S225:$S$375,"&gt;0",S225:$S$375)</f>
        <v>0</v>
      </c>
      <c r="Y224" s="83"/>
      <c r="Z224" s="70">
        <f>'Tabla del Prestamo'!H224+'Tabla del Prestamo'!I224+'Tabla del Prestamo'!J224</f>
        <v>0</v>
      </c>
      <c r="AA224" s="67">
        <v>209</v>
      </c>
      <c r="AB224" s="70">
        <f>SUMIF($Z$16:$Z$375,"&gt;0",$Z$16:$Z$375)-SUMIF($Z225:Z$375,"&gt;0",$Z225:Z$375)</f>
        <v>0</v>
      </c>
      <c r="AC224" s="66"/>
      <c r="AD224" s="70"/>
      <c r="AE224" s="95"/>
      <c r="AF224" s="89">
        <f t="shared" si="38"/>
        <v>0</v>
      </c>
      <c r="AG224" s="89">
        <f t="shared" si="39"/>
        <v>0</v>
      </c>
      <c r="AH224" s="89">
        <f t="shared" si="40"/>
        <v>0</v>
      </c>
      <c r="AI224" s="89">
        <f>'Tabla del Prestamo'!$H$15</f>
        <v>0</v>
      </c>
      <c r="AJ224" s="67"/>
      <c r="AK224" s="89"/>
      <c r="AL224" s="67"/>
      <c r="AM224" s="89">
        <f t="shared" si="41"/>
        <v>0</v>
      </c>
      <c r="AO224" s="96">
        <f>IF('Tabla del Prestamo'!K223&gt;0.1,1,0)</f>
        <v>0</v>
      </c>
      <c r="AP224" s="96"/>
      <c r="AV224" s="89">
        <f t="shared" si="42"/>
        <v>0</v>
      </c>
      <c r="AW224" s="97">
        <f>(AV224-AX224)+('Tabla del Prestamo'!H224+'Tabla del Prestamo'!I224+'Tabla del Prestamo'!J224)*BE224</f>
        <v>0</v>
      </c>
      <c r="AX224" s="89">
        <f t="shared" si="43"/>
        <v>0</v>
      </c>
      <c r="AY224" s="89">
        <f>'Tabla del Prestamo'!$H$15</f>
        <v>0</v>
      </c>
      <c r="BA224" s="89"/>
      <c r="BC224" s="97">
        <f t="shared" si="44"/>
        <v>0</v>
      </c>
      <c r="BD224" s="90">
        <v>18</v>
      </c>
      <c r="BE224" s="98">
        <f t="shared" si="45"/>
        <v>0</v>
      </c>
      <c r="BG224" s="69">
        <f t="shared" si="46"/>
        <v>0</v>
      </c>
      <c r="BH224" s="70">
        <f t="shared" si="47"/>
        <v>0</v>
      </c>
      <c r="BJ224" s="67">
        <f>IF(BC224&gt;-'Tabla del Prestamo'!$D$16,1,0)</f>
        <v>0</v>
      </c>
      <c r="BL224" s="95">
        <f>('Tabla del Prestamo'!$N$22*AM224/12)</f>
        <v>0</v>
      </c>
    </row>
    <row r="225" spans="19:64" x14ac:dyDescent="0.35">
      <c r="S225" s="93">
        <f t="shared" si="36"/>
        <v>0</v>
      </c>
      <c r="T225" s="93">
        <f>IF('Tabla del Prestamo'!G225&gt;0,'Tabla del Prestamo'!G225,0)</f>
        <v>0</v>
      </c>
      <c r="U225" s="94"/>
      <c r="V225" s="94">
        <f t="shared" si="37"/>
        <v>0</v>
      </c>
      <c r="W225" s="66">
        <v>210</v>
      </c>
      <c r="X225" s="70">
        <f>SUMIF($S$16:$S$375,"&gt;0",$S$16:$S$375)-SUMIF(S226:$S$375,"&gt;0",S226:$S$375)</f>
        <v>0</v>
      </c>
      <c r="Y225" s="83"/>
      <c r="Z225" s="70">
        <f>'Tabla del Prestamo'!H225+'Tabla del Prestamo'!I225+'Tabla del Prestamo'!J225</f>
        <v>0</v>
      </c>
      <c r="AA225" s="67">
        <v>210</v>
      </c>
      <c r="AB225" s="70">
        <f>SUMIF($Z$16:$Z$375,"&gt;0",$Z$16:$Z$375)-SUMIF($Z226:Z$375,"&gt;0",$Z226:Z$375)</f>
        <v>0</v>
      </c>
      <c r="AC225" s="66"/>
      <c r="AD225" s="70"/>
      <c r="AE225" s="95"/>
      <c r="AF225" s="89">
        <f t="shared" si="38"/>
        <v>0</v>
      </c>
      <c r="AG225" s="89">
        <f t="shared" si="39"/>
        <v>0</v>
      </c>
      <c r="AH225" s="89">
        <f t="shared" si="40"/>
        <v>0</v>
      </c>
      <c r="AI225" s="89">
        <f>'Tabla del Prestamo'!$H$15</f>
        <v>0</v>
      </c>
      <c r="AJ225" s="67"/>
      <c r="AK225" s="89">
        <f>'Tabla del Prestamo'!$I$15</f>
        <v>0</v>
      </c>
      <c r="AL225" s="67"/>
      <c r="AM225" s="89">
        <f t="shared" si="41"/>
        <v>0</v>
      </c>
      <c r="AO225" s="96">
        <f>IF('Tabla del Prestamo'!K224&gt;0.1,1,0)</f>
        <v>0</v>
      </c>
      <c r="AP225" s="96"/>
      <c r="AV225" s="89">
        <f t="shared" si="42"/>
        <v>0</v>
      </c>
      <c r="AW225" s="97">
        <f>(AV225-AX225)+('Tabla del Prestamo'!H225+'Tabla del Prestamo'!I225+'Tabla del Prestamo'!J225)*BE225</f>
        <v>0</v>
      </c>
      <c r="AX225" s="89">
        <f t="shared" si="43"/>
        <v>0</v>
      </c>
      <c r="AY225" s="89">
        <f>'Tabla del Prestamo'!$H$15</f>
        <v>0</v>
      </c>
      <c r="BA225" s="89">
        <f>'Tabla del Prestamo'!$I$15</f>
        <v>0</v>
      </c>
      <c r="BC225" s="97">
        <f t="shared" si="44"/>
        <v>0</v>
      </c>
      <c r="BD225" s="90">
        <v>18</v>
      </c>
      <c r="BE225" s="98">
        <f t="shared" si="45"/>
        <v>0</v>
      </c>
      <c r="BG225" s="69">
        <f t="shared" si="46"/>
        <v>0</v>
      </c>
      <c r="BH225" s="70">
        <f t="shared" si="47"/>
        <v>0</v>
      </c>
      <c r="BJ225" s="67">
        <f>IF(BC225&gt;-'Tabla del Prestamo'!$D$16,1,0)</f>
        <v>0</v>
      </c>
      <c r="BL225" s="95">
        <f>('Tabla del Prestamo'!$N$22*AM225/12)</f>
        <v>0</v>
      </c>
    </row>
    <row r="226" spans="19:64" x14ac:dyDescent="0.35">
      <c r="S226" s="93">
        <f t="shared" si="36"/>
        <v>0</v>
      </c>
      <c r="T226" s="93">
        <f>IF('Tabla del Prestamo'!G226&gt;0,'Tabla del Prestamo'!G226,0)</f>
        <v>0</v>
      </c>
      <c r="U226" s="94"/>
      <c r="V226" s="94">
        <f t="shared" si="37"/>
        <v>0</v>
      </c>
      <c r="W226" s="66">
        <v>211</v>
      </c>
      <c r="X226" s="70">
        <f>SUMIF($S$16:$S$375,"&gt;0",$S$16:$S$375)-SUMIF(S227:$S$375,"&gt;0",S227:$S$375)</f>
        <v>0</v>
      </c>
      <c r="Y226" s="83"/>
      <c r="Z226" s="70">
        <f>'Tabla del Prestamo'!H226+'Tabla del Prestamo'!I226+'Tabla del Prestamo'!J226</f>
        <v>0</v>
      </c>
      <c r="AA226" s="67">
        <v>211</v>
      </c>
      <c r="AB226" s="70">
        <f>SUMIF($Z$16:$Z$375,"&gt;0",$Z$16:$Z$375)-SUMIF($Z227:Z$375,"&gt;0",$Z227:Z$375)</f>
        <v>0</v>
      </c>
      <c r="AC226" s="66"/>
      <c r="AD226" s="70"/>
      <c r="AE226" s="95"/>
      <c r="AF226" s="89">
        <f t="shared" si="38"/>
        <v>0</v>
      </c>
      <c r="AG226" s="89">
        <f t="shared" si="39"/>
        <v>0</v>
      </c>
      <c r="AH226" s="89">
        <f t="shared" si="40"/>
        <v>0</v>
      </c>
      <c r="AI226" s="89">
        <f>'Tabla del Prestamo'!$H$15</f>
        <v>0</v>
      </c>
      <c r="AJ226" s="67"/>
      <c r="AK226" s="89"/>
      <c r="AL226" s="67"/>
      <c r="AM226" s="89">
        <f t="shared" si="41"/>
        <v>0</v>
      </c>
      <c r="AO226" s="96">
        <f>IF('Tabla del Prestamo'!K225&gt;0.1,1,0)</f>
        <v>0</v>
      </c>
      <c r="AP226" s="96"/>
      <c r="AV226" s="89">
        <f t="shared" si="42"/>
        <v>0</v>
      </c>
      <c r="AW226" s="97">
        <f>(AV226-AX226)+('Tabla del Prestamo'!H226+'Tabla del Prestamo'!I226+'Tabla del Prestamo'!J226)*BE226</f>
        <v>0</v>
      </c>
      <c r="AX226" s="89">
        <f t="shared" si="43"/>
        <v>0</v>
      </c>
      <c r="AY226" s="89">
        <f>'Tabla del Prestamo'!$H$15</f>
        <v>0</v>
      </c>
      <c r="BA226" s="89"/>
      <c r="BC226" s="97">
        <f t="shared" si="44"/>
        <v>0</v>
      </c>
      <c r="BD226" s="90">
        <v>18</v>
      </c>
      <c r="BE226" s="98">
        <f t="shared" si="45"/>
        <v>0</v>
      </c>
      <c r="BG226" s="69">
        <f t="shared" si="46"/>
        <v>0</v>
      </c>
      <c r="BH226" s="70">
        <f t="shared" si="47"/>
        <v>0</v>
      </c>
      <c r="BJ226" s="67">
        <f>IF(BC226&gt;-'Tabla del Prestamo'!$D$16,1,0)</f>
        <v>0</v>
      </c>
      <c r="BL226" s="95">
        <f>('Tabla del Prestamo'!$N$22*AM226/12)</f>
        <v>0</v>
      </c>
    </row>
    <row r="227" spans="19:64" x14ac:dyDescent="0.35">
      <c r="S227" s="93">
        <f t="shared" si="36"/>
        <v>0</v>
      </c>
      <c r="T227" s="93">
        <f>IF('Tabla del Prestamo'!G227&gt;0,'Tabla del Prestamo'!G227,0)</f>
        <v>0</v>
      </c>
      <c r="U227" s="94"/>
      <c r="V227" s="94">
        <f t="shared" si="37"/>
        <v>0</v>
      </c>
      <c r="W227" s="66">
        <v>212</v>
      </c>
      <c r="X227" s="70">
        <f>SUMIF($S$16:$S$375,"&gt;0",$S$16:$S$375)-SUMIF(S228:$S$375,"&gt;0",S228:$S$375)</f>
        <v>0</v>
      </c>
      <c r="Y227" s="83"/>
      <c r="Z227" s="70">
        <f>'Tabla del Prestamo'!H227+'Tabla del Prestamo'!I227+'Tabla del Prestamo'!J227</f>
        <v>0</v>
      </c>
      <c r="AA227" s="67">
        <v>212</v>
      </c>
      <c r="AB227" s="70">
        <f>SUMIF($Z$16:$Z$375,"&gt;0",$Z$16:$Z$375)-SUMIF($Z228:Z$375,"&gt;0",$Z228:Z$375)</f>
        <v>0</v>
      </c>
      <c r="AC227" s="66"/>
      <c r="AD227" s="70"/>
      <c r="AE227" s="95"/>
      <c r="AF227" s="89">
        <f t="shared" si="38"/>
        <v>0</v>
      </c>
      <c r="AG227" s="89">
        <f t="shared" si="39"/>
        <v>0</v>
      </c>
      <c r="AH227" s="89">
        <f t="shared" si="40"/>
        <v>0</v>
      </c>
      <c r="AI227" s="89">
        <f>'Tabla del Prestamo'!$H$15</f>
        <v>0</v>
      </c>
      <c r="AJ227" s="67"/>
      <c r="AK227" s="89"/>
      <c r="AL227" s="67"/>
      <c r="AM227" s="89">
        <f t="shared" si="41"/>
        <v>0</v>
      </c>
      <c r="AO227" s="96">
        <f>IF('Tabla del Prestamo'!K226&gt;0.1,1,0)</f>
        <v>0</v>
      </c>
      <c r="AP227" s="96"/>
      <c r="AV227" s="89">
        <f t="shared" si="42"/>
        <v>0</v>
      </c>
      <c r="AW227" s="97">
        <f>(AV227-AX227)+('Tabla del Prestamo'!H227+'Tabla del Prestamo'!I227+'Tabla del Prestamo'!J227)*BE227</f>
        <v>0</v>
      </c>
      <c r="AX227" s="89">
        <f t="shared" si="43"/>
        <v>0</v>
      </c>
      <c r="AY227" s="89">
        <f>'Tabla del Prestamo'!$H$15</f>
        <v>0</v>
      </c>
      <c r="BA227" s="89"/>
      <c r="BC227" s="97">
        <f t="shared" si="44"/>
        <v>0</v>
      </c>
      <c r="BD227" s="90">
        <v>18</v>
      </c>
      <c r="BE227" s="98">
        <f t="shared" si="45"/>
        <v>0</v>
      </c>
      <c r="BG227" s="69">
        <f t="shared" si="46"/>
        <v>0</v>
      </c>
      <c r="BH227" s="70">
        <f t="shared" si="47"/>
        <v>0</v>
      </c>
      <c r="BJ227" s="67">
        <f>IF(BC227&gt;-'Tabla del Prestamo'!$D$16,1,0)</f>
        <v>0</v>
      </c>
      <c r="BL227" s="95">
        <f>('Tabla del Prestamo'!$N$22*AM227/12)</f>
        <v>0</v>
      </c>
    </row>
    <row r="228" spans="19:64" x14ac:dyDescent="0.35">
      <c r="S228" s="93">
        <f t="shared" si="36"/>
        <v>0</v>
      </c>
      <c r="T228" s="93">
        <f>IF('Tabla del Prestamo'!G228&gt;0,'Tabla del Prestamo'!G228,0)</f>
        <v>0</v>
      </c>
      <c r="U228" s="94"/>
      <c r="V228" s="94">
        <f t="shared" si="37"/>
        <v>0</v>
      </c>
      <c r="W228" s="66">
        <v>213</v>
      </c>
      <c r="X228" s="70">
        <f>SUMIF($S$16:$S$375,"&gt;0",$S$16:$S$375)-SUMIF(S229:$S$375,"&gt;0",S229:$S$375)</f>
        <v>0</v>
      </c>
      <c r="Y228" s="83"/>
      <c r="Z228" s="70">
        <f>'Tabla del Prestamo'!H228+'Tabla del Prestamo'!I228+'Tabla del Prestamo'!J228</f>
        <v>0</v>
      </c>
      <c r="AA228" s="67">
        <v>213</v>
      </c>
      <c r="AB228" s="70">
        <f>SUMIF($Z$16:$Z$375,"&gt;0",$Z$16:$Z$375)-SUMIF($Z229:Z$375,"&gt;0",$Z229:Z$375)</f>
        <v>0</v>
      </c>
      <c r="AC228" s="66"/>
      <c r="AD228" s="70"/>
      <c r="AE228" s="95"/>
      <c r="AF228" s="89">
        <f t="shared" si="38"/>
        <v>0</v>
      </c>
      <c r="AG228" s="89">
        <f t="shared" si="39"/>
        <v>0</v>
      </c>
      <c r="AH228" s="89">
        <f t="shared" si="40"/>
        <v>0</v>
      </c>
      <c r="AI228" s="89">
        <f>'Tabla del Prestamo'!$H$15</f>
        <v>0</v>
      </c>
      <c r="AJ228" s="67"/>
      <c r="AK228" s="89"/>
      <c r="AL228" s="67"/>
      <c r="AM228" s="89">
        <f t="shared" si="41"/>
        <v>0</v>
      </c>
      <c r="AO228" s="96">
        <f>IF('Tabla del Prestamo'!K227&gt;0.1,1,0)</f>
        <v>0</v>
      </c>
      <c r="AP228" s="96"/>
      <c r="AV228" s="89">
        <f t="shared" si="42"/>
        <v>0</v>
      </c>
      <c r="AW228" s="97">
        <f>(AV228-AX228)+('Tabla del Prestamo'!H228+'Tabla del Prestamo'!I228+'Tabla del Prestamo'!J228)*BE228</f>
        <v>0</v>
      </c>
      <c r="AX228" s="89">
        <f t="shared" si="43"/>
        <v>0</v>
      </c>
      <c r="AY228" s="89">
        <f>'Tabla del Prestamo'!$H$15</f>
        <v>0</v>
      </c>
      <c r="BA228" s="89"/>
      <c r="BC228" s="97">
        <f t="shared" si="44"/>
        <v>0</v>
      </c>
      <c r="BD228" s="90">
        <v>18</v>
      </c>
      <c r="BE228" s="98">
        <f t="shared" si="45"/>
        <v>0</v>
      </c>
      <c r="BG228" s="69">
        <f t="shared" si="46"/>
        <v>0</v>
      </c>
      <c r="BH228" s="70">
        <f t="shared" si="47"/>
        <v>0</v>
      </c>
      <c r="BJ228" s="67">
        <f>IF(BC228&gt;-'Tabla del Prestamo'!$D$16,1,0)</f>
        <v>0</v>
      </c>
      <c r="BL228" s="95">
        <f>('Tabla del Prestamo'!$N$22*AM228/12)</f>
        <v>0</v>
      </c>
    </row>
    <row r="229" spans="19:64" x14ac:dyDescent="0.35">
      <c r="S229" s="93">
        <f t="shared" si="36"/>
        <v>0</v>
      </c>
      <c r="T229" s="93">
        <f>IF('Tabla del Prestamo'!G229&gt;0,'Tabla del Prestamo'!G229,0)</f>
        <v>0</v>
      </c>
      <c r="U229" s="94"/>
      <c r="V229" s="94">
        <f t="shared" si="37"/>
        <v>0</v>
      </c>
      <c r="W229" s="66">
        <v>214</v>
      </c>
      <c r="X229" s="70">
        <f>SUMIF($S$16:$S$375,"&gt;0",$S$16:$S$375)-SUMIF(S230:$S$375,"&gt;0",S230:$S$375)</f>
        <v>0</v>
      </c>
      <c r="Y229" s="83"/>
      <c r="Z229" s="70">
        <f>'Tabla del Prestamo'!H229+'Tabla del Prestamo'!I229+'Tabla del Prestamo'!J229</f>
        <v>0</v>
      </c>
      <c r="AA229" s="67">
        <v>214</v>
      </c>
      <c r="AB229" s="70">
        <f>SUMIF($Z$16:$Z$375,"&gt;0",$Z$16:$Z$375)-SUMIF($Z230:Z$375,"&gt;0",$Z230:Z$375)</f>
        <v>0</v>
      </c>
      <c r="AC229" s="66"/>
      <c r="AD229" s="70"/>
      <c r="AE229" s="95"/>
      <c r="AF229" s="89">
        <f t="shared" si="38"/>
        <v>0</v>
      </c>
      <c r="AG229" s="89">
        <f t="shared" si="39"/>
        <v>0</v>
      </c>
      <c r="AH229" s="89">
        <f t="shared" si="40"/>
        <v>0</v>
      </c>
      <c r="AI229" s="89">
        <f>'Tabla del Prestamo'!$H$15</f>
        <v>0</v>
      </c>
      <c r="AJ229" s="67"/>
      <c r="AK229" s="89"/>
      <c r="AL229" s="67"/>
      <c r="AM229" s="89">
        <f t="shared" si="41"/>
        <v>0</v>
      </c>
      <c r="AO229" s="96">
        <f>IF('Tabla del Prestamo'!K228&gt;0.1,1,0)</f>
        <v>0</v>
      </c>
      <c r="AP229" s="96"/>
      <c r="AV229" s="89">
        <f t="shared" si="42"/>
        <v>0</v>
      </c>
      <c r="AW229" s="97">
        <f>(AV229-AX229)+('Tabla del Prestamo'!H229+'Tabla del Prestamo'!I229+'Tabla del Prestamo'!J229)*BE229</f>
        <v>0</v>
      </c>
      <c r="AX229" s="89">
        <f t="shared" si="43"/>
        <v>0</v>
      </c>
      <c r="AY229" s="89">
        <f>'Tabla del Prestamo'!$H$15</f>
        <v>0</v>
      </c>
      <c r="BA229" s="89"/>
      <c r="BC229" s="97">
        <f t="shared" si="44"/>
        <v>0</v>
      </c>
      <c r="BD229" s="90">
        <v>18</v>
      </c>
      <c r="BE229" s="98">
        <f t="shared" si="45"/>
        <v>0</v>
      </c>
      <c r="BG229" s="69">
        <f t="shared" si="46"/>
        <v>0</v>
      </c>
      <c r="BH229" s="70">
        <f t="shared" si="47"/>
        <v>0</v>
      </c>
      <c r="BJ229" s="67">
        <f>IF(BC229&gt;-'Tabla del Prestamo'!$D$16,1,0)</f>
        <v>0</v>
      </c>
      <c r="BL229" s="95">
        <f>('Tabla del Prestamo'!$N$22*AM229/12)</f>
        <v>0</v>
      </c>
    </row>
    <row r="230" spans="19:64" x14ac:dyDescent="0.35">
      <c r="S230" s="93">
        <f t="shared" si="36"/>
        <v>0</v>
      </c>
      <c r="T230" s="93">
        <f>IF('Tabla del Prestamo'!G230&gt;0,'Tabla del Prestamo'!G230,0)</f>
        <v>0</v>
      </c>
      <c r="U230" s="94"/>
      <c r="V230" s="94">
        <f t="shared" si="37"/>
        <v>0</v>
      </c>
      <c r="W230" s="66">
        <v>215</v>
      </c>
      <c r="X230" s="70">
        <f>SUMIF($S$16:$S$375,"&gt;0",$S$16:$S$375)-SUMIF(S231:$S$375,"&gt;0",S231:$S$375)</f>
        <v>0</v>
      </c>
      <c r="Y230" s="83"/>
      <c r="Z230" s="70">
        <f>'Tabla del Prestamo'!H230+'Tabla del Prestamo'!I230+'Tabla del Prestamo'!J230</f>
        <v>0</v>
      </c>
      <c r="AA230" s="67">
        <v>215</v>
      </c>
      <c r="AB230" s="70">
        <f>SUMIF($Z$16:$Z$375,"&gt;0",$Z$16:$Z$375)-SUMIF($Z231:Z$375,"&gt;0",$Z231:Z$375)</f>
        <v>0</v>
      </c>
      <c r="AC230" s="66"/>
      <c r="AD230" s="70"/>
      <c r="AE230" s="95"/>
      <c r="AF230" s="89">
        <f t="shared" si="38"/>
        <v>0</v>
      </c>
      <c r="AG230" s="89">
        <f t="shared" si="39"/>
        <v>0</v>
      </c>
      <c r="AH230" s="89">
        <f t="shared" si="40"/>
        <v>0</v>
      </c>
      <c r="AI230" s="89">
        <f>'Tabla del Prestamo'!$H$15</f>
        <v>0</v>
      </c>
      <c r="AJ230" s="67"/>
      <c r="AK230" s="89"/>
      <c r="AL230" s="67"/>
      <c r="AM230" s="89">
        <f t="shared" si="41"/>
        <v>0</v>
      </c>
      <c r="AO230" s="96">
        <f>IF('Tabla del Prestamo'!K229&gt;0.1,1,0)</f>
        <v>0</v>
      </c>
      <c r="AP230" s="96"/>
      <c r="AV230" s="89">
        <f t="shared" si="42"/>
        <v>0</v>
      </c>
      <c r="AW230" s="97">
        <f>(AV230-AX230)+('Tabla del Prestamo'!H230+'Tabla del Prestamo'!I230+'Tabla del Prestamo'!J230)*BE230</f>
        <v>0</v>
      </c>
      <c r="AX230" s="89">
        <f t="shared" si="43"/>
        <v>0</v>
      </c>
      <c r="AY230" s="89">
        <f>'Tabla del Prestamo'!$H$15</f>
        <v>0</v>
      </c>
      <c r="BA230" s="89"/>
      <c r="BC230" s="97">
        <f t="shared" si="44"/>
        <v>0</v>
      </c>
      <c r="BD230" s="90">
        <v>18</v>
      </c>
      <c r="BE230" s="98">
        <f t="shared" si="45"/>
        <v>0</v>
      </c>
      <c r="BG230" s="69">
        <f t="shared" si="46"/>
        <v>0</v>
      </c>
      <c r="BH230" s="70">
        <f t="shared" si="47"/>
        <v>0</v>
      </c>
      <c r="BJ230" s="67">
        <f>IF(BC230&gt;-'Tabla del Prestamo'!$D$16,1,0)</f>
        <v>0</v>
      </c>
      <c r="BL230" s="95">
        <f>('Tabla del Prestamo'!$N$22*AM230/12)</f>
        <v>0</v>
      </c>
    </row>
    <row r="231" spans="19:64" x14ac:dyDescent="0.35">
      <c r="S231" s="93">
        <f t="shared" si="36"/>
        <v>0</v>
      </c>
      <c r="T231" s="93">
        <f>IF('Tabla del Prestamo'!G231&gt;0,'Tabla del Prestamo'!G231,0)</f>
        <v>0</v>
      </c>
      <c r="U231" s="94"/>
      <c r="V231" s="94">
        <f t="shared" si="37"/>
        <v>0</v>
      </c>
      <c r="W231" s="66">
        <v>216</v>
      </c>
      <c r="X231" s="70">
        <f>SUMIF($S$16:$S$375,"&gt;0",$S$16:$S$375)-SUMIF(S232:$S$375,"&gt;0",S232:$S$375)</f>
        <v>0</v>
      </c>
      <c r="Y231" s="83"/>
      <c r="Z231" s="70">
        <f>'Tabla del Prestamo'!H231+'Tabla del Prestamo'!I231+'Tabla del Prestamo'!J231</f>
        <v>0</v>
      </c>
      <c r="AA231" s="67">
        <v>216</v>
      </c>
      <c r="AB231" s="70">
        <f>SUMIF($Z$16:$Z$375,"&gt;0",$Z$16:$Z$375)-SUMIF($Z232:Z$375,"&gt;0",$Z232:Z$375)</f>
        <v>0</v>
      </c>
      <c r="AC231" s="66"/>
      <c r="AD231" s="70"/>
      <c r="AE231" s="95"/>
      <c r="AF231" s="89">
        <f t="shared" si="38"/>
        <v>0</v>
      </c>
      <c r="AG231" s="89">
        <f t="shared" si="39"/>
        <v>0</v>
      </c>
      <c r="AH231" s="89">
        <f t="shared" si="40"/>
        <v>0</v>
      </c>
      <c r="AI231" s="89">
        <f>'Tabla del Prestamo'!$H$15</f>
        <v>0</v>
      </c>
      <c r="AJ231" s="67"/>
      <c r="AK231" s="89"/>
      <c r="AL231" s="67"/>
      <c r="AM231" s="89">
        <f t="shared" si="41"/>
        <v>0</v>
      </c>
      <c r="AO231" s="96">
        <f>IF('Tabla del Prestamo'!K230&gt;0.1,1,0)</f>
        <v>0</v>
      </c>
      <c r="AP231" s="96"/>
      <c r="AV231" s="89">
        <f t="shared" si="42"/>
        <v>0</v>
      </c>
      <c r="AW231" s="97">
        <f>(AV231-AX231)+('Tabla del Prestamo'!H231+'Tabla del Prestamo'!I231+'Tabla del Prestamo'!J231)*BE231</f>
        <v>0</v>
      </c>
      <c r="AX231" s="89">
        <f t="shared" si="43"/>
        <v>0</v>
      </c>
      <c r="AY231" s="89">
        <f>'Tabla del Prestamo'!$H$15</f>
        <v>0</v>
      </c>
      <c r="BA231" s="89"/>
      <c r="BC231" s="97">
        <f t="shared" si="44"/>
        <v>0</v>
      </c>
      <c r="BD231" s="90">
        <v>18</v>
      </c>
      <c r="BE231" s="98">
        <f t="shared" si="45"/>
        <v>0</v>
      </c>
      <c r="BG231" s="69">
        <f t="shared" si="46"/>
        <v>0</v>
      </c>
      <c r="BH231" s="70">
        <f t="shared" si="47"/>
        <v>0</v>
      </c>
      <c r="BJ231" s="67">
        <f>IF(BC231&gt;-'Tabla del Prestamo'!$D$16,1,0)</f>
        <v>0</v>
      </c>
      <c r="BL231" s="95">
        <f>('Tabla del Prestamo'!$N$22*AM231/12)</f>
        <v>0</v>
      </c>
    </row>
    <row r="232" spans="19:64" x14ac:dyDescent="0.35">
      <c r="S232" s="93">
        <f t="shared" si="36"/>
        <v>0</v>
      </c>
      <c r="T232" s="93">
        <f>IF('Tabla del Prestamo'!G232&gt;0,'Tabla del Prestamo'!G232,0)</f>
        <v>0</v>
      </c>
      <c r="U232" s="94"/>
      <c r="V232" s="94">
        <f t="shared" si="37"/>
        <v>0</v>
      </c>
      <c r="W232" s="66">
        <v>217</v>
      </c>
      <c r="X232" s="70">
        <f>SUMIF($S$16:$S$375,"&gt;0",$S$16:$S$375)-SUMIF(S233:$S$375,"&gt;0",S233:$S$375)</f>
        <v>0</v>
      </c>
      <c r="Y232" s="83"/>
      <c r="Z232" s="70">
        <f>'Tabla del Prestamo'!H232+'Tabla del Prestamo'!I232+'Tabla del Prestamo'!J232</f>
        <v>0</v>
      </c>
      <c r="AA232" s="67">
        <v>217</v>
      </c>
      <c r="AB232" s="70">
        <f>SUMIF($Z$16:$Z$375,"&gt;0",$Z$16:$Z$375)-SUMIF($Z233:Z$375,"&gt;0",$Z233:Z$375)</f>
        <v>0</v>
      </c>
      <c r="AC232" s="66"/>
      <c r="AD232" s="70"/>
      <c r="AE232" s="95"/>
      <c r="AF232" s="89">
        <f t="shared" si="38"/>
        <v>0</v>
      </c>
      <c r="AG232" s="89">
        <f t="shared" si="39"/>
        <v>0</v>
      </c>
      <c r="AH232" s="89">
        <f t="shared" si="40"/>
        <v>0</v>
      </c>
      <c r="AI232" s="89">
        <f>'Tabla del Prestamo'!$H$15</f>
        <v>0</v>
      </c>
      <c r="AJ232" s="67"/>
      <c r="AK232" s="89"/>
      <c r="AL232" s="67"/>
      <c r="AM232" s="89">
        <f t="shared" si="41"/>
        <v>0</v>
      </c>
      <c r="AO232" s="96">
        <f>IF('Tabla del Prestamo'!K231&gt;0.1,1,0)</f>
        <v>0</v>
      </c>
      <c r="AP232" s="96"/>
      <c r="AV232" s="89">
        <f t="shared" si="42"/>
        <v>0</v>
      </c>
      <c r="AW232" s="97">
        <f>(AV232-AX232)+('Tabla del Prestamo'!H232+'Tabla del Prestamo'!I232+'Tabla del Prestamo'!J232)*BE232</f>
        <v>0</v>
      </c>
      <c r="AX232" s="89">
        <f t="shared" si="43"/>
        <v>0</v>
      </c>
      <c r="AY232" s="89">
        <f>'Tabla del Prestamo'!$H$15</f>
        <v>0</v>
      </c>
      <c r="BA232" s="89"/>
      <c r="BC232" s="97">
        <f t="shared" si="44"/>
        <v>0</v>
      </c>
      <c r="BD232" s="90">
        <v>19</v>
      </c>
      <c r="BE232" s="98">
        <f t="shared" si="45"/>
        <v>0</v>
      </c>
      <c r="BG232" s="69">
        <f t="shared" si="46"/>
        <v>0</v>
      </c>
      <c r="BH232" s="70">
        <f t="shared" si="47"/>
        <v>0</v>
      </c>
      <c r="BJ232" s="67">
        <f>IF(BC232&gt;-'Tabla del Prestamo'!$D$16,1,0)</f>
        <v>0</v>
      </c>
      <c r="BL232" s="95">
        <f>('Tabla del Prestamo'!$N$22*AM232/12)</f>
        <v>0</v>
      </c>
    </row>
    <row r="233" spans="19:64" x14ac:dyDescent="0.35">
      <c r="S233" s="93">
        <f t="shared" si="36"/>
        <v>0</v>
      </c>
      <c r="T233" s="93">
        <f>IF('Tabla del Prestamo'!G233&gt;0,'Tabla del Prestamo'!G233,0)</f>
        <v>0</v>
      </c>
      <c r="U233" s="94"/>
      <c r="V233" s="94">
        <f t="shared" si="37"/>
        <v>0</v>
      </c>
      <c r="W233" s="66">
        <v>218</v>
      </c>
      <c r="X233" s="70">
        <f>SUMIF($S$16:$S$375,"&gt;0",$S$16:$S$375)-SUMIF(S234:$S$375,"&gt;0",S234:$S$375)</f>
        <v>0</v>
      </c>
      <c r="Y233" s="83"/>
      <c r="Z233" s="70">
        <f>'Tabla del Prestamo'!H233+'Tabla del Prestamo'!I233+'Tabla del Prestamo'!J233</f>
        <v>0</v>
      </c>
      <c r="AA233" s="67">
        <v>218</v>
      </c>
      <c r="AB233" s="70">
        <f>SUMIF($Z$16:$Z$375,"&gt;0",$Z$16:$Z$375)-SUMIF($Z234:Z$375,"&gt;0",$Z234:Z$375)</f>
        <v>0</v>
      </c>
      <c r="AC233" s="66"/>
      <c r="AD233" s="70"/>
      <c r="AE233" s="95"/>
      <c r="AF233" s="89">
        <f t="shared" si="38"/>
        <v>0</v>
      </c>
      <c r="AG233" s="89">
        <f t="shared" si="39"/>
        <v>0</v>
      </c>
      <c r="AH233" s="89">
        <f t="shared" si="40"/>
        <v>0</v>
      </c>
      <c r="AI233" s="89">
        <f>'Tabla del Prestamo'!$H$15</f>
        <v>0</v>
      </c>
      <c r="AJ233" s="67"/>
      <c r="AK233" s="89"/>
      <c r="AL233" s="67"/>
      <c r="AM233" s="89">
        <f t="shared" si="41"/>
        <v>0</v>
      </c>
      <c r="AO233" s="96">
        <f>IF('Tabla del Prestamo'!K232&gt;0.1,1,0)</f>
        <v>0</v>
      </c>
      <c r="AP233" s="96"/>
      <c r="AV233" s="89">
        <f t="shared" si="42"/>
        <v>0</v>
      </c>
      <c r="AW233" s="97">
        <f>(AV233-AX233)+('Tabla del Prestamo'!H233+'Tabla del Prestamo'!I233+'Tabla del Prestamo'!J233)*BE233</f>
        <v>0</v>
      </c>
      <c r="AX233" s="89">
        <f t="shared" si="43"/>
        <v>0</v>
      </c>
      <c r="AY233" s="89">
        <f>'Tabla del Prestamo'!$H$15</f>
        <v>0</v>
      </c>
      <c r="BA233" s="89"/>
      <c r="BC233" s="97">
        <f t="shared" si="44"/>
        <v>0</v>
      </c>
      <c r="BD233" s="90">
        <v>19</v>
      </c>
      <c r="BE233" s="98">
        <f t="shared" si="45"/>
        <v>0</v>
      </c>
      <c r="BG233" s="69">
        <f t="shared" si="46"/>
        <v>0</v>
      </c>
      <c r="BH233" s="70">
        <f t="shared" si="47"/>
        <v>0</v>
      </c>
      <c r="BJ233" s="67">
        <f>IF(BC233&gt;-'Tabla del Prestamo'!$D$16,1,0)</f>
        <v>0</v>
      </c>
      <c r="BL233" s="95">
        <f>('Tabla del Prestamo'!$N$22*AM233/12)</f>
        <v>0</v>
      </c>
    </row>
    <row r="234" spans="19:64" x14ac:dyDescent="0.35">
      <c r="S234" s="93">
        <f t="shared" si="36"/>
        <v>0</v>
      </c>
      <c r="T234" s="93">
        <f>IF('Tabla del Prestamo'!G234&gt;0,'Tabla del Prestamo'!G234,0)</f>
        <v>0</v>
      </c>
      <c r="U234" s="94"/>
      <c r="V234" s="94">
        <f t="shared" si="37"/>
        <v>0</v>
      </c>
      <c r="W234" s="66">
        <v>219</v>
      </c>
      <c r="X234" s="70">
        <f>SUMIF($S$16:$S$375,"&gt;0",$S$16:$S$375)-SUMIF(S235:$S$375,"&gt;0",S235:$S$375)</f>
        <v>0</v>
      </c>
      <c r="Y234" s="83"/>
      <c r="Z234" s="70">
        <f>'Tabla del Prestamo'!H234+'Tabla del Prestamo'!I234+'Tabla del Prestamo'!J234</f>
        <v>0</v>
      </c>
      <c r="AA234" s="67">
        <v>219</v>
      </c>
      <c r="AB234" s="70">
        <f>SUMIF($Z$16:$Z$375,"&gt;0",$Z$16:$Z$375)-SUMIF($Z235:Z$375,"&gt;0",$Z235:Z$375)</f>
        <v>0</v>
      </c>
      <c r="AC234" s="66"/>
      <c r="AD234" s="70"/>
      <c r="AE234" s="95"/>
      <c r="AF234" s="89">
        <f t="shared" si="38"/>
        <v>0</v>
      </c>
      <c r="AG234" s="89">
        <f t="shared" si="39"/>
        <v>0</v>
      </c>
      <c r="AH234" s="89">
        <f t="shared" si="40"/>
        <v>0</v>
      </c>
      <c r="AI234" s="89">
        <f>'Tabla del Prestamo'!$H$15</f>
        <v>0</v>
      </c>
      <c r="AJ234" s="67"/>
      <c r="AK234" s="89"/>
      <c r="AL234" s="67"/>
      <c r="AM234" s="89">
        <f t="shared" si="41"/>
        <v>0</v>
      </c>
      <c r="AO234" s="96">
        <f>IF('Tabla del Prestamo'!K233&gt;0.1,1,0)</f>
        <v>0</v>
      </c>
      <c r="AP234" s="96"/>
      <c r="AV234" s="89">
        <f t="shared" si="42"/>
        <v>0</v>
      </c>
      <c r="AW234" s="97">
        <f>(AV234-AX234)+('Tabla del Prestamo'!H234+'Tabla del Prestamo'!I234+'Tabla del Prestamo'!J234)*BE234</f>
        <v>0</v>
      </c>
      <c r="AX234" s="89">
        <f t="shared" si="43"/>
        <v>0</v>
      </c>
      <c r="AY234" s="89">
        <f>'Tabla del Prestamo'!$H$15</f>
        <v>0</v>
      </c>
      <c r="BA234" s="89"/>
      <c r="BC234" s="97">
        <f t="shared" si="44"/>
        <v>0</v>
      </c>
      <c r="BD234" s="90">
        <v>19</v>
      </c>
      <c r="BE234" s="98">
        <f t="shared" si="45"/>
        <v>0</v>
      </c>
      <c r="BG234" s="69">
        <f t="shared" si="46"/>
        <v>0</v>
      </c>
      <c r="BH234" s="70">
        <f t="shared" si="47"/>
        <v>0</v>
      </c>
      <c r="BJ234" s="67">
        <f>IF(BC234&gt;-'Tabla del Prestamo'!$D$16,1,0)</f>
        <v>0</v>
      </c>
      <c r="BL234" s="95">
        <f>('Tabla del Prestamo'!$N$22*AM234/12)</f>
        <v>0</v>
      </c>
    </row>
    <row r="235" spans="19:64" x14ac:dyDescent="0.35">
      <c r="S235" s="93">
        <f t="shared" si="36"/>
        <v>0</v>
      </c>
      <c r="T235" s="93">
        <f>IF('Tabla del Prestamo'!G235&gt;0,'Tabla del Prestamo'!G235,0)</f>
        <v>0</v>
      </c>
      <c r="U235" s="94"/>
      <c r="V235" s="94">
        <f t="shared" si="37"/>
        <v>0</v>
      </c>
      <c r="W235" s="66">
        <v>220</v>
      </c>
      <c r="X235" s="70">
        <f>SUMIF($S$16:$S$375,"&gt;0",$S$16:$S$375)-SUMIF(S236:$S$375,"&gt;0",S236:$S$375)</f>
        <v>0</v>
      </c>
      <c r="Y235" s="83"/>
      <c r="Z235" s="70">
        <f>'Tabla del Prestamo'!H235+'Tabla del Prestamo'!I235+'Tabla del Prestamo'!J235</f>
        <v>0</v>
      </c>
      <c r="AA235" s="67">
        <v>220</v>
      </c>
      <c r="AB235" s="70">
        <f>SUMIF($Z$16:$Z$375,"&gt;0",$Z$16:$Z$375)-SUMIF($Z236:Z$375,"&gt;0",$Z236:Z$375)</f>
        <v>0</v>
      </c>
      <c r="AC235" s="66"/>
      <c r="AD235" s="70"/>
      <c r="AE235" s="95"/>
      <c r="AF235" s="89">
        <f t="shared" si="38"/>
        <v>0</v>
      </c>
      <c r="AG235" s="89">
        <f t="shared" si="39"/>
        <v>0</v>
      </c>
      <c r="AH235" s="178">
        <f t="shared" si="40"/>
        <v>0</v>
      </c>
      <c r="AI235" s="89">
        <f>'Tabla del Prestamo'!$H$15</f>
        <v>0</v>
      </c>
      <c r="AJ235" s="67"/>
      <c r="AK235" s="89"/>
      <c r="AL235" s="67"/>
      <c r="AM235" s="89">
        <f t="shared" si="41"/>
        <v>0</v>
      </c>
      <c r="AO235" s="96">
        <f>IF('Tabla del Prestamo'!K234&gt;0.1,1,0)</f>
        <v>0</v>
      </c>
      <c r="AP235" s="96"/>
      <c r="AV235" s="89">
        <f t="shared" si="42"/>
        <v>0</v>
      </c>
      <c r="AW235" s="97">
        <f>(AV235-AX235)+('Tabla del Prestamo'!H235+'Tabla del Prestamo'!I235+'Tabla del Prestamo'!J235)*BE235</f>
        <v>0</v>
      </c>
      <c r="AX235" s="89">
        <f t="shared" si="43"/>
        <v>0</v>
      </c>
      <c r="AY235" s="89">
        <f>'Tabla del Prestamo'!$H$15</f>
        <v>0</v>
      </c>
      <c r="BA235" s="89"/>
      <c r="BC235" s="97">
        <f t="shared" si="44"/>
        <v>0</v>
      </c>
      <c r="BD235" s="90">
        <v>19</v>
      </c>
      <c r="BE235" s="98">
        <f t="shared" si="45"/>
        <v>0</v>
      </c>
      <c r="BG235" s="69">
        <f t="shared" si="46"/>
        <v>0</v>
      </c>
      <c r="BH235" s="70">
        <f t="shared" si="47"/>
        <v>0</v>
      </c>
      <c r="BJ235" s="67">
        <f>IF(BC235&gt;-'Tabla del Prestamo'!$D$16,1,0)</f>
        <v>0</v>
      </c>
      <c r="BL235" s="95">
        <f>('Tabla del Prestamo'!$N$22*AM235/12)</f>
        <v>0</v>
      </c>
    </row>
    <row r="236" spans="19:64" x14ac:dyDescent="0.35">
      <c r="S236" s="93">
        <f t="shared" si="36"/>
        <v>0</v>
      </c>
      <c r="T236" s="93">
        <f>IF('Tabla del Prestamo'!G236&gt;0,'Tabla del Prestamo'!G236,0)</f>
        <v>0</v>
      </c>
      <c r="U236" s="94"/>
      <c r="V236" s="94">
        <f t="shared" si="37"/>
        <v>0</v>
      </c>
      <c r="W236" s="66">
        <v>221</v>
      </c>
      <c r="X236" s="70">
        <f>SUMIF($S$16:$S$375,"&gt;0",$S$16:$S$375)-SUMIF(S237:$S$375,"&gt;0",S237:$S$375)</f>
        <v>0</v>
      </c>
      <c r="Y236" s="83"/>
      <c r="Z236" s="70">
        <f>'Tabla del Prestamo'!H236+'Tabla del Prestamo'!I236+'Tabla del Prestamo'!J236</f>
        <v>0</v>
      </c>
      <c r="AA236" s="67">
        <v>221</v>
      </c>
      <c r="AB236" s="70">
        <f>SUMIF($Z$16:$Z$375,"&gt;0",$Z$16:$Z$375)-SUMIF($Z237:Z$375,"&gt;0",$Z237:Z$375)</f>
        <v>0</v>
      </c>
      <c r="AC236" s="66"/>
      <c r="AD236" s="70"/>
      <c r="AE236" s="95"/>
      <c r="AF236" s="89">
        <f t="shared" si="38"/>
        <v>0</v>
      </c>
      <c r="AG236" s="89">
        <f t="shared" si="39"/>
        <v>0</v>
      </c>
      <c r="AH236" s="89">
        <f t="shared" si="40"/>
        <v>0</v>
      </c>
      <c r="AI236" s="89">
        <f>'Tabla del Prestamo'!$H$15</f>
        <v>0</v>
      </c>
      <c r="AJ236" s="67"/>
      <c r="AK236" s="89"/>
      <c r="AL236" s="67"/>
      <c r="AM236" s="89">
        <f t="shared" si="41"/>
        <v>0</v>
      </c>
      <c r="AO236" s="96">
        <f>IF('Tabla del Prestamo'!K235&gt;0.1,1,0)</f>
        <v>0</v>
      </c>
      <c r="AP236" s="96"/>
      <c r="AV236" s="89">
        <f t="shared" si="42"/>
        <v>0</v>
      </c>
      <c r="AW236" s="97">
        <f>(AV236-AX236)+('Tabla del Prestamo'!H236+'Tabla del Prestamo'!I236+'Tabla del Prestamo'!J236)*BE236</f>
        <v>0</v>
      </c>
      <c r="AX236" s="89">
        <f t="shared" si="43"/>
        <v>0</v>
      </c>
      <c r="AY236" s="89">
        <f>'Tabla del Prestamo'!$H$15</f>
        <v>0</v>
      </c>
      <c r="BA236" s="89"/>
      <c r="BC236" s="97">
        <f t="shared" si="44"/>
        <v>0</v>
      </c>
      <c r="BD236" s="90">
        <v>19</v>
      </c>
      <c r="BE236" s="98">
        <f t="shared" si="45"/>
        <v>0</v>
      </c>
      <c r="BG236" s="69">
        <f t="shared" si="46"/>
        <v>0</v>
      </c>
      <c r="BH236" s="70">
        <f t="shared" si="47"/>
        <v>0</v>
      </c>
      <c r="BJ236" s="67">
        <f>IF(BC236&gt;-'Tabla del Prestamo'!$D$16,1,0)</f>
        <v>0</v>
      </c>
      <c r="BL236" s="95">
        <f>('Tabla del Prestamo'!$N$22*AM236/12)</f>
        <v>0</v>
      </c>
    </row>
    <row r="237" spans="19:64" x14ac:dyDescent="0.35">
      <c r="S237" s="93">
        <f t="shared" si="36"/>
        <v>0</v>
      </c>
      <c r="T237" s="93">
        <f>IF('Tabla del Prestamo'!G237&gt;0,'Tabla del Prestamo'!G237,0)</f>
        <v>0</v>
      </c>
      <c r="U237" s="94"/>
      <c r="V237" s="94">
        <f t="shared" si="37"/>
        <v>0</v>
      </c>
      <c r="W237" s="66">
        <v>222</v>
      </c>
      <c r="X237" s="70">
        <f>SUMIF($S$16:$S$375,"&gt;0",$S$16:$S$375)-SUMIF(S238:$S$375,"&gt;0",S238:$S$375)</f>
        <v>0</v>
      </c>
      <c r="Y237" s="83"/>
      <c r="Z237" s="70">
        <f>'Tabla del Prestamo'!H237+'Tabla del Prestamo'!I237+'Tabla del Prestamo'!J237</f>
        <v>0</v>
      </c>
      <c r="AA237" s="67">
        <v>222</v>
      </c>
      <c r="AB237" s="70">
        <f>SUMIF($Z$16:$Z$375,"&gt;0",$Z$16:$Z$375)-SUMIF($Z238:Z$375,"&gt;0",$Z238:Z$375)</f>
        <v>0</v>
      </c>
      <c r="AC237" s="66"/>
      <c r="AD237" s="70"/>
      <c r="AE237" s="95"/>
      <c r="AF237" s="89">
        <f t="shared" si="38"/>
        <v>0</v>
      </c>
      <c r="AG237" s="89">
        <f t="shared" si="39"/>
        <v>0</v>
      </c>
      <c r="AH237" s="97">
        <f t="shared" si="40"/>
        <v>0</v>
      </c>
      <c r="AI237" s="89">
        <f>'Tabla del Prestamo'!$H$15</f>
        <v>0</v>
      </c>
      <c r="AJ237" s="67"/>
      <c r="AK237" s="89">
        <f>'Tabla del Prestamo'!$I$15</f>
        <v>0</v>
      </c>
      <c r="AL237" s="67"/>
      <c r="AM237" s="89">
        <f t="shared" si="41"/>
        <v>0</v>
      </c>
      <c r="AO237" s="96">
        <f>IF('Tabla del Prestamo'!K236&gt;0.1,1,0)</f>
        <v>0</v>
      </c>
      <c r="AP237" s="96"/>
      <c r="AV237" s="89">
        <f t="shared" si="42"/>
        <v>0</v>
      </c>
      <c r="AW237" s="97">
        <f>(AV237-AX237)+('Tabla del Prestamo'!H237+'Tabla del Prestamo'!I237+'Tabla del Prestamo'!J237)*BE237</f>
        <v>0</v>
      </c>
      <c r="AX237" s="89">
        <f t="shared" si="43"/>
        <v>0</v>
      </c>
      <c r="AY237" s="89">
        <f>'Tabla del Prestamo'!$H$15</f>
        <v>0</v>
      </c>
      <c r="BA237" s="89">
        <f>'Tabla del Prestamo'!$I$15</f>
        <v>0</v>
      </c>
      <c r="BC237" s="97">
        <f t="shared" si="44"/>
        <v>0</v>
      </c>
      <c r="BD237" s="90">
        <v>19</v>
      </c>
      <c r="BE237" s="98">
        <f t="shared" si="45"/>
        <v>0</v>
      </c>
      <c r="BG237" s="69">
        <f t="shared" si="46"/>
        <v>0</v>
      </c>
      <c r="BH237" s="70">
        <f t="shared" si="47"/>
        <v>0</v>
      </c>
      <c r="BJ237" s="67">
        <f>IF(BC237&gt;-'Tabla del Prestamo'!$D$16,1,0)</f>
        <v>0</v>
      </c>
      <c r="BL237" s="95">
        <f>('Tabla del Prestamo'!$N$22*AM237/12)</f>
        <v>0</v>
      </c>
    </row>
    <row r="238" spans="19:64" x14ac:dyDescent="0.35">
      <c r="S238" s="93">
        <f t="shared" si="36"/>
        <v>0</v>
      </c>
      <c r="T238" s="93">
        <f>IF('Tabla del Prestamo'!G238&gt;0,'Tabla del Prestamo'!G238,0)</f>
        <v>0</v>
      </c>
      <c r="U238" s="94"/>
      <c r="V238" s="94">
        <f t="shared" si="37"/>
        <v>0</v>
      </c>
      <c r="W238" s="66">
        <v>223</v>
      </c>
      <c r="X238" s="70">
        <f>SUMIF($S$16:$S$375,"&gt;0",$S$16:$S$375)-SUMIF(S239:$S$375,"&gt;0",S239:$S$375)</f>
        <v>0</v>
      </c>
      <c r="Y238" s="83"/>
      <c r="Z238" s="70">
        <f>'Tabla del Prestamo'!H238+'Tabla del Prestamo'!I238+'Tabla del Prestamo'!J238</f>
        <v>0</v>
      </c>
      <c r="AA238" s="67">
        <v>223</v>
      </c>
      <c r="AB238" s="70">
        <f>SUMIF($Z$16:$Z$375,"&gt;0",$Z$16:$Z$375)-SUMIF($Z239:Z$375,"&gt;0",$Z239:Z$375)</f>
        <v>0</v>
      </c>
      <c r="AC238" s="66"/>
      <c r="AD238" s="70"/>
      <c r="AE238" s="95"/>
      <c r="AF238" s="89">
        <f t="shared" si="38"/>
        <v>0</v>
      </c>
      <c r="AG238" s="89">
        <f t="shared" si="39"/>
        <v>0</v>
      </c>
      <c r="AH238" s="89">
        <f t="shared" si="40"/>
        <v>0</v>
      </c>
      <c r="AI238" s="89">
        <f>'Tabla del Prestamo'!$H$15</f>
        <v>0</v>
      </c>
      <c r="AJ238" s="67"/>
      <c r="AK238" s="89"/>
      <c r="AL238" s="67"/>
      <c r="AM238" s="89">
        <f t="shared" si="41"/>
        <v>0</v>
      </c>
      <c r="AO238" s="96">
        <f>IF('Tabla del Prestamo'!K237&gt;0.1,1,0)</f>
        <v>0</v>
      </c>
      <c r="AP238" s="96"/>
      <c r="AV238" s="89">
        <f t="shared" si="42"/>
        <v>0</v>
      </c>
      <c r="AW238" s="97">
        <f>(AV238-AX238)+('Tabla del Prestamo'!H238+'Tabla del Prestamo'!I238+'Tabla del Prestamo'!J238)*BE238</f>
        <v>0</v>
      </c>
      <c r="AX238" s="89">
        <f t="shared" si="43"/>
        <v>0</v>
      </c>
      <c r="AY238" s="89">
        <f>'Tabla del Prestamo'!$H$15</f>
        <v>0</v>
      </c>
      <c r="BA238" s="89"/>
      <c r="BC238" s="97">
        <f t="shared" si="44"/>
        <v>0</v>
      </c>
      <c r="BD238" s="90">
        <v>19</v>
      </c>
      <c r="BE238" s="98">
        <f t="shared" si="45"/>
        <v>0</v>
      </c>
      <c r="BG238" s="69">
        <f t="shared" si="46"/>
        <v>0</v>
      </c>
      <c r="BH238" s="70">
        <f t="shared" si="47"/>
        <v>0</v>
      </c>
      <c r="BJ238" s="67">
        <f>IF(BC238&gt;-'Tabla del Prestamo'!$D$16,1,0)</f>
        <v>0</v>
      </c>
      <c r="BL238" s="95">
        <f>('Tabla del Prestamo'!$N$22*AM238/12)</f>
        <v>0</v>
      </c>
    </row>
    <row r="239" spans="19:64" x14ac:dyDescent="0.35">
      <c r="S239" s="93">
        <f t="shared" si="36"/>
        <v>0</v>
      </c>
      <c r="T239" s="93">
        <f>IF('Tabla del Prestamo'!G239&gt;0,'Tabla del Prestamo'!G239,0)</f>
        <v>0</v>
      </c>
      <c r="U239" s="94"/>
      <c r="V239" s="94">
        <f t="shared" si="37"/>
        <v>0</v>
      </c>
      <c r="W239" s="66">
        <v>224</v>
      </c>
      <c r="X239" s="70">
        <f>SUMIF($S$16:$S$375,"&gt;0",$S$16:$S$375)-SUMIF(S240:$S$375,"&gt;0",S240:$S$375)</f>
        <v>0</v>
      </c>
      <c r="Y239" s="83"/>
      <c r="Z239" s="70">
        <f>'Tabla del Prestamo'!H239+'Tabla del Prestamo'!I239+'Tabla del Prestamo'!J239</f>
        <v>0</v>
      </c>
      <c r="AA239" s="67">
        <v>224</v>
      </c>
      <c r="AB239" s="70">
        <f>SUMIF($Z$16:$Z$375,"&gt;0",$Z$16:$Z$375)-SUMIF($Z240:Z$375,"&gt;0",$Z240:Z$375)</f>
        <v>0</v>
      </c>
      <c r="AC239" s="66"/>
      <c r="AD239" s="70"/>
      <c r="AE239" s="95"/>
      <c r="AF239" s="89">
        <f t="shared" si="38"/>
        <v>0</v>
      </c>
      <c r="AG239" s="89">
        <f t="shared" si="39"/>
        <v>0</v>
      </c>
      <c r="AH239" s="89">
        <f t="shared" si="40"/>
        <v>0</v>
      </c>
      <c r="AI239" s="89">
        <f>'Tabla del Prestamo'!$H$15</f>
        <v>0</v>
      </c>
      <c r="AJ239" s="67"/>
      <c r="AK239" s="89"/>
      <c r="AL239" s="67"/>
      <c r="AM239" s="89">
        <f t="shared" si="41"/>
        <v>0</v>
      </c>
      <c r="AO239" s="96">
        <f>IF('Tabla del Prestamo'!K238&gt;0.1,1,0)</f>
        <v>0</v>
      </c>
      <c r="AP239" s="96"/>
      <c r="AV239" s="89">
        <f t="shared" si="42"/>
        <v>0</v>
      </c>
      <c r="AW239" s="97">
        <f>(AV239-AX239)+('Tabla del Prestamo'!H239+'Tabla del Prestamo'!I239+'Tabla del Prestamo'!J239)*BE239</f>
        <v>0</v>
      </c>
      <c r="AX239" s="89">
        <f t="shared" si="43"/>
        <v>0</v>
      </c>
      <c r="AY239" s="89">
        <f>'Tabla del Prestamo'!$H$15</f>
        <v>0</v>
      </c>
      <c r="BA239" s="89"/>
      <c r="BC239" s="97">
        <f t="shared" si="44"/>
        <v>0</v>
      </c>
      <c r="BD239" s="90">
        <v>19</v>
      </c>
      <c r="BE239" s="98">
        <f t="shared" si="45"/>
        <v>0</v>
      </c>
      <c r="BG239" s="69">
        <f t="shared" si="46"/>
        <v>0</v>
      </c>
      <c r="BH239" s="70">
        <f t="shared" si="47"/>
        <v>0</v>
      </c>
      <c r="BJ239" s="67">
        <f>IF(BC239&gt;-'Tabla del Prestamo'!$D$16,1,0)</f>
        <v>0</v>
      </c>
      <c r="BL239" s="95">
        <f>('Tabla del Prestamo'!$N$22*AM239/12)</f>
        <v>0</v>
      </c>
    </row>
    <row r="240" spans="19:64" x14ac:dyDescent="0.35">
      <c r="S240" s="93">
        <f t="shared" si="36"/>
        <v>0</v>
      </c>
      <c r="T240" s="93">
        <f>IF('Tabla del Prestamo'!G240&gt;0,'Tabla del Prestamo'!G240,0)</f>
        <v>0</v>
      </c>
      <c r="U240" s="94"/>
      <c r="V240" s="94">
        <f t="shared" si="37"/>
        <v>0</v>
      </c>
      <c r="W240" s="66">
        <v>225</v>
      </c>
      <c r="X240" s="70">
        <f>SUMIF($S$16:$S$375,"&gt;0",$S$16:$S$375)-SUMIF(S241:$S$375,"&gt;0",S241:$S$375)</f>
        <v>0</v>
      </c>
      <c r="Y240" s="83"/>
      <c r="Z240" s="70">
        <f>'Tabla del Prestamo'!H240+'Tabla del Prestamo'!I240+'Tabla del Prestamo'!J240</f>
        <v>0</v>
      </c>
      <c r="AA240" s="67">
        <v>225</v>
      </c>
      <c r="AB240" s="70">
        <f>SUMIF($Z$16:$Z$375,"&gt;0",$Z$16:$Z$375)-SUMIF($Z241:Z$375,"&gt;0",$Z241:Z$375)</f>
        <v>0</v>
      </c>
      <c r="AC240" s="66"/>
      <c r="AD240" s="70"/>
      <c r="AE240" s="95"/>
      <c r="AF240" s="89">
        <f t="shared" si="38"/>
        <v>0</v>
      </c>
      <c r="AG240" s="89">
        <f t="shared" si="39"/>
        <v>0</v>
      </c>
      <c r="AH240" s="89">
        <f t="shared" si="40"/>
        <v>0</v>
      </c>
      <c r="AI240" s="89">
        <f>'Tabla del Prestamo'!$H$15</f>
        <v>0</v>
      </c>
      <c r="AJ240" s="67"/>
      <c r="AK240" s="89"/>
      <c r="AL240" s="67"/>
      <c r="AM240" s="89">
        <f t="shared" si="41"/>
        <v>0</v>
      </c>
      <c r="AO240" s="96">
        <f>IF('Tabla del Prestamo'!K239&gt;0.1,1,0)</f>
        <v>0</v>
      </c>
      <c r="AP240" s="96"/>
      <c r="AV240" s="89">
        <f t="shared" si="42"/>
        <v>0</v>
      </c>
      <c r="AW240" s="97">
        <f>(AV240-AX240)+('Tabla del Prestamo'!H240+'Tabla del Prestamo'!I240+'Tabla del Prestamo'!J240)*BE240</f>
        <v>0</v>
      </c>
      <c r="AX240" s="89">
        <f t="shared" si="43"/>
        <v>0</v>
      </c>
      <c r="AY240" s="89">
        <f>'Tabla del Prestamo'!$H$15</f>
        <v>0</v>
      </c>
      <c r="BA240" s="89"/>
      <c r="BC240" s="97">
        <f t="shared" si="44"/>
        <v>0</v>
      </c>
      <c r="BD240" s="90">
        <v>19</v>
      </c>
      <c r="BE240" s="98">
        <f t="shared" si="45"/>
        <v>0</v>
      </c>
      <c r="BG240" s="69">
        <f t="shared" si="46"/>
        <v>0</v>
      </c>
      <c r="BH240" s="70">
        <f t="shared" si="47"/>
        <v>0</v>
      </c>
      <c r="BJ240" s="67">
        <f>IF(BC240&gt;-'Tabla del Prestamo'!$D$16,1,0)</f>
        <v>0</v>
      </c>
      <c r="BL240" s="95">
        <f>('Tabla del Prestamo'!$N$22*AM240/12)</f>
        <v>0</v>
      </c>
    </row>
    <row r="241" spans="19:64" x14ac:dyDescent="0.35">
      <c r="S241" s="93">
        <f t="shared" si="36"/>
        <v>0</v>
      </c>
      <c r="T241" s="93">
        <f>IF('Tabla del Prestamo'!G241&gt;0,'Tabla del Prestamo'!G241,0)</f>
        <v>0</v>
      </c>
      <c r="U241" s="94"/>
      <c r="V241" s="94">
        <f t="shared" si="37"/>
        <v>0</v>
      </c>
      <c r="W241" s="66">
        <v>226</v>
      </c>
      <c r="X241" s="70">
        <f>SUMIF($S$16:$S$375,"&gt;0",$S$16:$S$375)-SUMIF(S242:$S$375,"&gt;0",S242:$S$375)</f>
        <v>0</v>
      </c>
      <c r="Y241" s="83"/>
      <c r="Z241" s="70">
        <f>'Tabla del Prestamo'!H241+'Tabla del Prestamo'!I241+'Tabla del Prestamo'!J241</f>
        <v>0</v>
      </c>
      <c r="AA241" s="67">
        <v>226</v>
      </c>
      <c r="AB241" s="70">
        <f>SUMIF($Z$16:$Z$375,"&gt;0",$Z$16:$Z$375)-SUMIF($Z242:Z$375,"&gt;0",$Z242:Z$375)</f>
        <v>0</v>
      </c>
      <c r="AC241" s="66"/>
      <c r="AD241" s="70"/>
      <c r="AE241" s="95"/>
      <c r="AF241" s="89">
        <f t="shared" si="38"/>
        <v>0</v>
      </c>
      <c r="AG241" s="89">
        <f t="shared" si="39"/>
        <v>0</v>
      </c>
      <c r="AH241" s="89">
        <f t="shared" si="40"/>
        <v>0</v>
      </c>
      <c r="AI241" s="89">
        <f>'Tabla del Prestamo'!$H$15</f>
        <v>0</v>
      </c>
      <c r="AJ241" s="67"/>
      <c r="AK241" s="89"/>
      <c r="AL241" s="67"/>
      <c r="AM241" s="89">
        <f t="shared" si="41"/>
        <v>0</v>
      </c>
      <c r="AO241" s="96">
        <f>IF('Tabla del Prestamo'!K240&gt;0.1,1,0)</f>
        <v>0</v>
      </c>
      <c r="AP241" s="96"/>
      <c r="AV241" s="89">
        <f t="shared" si="42"/>
        <v>0</v>
      </c>
      <c r="AW241" s="97">
        <f>(AV241-AX241)+('Tabla del Prestamo'!H241+'Tabla del Prestamo'!I241+'Tabla del Prestamo'!J241)*BE241</f>
        <v>0</v>
      </c>
      <c r="AX241" s="89">
        <f t="shared" si="43"/>
        <v>0</v>
      </c>
      <c r="AY241" s="89">
        <f>'Tabla del Prestamo'!$H$15</f>
        <v>0</v>
      </c>
      <c r="BA241" s="89"/>
      <c r="BC241" s="97">
        <f t="shared" si="44"/>
        <v>0</v>
      </c>
      <c r="BD241" s="90">
        <v>19</v>
      </c>
      <c r="BE241" s="98">
        <f t="shared" si="45"/>
        <v>0</v>
      </c>
      <c r="BG241" s="69">
        <f t="shared" si="46"/>
        <v>0</v>
      </c>
      <c r="BH241" s="70">
        <f t="shared" si="47"/>
        <v>0</v>
      </c>
      <c r="BJ241" s="67">
        <f>IF(BC241&gt;-'Tabla del Prestamo'!$D$16,1,0)</f>
        <v>0</v>
      </c>
      <c r="BL241" s="95">
        <f>('Tabla del Prestamo'!$N$22*AM241/12)</f>
        <v>0</v>
      </c>
    </row>
    <row r="242" spans="19:64" x14ac:dyDescent="0.35">
      <c r="S242" s="93">
        <f t="shared" si="36"/>
        <v>0</v>
      </c>
      <c r="T242" s="93">
        <f>IF('Tabla del Prestamo'!G242&gt;0,'Tabla del Prestamo'!G242,0)</f>
        <v>0</v>
      </c>
      <c r="U242" s="94"/>
      <c r="V242" s="94">
        <f t="shared" si="37"/>
        <v>0</v>
      </c>
      <c r="W242" s="66">
        <v>227</v>
      </c>
      <c r="X242" s="70">
        <f>SUMIF($S$16:$S$375,"&gt;0",$S$16:$S$375)-SUMIF(S243:$S$375,"&gt;0",S243:$S$375)</f>
        <v>0</v>
      </c>
      <c r="Y242" s="83"/>
      <c r="Z242" s="70">
        <f>'Tabla del Prestamo'!H242+'Tabla del Prestamo'!I242+'Tabla del Prestamo'!J242</f>
        <v>0</v>
      </c>
      <c r="AA242" s="67">
        <v>227</v>
      </c>
      <c r="AB242" s="70">
        <f>SUMIF($Z$16:$Z$375,"&gt;0",$Z$16:$Z$375)-SUMIF($Z243:Z$375,"&gt;0",$Z243:Z$375)</f>
        <v>0</v>
      </c>
      <c r="AC242" s="66"/>
      <c r="AD242" s="70"/>
      <c r="AE242" s="95"/>
      <c r="AF242" s="89">
        <f t="shared" si="38"/>
        <v>0</v>
      </c>
      <c r="AG242" s="89">
        <f t="shared" si="39"/>
        <v>0</v>
      </c>
      <c r="AH242" s="89">
        <f t="shared" si="40"/>
        <v>0</v>
      </c>
      <c r="AI242" s="89">
        <f>'Tabla del Prestamo'!$H$15</f>
        <v>0</v>
      </c>
      <c r="AJ242" s="67"/>
      <c r="AK242" s="89"/>
      <c r="AL242" s="67"/>
      <c r="AM242" s="89">
        <f t="shared" si="41"/>
        <v>0</v>
      </c>
      <c r="AO242" s="96">
        <f>IF('Tabla del Prestamo'!K241&gt;0.1,1,0)</f>
        <v>0</v>
      </c>
      <c r="AP242" s="96"/>
      <c r="AV242" s="89">
        <f t="shared" si="42"/>
        <v>0</v>
      </c>
      <c r="AW242" s="97">
        <f>(AV242-AX242)+('Tabla del Prestamo'!H242+'Tabla del Prestamo'!I242+'Tabla del Prestamo'!J242)*BE242</f>
        <v>0</v>
      </c>
      <c r="AX242" s="89">
        <f t="shared" si="43"/>
        <v>0</v>
      </c>
      <c r="AY242" s="89">
        <f>'Tabla del Prestamo'!$H$15</f>
        <v>0</v>
      </c>
      <c r="BA242" s="89"/>
      <c r="BC242" s="97">
        <f t="shared" si="44"/>
        <v>0</v>
      </c>
      <c r="BD242" s="90">
        <v>19</v>
      </c>
      <c r="BE242" s="98">
        <f t="shared" si="45"/>
        <v>0</v>
      </c>
      <c r="BG242" s="69">
        <f t="shared" si="46"/>
        <v>0</v>
      </c>
      <c r="BH242" s="70">
        <f t="shared" si="47"/>
        <v>0</v>
      </c>
      <c r="BJ242" s="67">
        <f>IF(BC242&gt;-'Tabla del Prestamo'!$D$16,1,0)</f>
        <v>0</v>
      </c>
      <c r="BL242" s="95">
        <f>('Tabla del Prestamo'!$N$22*AM242/12)</f>
        <v>0</v>
      </c>
    </row>
    <row r="243" spans="19:64" x14ac:dyDescent="0.35">
      <c r="S243" s="93">
        <f t="shared" si="36"/>
        <v>0</v>
      </c>
      <c r="T243" s="93">
        <f>IF('Tabla del Prestamo'!G243&gt;0,'Tabla del Prestamo'!G243,0)</f>
        <v>0</v>
      </c>
      <c r="U243" s="94"/>
      <c r="V243" s="94">
        <f t="shared" si="37"/>
        <v>0</v>
      </c>
      <c r="W243" s="66">
        <v>228</v>
      </c>
      <c r="X243" s="70">
        <f>SUMIF($S$16:$S$375,"&gt;0",$S$16:$S$375)-SUMIF(S244:$S$375,"&gt;0",S244:$S$375)</f>
        <v>0</v>
      </c>
      <c r="Y243" s="83"/>
      <c r="Z243" s="70">
        <f>'Tabla del Prestamo'!H243+'Tabla del Prestamo'!I243+'Tabla del Prestamo'!J243</f>
        <v>0</v>
      </c>
      <c r="AA243" s="67">
        <v>228</v>
      </c>
      <c r="AB243" s="70">
        <f>SUMIF($Z$16:$Z$375,"&gt;0",$Z$16:$Z$375)-SUMIF($Z244:Z$375,"&gt;0",$Z244:Z$375)</f>
        <v>0</v>
      </c>
      <c r="AC243" s="66"/>
      <c r="AD243" s="70"/>
      <c r="AE243" s="95"/>
      <c r="AF243" s="89">
        <f t="shared" si="38"/>
        <v>0</v>
      </c>
      <c r="AG243" s="89">
        <f t="shared" si="39"/>
        <v>0</v>
      </c>
      <c r="AH243" s="89">
        <f t="shared" si="40"/>
        <v>0</v>
      </c>
      <c r="AI243" s="89">
        <f>'Tabla del Prestamo'!$H$15</f>
        <v>0</v>
      </c>
      <c r="AJ243" s="67"/>
      <c r="AK243" s="89"/>
      <c r="AL243" s="67"/>
      <c r="AM243" s="89">
        <f t="shared" si="41"/>
        <v>0</v>
      </c>
      <c r="AO243" s="96">
        <f>IF('Tabla del Prestamo'!K242&gt;0.1,1,0)</f>
        <v>0</v>
      </c>
      <c r="AP243" s="96"/>
      <c r="AV243" s="89">
        <f t="shared" si="42"/>
        <v>0</v>
      </c>
      <c r="AW243" s="97">
        <f>(AV243-AX243)+('Tabla del Prestamo'!H243+'Tabla del Prestamo'!I243+'Tabla del Prestamo'!J243)*BE243</f>
        <v>0</v>
      </c>
      <c r="AX243" s="89">
        <f t="shared" si="43"/>
        <v>0</v>
      </c>
      <c r="AY243" s="89">
        <f>'Tabla del Prestamo'!$H$15</f>
        <v>0</v>
      </c>
      <c r="BA243" s="89"/>
      <c r="BC243" s="97">
        <f t="shared" si="44"/>
        <v>0</v>
      </c>
      <c r="BD243" s="90">
        <v>19</v>
      </c>
      <c r="BE243" s="98">
        <f t="shared" si="45"/>
        <v>0</v>
      </c>
      <c r="BG243" s="69">
        <f t="shared" si="46"/>
        <v>0</v>
      </c>
      <c r="BH243" s="70">
        <f t="shared" si="47"/>
        <v>0</v>
      </c>
      <c r="BJ243" s="67">
        <f>IF(BC243&gt;-'Tabla del Prestamo'!$D$16,1,0)</f>
        <v>0</v>
      </c>
      <c r="BL243" s="95">
        <f>('Tabla del Prestamo'!$N$22*AM243/12)</f>
        <v>0</v>
      </c>
    </row>
    <row r="244" spans="19:64" x14ac:dyDescent="0.35">
      <c r="S244" s="93">
        <f t="shared" si="36"/>
        <v>0</v>
      </c>
      <c r="T244" s="93">
        <f>IF('Tabla del Prestamo'!G244&gt;0,'Tabla del Prestamo'!G244,0)</f>
        <v>0</v>
      </c>
      <c r="U244" s="94"/>
      <c r="V244" s="94">
        <f t="shared" si="37"/>
        <v>0</v>
      </c>
      <c r="W244" s="66">
        <v>229</v>
      </c>
      <c r="X244" s="70">
        <f>SUMIF($S$16:$S$375,"&gt;0",$S$16:$S$375)-SUMIF(S245:$S$375,"&gt;0",S245:$S$375)</f>
        <v>0</v>
      </c>
      <c r="Y244" s="83"/>
      <c r="Z244" s="70">
        <f>'Tabla del Prestamo'!H244+'Tabla del Prestamo'!I244+'Tabla del Prestamo'!J244</f>
        <v>0</v>
      </c>
      <c r="AA244" s="67">
        <v>229</v>
      </c>
      <c r="AB244" s="70">
        <f>SUMIF($Z$16:$Z$375,"&gt;0",$Z$16:$Z$375)-SUMIF($Z245:Z$375,"&gt;0",$Z245:Z$375)</f>
        <v>0</v>
      </c>
      <c r="AC244" s="66"/>
      <c r="AD244" s="70"/>
      <c r="AE244" s="95"/>
      <c r="AF244" s="89">
        <f t="shared" si="38"/>
        <v>0</v>
      </c>
      <c r="AG244" s="89">
        <f t="shared" si="39"/>
        <v>0</v>
      </c>
      <c r="AH244" s="89">
        <f t="shared" si="40"/>
        <v>0</v>
      </c>
      <c r="AI244" s="89">
        <f>'Tabla del Prestamo'!$H$15</f>
        <v>0</v>
      </c>
      <c r="AJ244" s="67"/>
      <c r="AK244" s="89"/>
      <c r="AL244" s="67"/>
      <c r="AM244" s="89">
        <f t="shared" si="41"/>
        <v>0</v>
      </c>
      <c r="AO244" s="96">
        <f>IF('Tabla del Prestamo'!K243&gt;0.1,1,0)</f>
        <v>0</v>
      </c>
      <c r="AP244" s="96"/>
      <c r="AV244" s="89">
        <f t="shared" si="42"/>
        <v>0</v>
      </c>
      <c r="AW244" s="97">
        <f>(AV244-AX244)+('Tabla del Prestamo'!H244+'Tabla del Prestamo'!I244+'Tabla del Prestamo'!J244)*BE244</f>
        <v>0</v>
      </c>
      <c r="AX244" s="89">
        <f t="shared" si="43"/>
        <v>0</v>
      </c>
      <c r="AY244" s="89">
        <f>'Tabla del Prestamo'!$H$15</f>
        <v>0</v>
      </c>
      <c r="BA244" s="89"/>
      <c r="BC244" s="97">
        <f t="shared" si="44"/>
        <v>0</v>
      </c>
      <c r="BD244" s="90">
        <v>20</v>
      </c>
      <c r="BE244" s="98">
        <f t="shared" si="45"/>
        <v>0</v>
      </c>
      <c r="BG244" s="69">
        <f t="shared" si="46"/>
        <v>0</v>
      </c>
      <c r="BH244" s="70">
        <f t="shared" si="47"/>
        <v>0</v>
      </c>
      <c r="BJ244" s="67">
        <f>IF(BC244&gt;-'Tabla del Prestamo'!$D$16,1,0)</f>
        <v>0</v>
      </c>
      <c r="BL244" s="95">
        <f>('Tabla del Prestamo'!$N$22*AM244/12)</f>
        <v>0</v>
      </c>
    </row>
    <row r="245" spans="19:64" x14ac:dyDescent="0.35">
      <c r="S245" s="93">
        <f t="shared" si="36"/>
        <v>0</v>
      </c>
      <c r="T245" s="93">
        <f>IF('Tabla del Prestamo'!G245&gt;0,'Tabla del Prestamo'!G245,0)</f>
        <v>0</v>
      </c>
      <c r="U245" s="94"/>
      <c r="V245" s="94">
        <f t="shared" si="37"/>
        <v>0</v>
      </c>
      <c r="W245" s="66">
        <v>230</v>
      </c>
      <c r="X245" s="70">
        <f>SUMIF($S$16:$S$375,"&gt;0",$S$16:$S$375)-SUMIF(S246:$S$375,"&gt;0",S246:$S$375)</f>
        <v>0</v>
      </c>
      <c r="Y245" s="83"/>
      <c r="Z245" s="70">
        <f>'Tabla del Prestamo'!H245+'Tabla del Prestamo'!I245+'Tabla del Prestamo'!J245</f>
        <v>0</v>
      </c>
      <c r="AA245" s="67">
        <v>230</v>
      </c>
      <c r="AB245" s="70">
        <f>SUMIF($Z$16:$Z$375,"&gt;0",$Z$16:$Z$375)-SUMIF($Z246:Z$375,"&gt;0",$Z246:Z$375)</f>
        <v>0</v>
      </c>
      <c r="AC245" s="66"/>
      <c r="AD245" s="70"/>
      <c r="AE245" s="95"/>
      <c r="AF245" s="89">
        <f t="shared" si="38"/>
        <v>0</v>
      </c>
      <c r="AG245" s="89">
        <f t="shared" si="39"/>
        <v>0</v>
      </c>
      <c r="AH245" s="89">
        <f t="shared" si="40"/>
        <v>0</v>
      </c>
      <c r="AI245" s="89">
        <f>'Tabla del Prestamo'!$H$15</f>
        <v>0</v>
      </c>
      <c r="AJ245" s="67"/>
      <c r="AK245" s="89"/>
      <c r="AL245" s="67"/>
      <c r="AM245" s="89">
        <f t="shared" si="41"/>
        <v>0</v>
      </c>
      <c r="AO245" s="96">
        <f>IF('Tabla del Prestamo'!K244&gt;0.1,1,0)</f>
        <v>0</v>
      </c>
      <c r="AP245" s="96"/>
      <c r="AV245" s="89">
        <f t="shared" si="42"/>
        <v>0</v>
      </c>
      <c r="AW245" s="97">
        <f>(AV245-AX245)+('Tabla del Prestamo'!H245+'Tabla del Prestamo'!I245+'Tabla del Prestamo'!J245)*BE245</f>
        <v>0</v>
      </c>
      <c r="AX245" s="89">
        <f t="shared" si="43"/>
        <v>0</v>
      </c>
      <c r="AY245" s="89">
        <f>'Tabla del Prestamo'!$H$15</f>
        <v>0</v>
      </c>
      <c r="BA245" s="89"/>
      <c r="BC245" s="97">
        <f t="shared" si="44"/>
        <v>0</v>
      </c>
      <c r="BD245" s="90">
        <v>20</v>
      </c>
      <c r="BE245" s="98">
        <f t="shared" si="45"/>
        <v>0</v>
      </c>
      <c r="BG245" s="69">
        <f t="shared" si="46"/>
        <v>0</v>
      </c>
      <c r="BH245" s="70">
        <f t="shared" si="47"/>
        <v>0</v>
      </c>
      <c r="BJ245" s="67">
        <f>IF(BC245&gt;-'Tabla del Prestamo'!$D$16,1,0)</f>
        <v>0</v>
      </c>
      <c r="BL245" s="95">
        <f>('Tabla del Prestamo'!$N$22*AM245/12)</f>
        <v>0</v>
      </c>
    </row>
    <row r="246" spans="19:64" x14ac:dyDescent="0.35">
      <c r="S246" s="93">
        <f t="shared" si="36"/>
        <v>0</v>
      </c>
      <c r="T246" s="93">
        <f>IF('Tabla del Prestamo'!G246&gt;0,'Tabla del Prestamo'!G246,0)</f>
        <v>0</v>
      </c>
      <c r="U246" s="94"/>
      <c r="V246" s="94">
        <f t="shared" si="37"/>
        <v>0</v>
      </c>
      <c r="W246" s="66">
        <v>231</v>
      </c>
      <c r="X246" s="70">
        <f>SUMIF($S$16:$S$375,"&gt;0",$S$16:$S$375)-SUMIF(S247:$S$375,"&gt;0",S247:$S$375)</f>
        <v>0</v>
      </c>
      <c r="Y246" s="83"/>
      <c r="Z246" s="70">
        <f>'Tabla del Prestamo'!H246+'Tabla del Prestamo'!I246+'Tabla del Prestamo'!J246</f>
        <v>0</v>
      </c>
      <c r="AA246" s="67">
        <v>231</v>
      </c>
      <c r="AB246" s="70">
        <f>SUMIF($Z$16:$Z$375,"&gt;0",$Z$16:$Z$375)-SUMIF($Z247:Z$375,"&gt;0",$Z247:Z$375)</f>
        <v>0</v>
      </c>
      <c r="AC246" s="66"/>
      <c r="AD246" s="70"/>
      <c r="AE246" s="95"/>
      <c r="AF246" s="89">
        <f t="shared" si="38"/>
        <v>0</v>
      </c>
      <c r="AG246" s="89">
        <f t="shared" si="39"/>
        <v>0</v>
      </c>
      <c r="AH246" s="89">
        <f t="shared" si="40"/>
        <v>0</v>
      </c>
      <c r="AI246" s="89">
        <f>'Tabla del Prestamo'!$H$15</f>
        <v>0</v>
      </c>
      <c r="AJ246" s="67"/>
      <c r="AK246" s="89"/>
      <c r="AL246" s="67"/>
      <c r="AM246" s="89">
        <f t="shared" si="41"/>
        <v>0</v>
      </c>
      <c r="AO246" s="96">
        <f>IF('Tabla del Prestamo'!K245&gt;0.1,1,0)</f>
        <v>0</v>
      </c>
      <c r="AP246" s="96"/>
      <c r="AV246" s="89">
        <f t="shared" si="42"/>
        <v>0</v>
      </c>
      <c r="AW246" s="97">
        <f>(AV246-AX246)+('Tabla del Prestamo'!H246+'Tabla del Prestamo'!I246+'Tabla del Prestamo'!J246)*BE246</f>
        <v>0</v>
      </c>
      <c r="AX246" s="89">
        <f t="shared" si="43"/>
        <v>0</v>
      </c>
      <c r="AY246" s="89">
        <f>'Tabla del Prestamo'!$H$15</f>
        <v>0</v>
      </c>
      <c r="BA246" s="89"/>
      <c r="BC246" s="97">
        <f t="shared" si="44"/>
        <v>0</v>
      </c>
      <c r="BD246" s="90">
        <v>20</v>
      </c>
      <c r="BE246" s="98">
        <f t="shared" si="45"/>
        <v>0</v>
      </c>
      <c r="BG246" s="69">
        <f t="shared" si="46"/>
        <v>0</v>
      </c>
      <c r="BH246" s="70">
        <f t="shared" si="47"/>
        <v>0</v>
      </c>
      <c r="BJ246" s="67">
        <f>IF(BC246&gt;-'Tabla del Prestamo'!$D$16,1,0)</f>
        <v>0</v>
      </c>
      <c r="BL246" s="95">
        <f>('Tabla del Prestamo'!$N$22*AM246/12)</f>
        <v>0</v>
      </c>
    </row>
    <row r="247" spans="19:64" x14ac:dyDescent="0.35">
      <c r="S247" s="93">
        <f t="shared" si="36"/>
        <v>0</v>
      </c>
      <c r="T247" s="93">
        <f>IF('Tabla del Prestamo'!G247&gt;0,'Tabla del Prestamo'!G247,0)</f>
        <v>0</v>
      </c>
      <c r="U247" s="94"/>
      <c r="V247" s="94">
        <f t="shared" si="37"/>
        <v>0</v>
      </c>
      <c r="W247" s="66">
        <v>232</v>
      </c>
      <c r="X247" s="70">
        <f>SUMIF($S$16:$S$375,"&gt;0",$S$16:$S$375)-SUMIF(S248:$S$375,"&gt;0",S248:$S$375)</f>
        <v>0</v>
      </c>
      <c r="Y247" s="83"/>
      <c r="Z247" s="70">
        <f>'Tabla del Prestamo'!H247+'Tabla del Prestamo'!I247+'Tabla del Prestamo'!J247</f>
        <v>0</v>
      </c>
      <c r="AA247" s="67">
        <v>232</v>
      </c>
      <c r="AB247" s="70">
        <f>SUMIF($Z$16:$Z$375,"&gt;0",$Z$16:$Z$375)-SUMIF($Z248:Z$375,"&gt;0",$Z248:Z$375)</f>
        <v>0</v>
      </c>
      <c r="AC247" s="66"/>
      <c r="AD247" s="70"/>
      <c r="AE247" s="95"/>
      <c r="AF247" s="89">
        <f t="shared" si="38"/>
        <v>0</v>
      </c>
      <c r="AG247" s="89">
        <f t="shared" si="39"/>
        <v>0</v>
      </c>
      <c r="AH247" s="89">
        <f t="shared" si="40"/>
        <v>0</v>
      </c>
      <c r="AI247" s="89">
        <f>'Tabla del Prestamo'!$H$15</f>
        <v>0</v>
      </c>
      <c r="AJ247" s="67"/>
      <c r="AK247" s="89"/>
      <c r="AL247" s="67"/>
      <c r="AM247" s="89">
        <f t="shared" si="41"/>
        <v>0</v>
      </c>
      <c r="AO247" s="96">
        <f>IF('Tabla del Prestamo'!K246&gt;0.1,1,0)</f>
        <v>0</v>
      </c>
      <c r="AP247" s="96"/>
      <c r="AV247" s="89">
        <f t="shared" si="42"/>
        <v>0</v>
      </c>
      <c r="AW247" s="97">
        <f>(AV247-AX247)+('Tabla del Prestamo'!H247+'Tabla del Prestamo'!I247+'Tabla del Prestamo'!J247)*BE247</f>
        <v>0</v>
      </c>
      <c r="AX247" s="89">
        <f t="shared" si="43"/>
        <v>0</v>
      </c>
      <c r="AY247" s="89">
        <f>'Tabla del Prestamo'!$H$15</f>
        <v>0</v>
      </c>
      <c r="BA247" s="89"/>
      <c r="BC247" s="97">
        <f t="shared" si="44"/>
        <v>0</v>
      </c>
      <c r="BD247" s="90">
        <v>20</v>
      </c>
      <c r="BE247" s="98">
        <f t="shared" si="45"/>
        <v>0</v>
      </c>
      <c r="BG247" s="69">
        <f t="shared" si="46"/>
        <v>0</v>
      </c>
      <c r="BH247" s="70">
        <f t="shared" si="47"/>
        <v>0</v>
      </c>
      <c r="BJ247" s="67">
        <f>IF(BC247&gt;-'Tabla del Prestamo'!$D$16,1,0)</f>
        <v>0</v>
      </c>
      <c r="BL247" s="95">
        <f>('Tabla del Prestamo'!$N$22*AM247/12)</f>
        <v>0</v>
      </c>
    </row>
    <row r="248" spans="19:64" x14ac:dyDescent="0.35">
      <c r="S248" s="93">
        <f t="shared" si="36"/>
        <v>0</v>
      </c>
      <c r="T248" s="93">
        <f>IF('Tabla del Prestamo'!G248&gt;0,'Tabla del Prestamo'!G248,0)</f>
        <v>0</v>
      </c>
      <c r="U248" s="94"/>
      <c r="V248" s="94">
        <f t="shared" si="37"/>
        <v>0</v>
      </c>
      <c r="W248" s="66">
        <v>233</v>
      </c>
      <c r="X248" s="70">
        <f>SUMIF($S$16:$S$375,"&gt;0",$S$16:$S$375)-SUMIF(S249:$S$375,"&gt;0",S249:$S$375)</f>
        <v>0</v>
      </c>
      <c r="Y248" s="83"/>
      <c r="Z248" s="70">
        <f>'Tabla del Prestamo'!H248+'Tabla del Prestamo'!I248+'Tabla del Prestamo'!J248</f>
        <v>0</v>
      </c>
      <c r="AA248" s="67">
        <v>233</v>
      </c>
      <c r="AB248" s="70">
        <f>SUMIF($Z$16:$Z$375,"&gt;0",$Z$16:$Z$375)-SUMIF($Z249:Z$375,"&gt;0",$Z249:Z$375)</f>
        <v>0</v>
      </c>
      <c r="AC248" s="66"/>
      <c r="AD248" s="70"/>
      <c r="AE248" s="95"/>
      <c r="AF248" s="89">
        <f t="shared" si="38"/>
        <v>0</v>
      </c>
      <c r="AG248" s="89">
        <f t="shared" si="39"/>
        <v>0</v>
      </c>
      <c r="AH248" s="89">
        <f t="shared" si="40"/>
        <v>0</v>
      </c>
      <c r="AI248" s="89">
        <f>'Tabla del Prestamo'!$H$15</f>
        <v>0</v>
      </c>
      <c r="AJ248" s="67"/>
      <c r="AK248" s="89"/>
      <c r="AL248" s="67"/>
      <c r="AM248" s="89">
        <f t="shared" si="41"/>
        <v>0</v>
      </c>
      <c r="AO248" s="96">
        <f>IF('Tabla del Prestamo'!K247&gt;0.1,1,0)</f>
        <v>0</v>
      </c>
      <c r="AP248" s="96"/>
      <c r="AV248" s="89">
        <f t="shared" si="42"/>
        <v>0</v>
      </c>
      <c r="AW248" s="97">
        <f>(AV248-AX248)+('Tabla del Prestamo'!H248+'Tabla del Prestamo'!I248+'Tabla del Prestamo'!J248)*BE248</f>
        <v>0</v>
      </c>
      <c r="AX248" s="89">
        <f t="shared" si="43"/>
        <v>0</v>
      </c>
      <c r="AY248" s="89">
        <f>'Tabla del Prestamo'!$H$15</f>
        <v>0</v>
      </c>
      <c r="BA248" s="89"/>
      <c r="BC248" s="97">
        <f t="shared" si="44"/>
        <v>0</v>
      </c>
      <c r="BD248" s="90">
        <v>20</v>
      </c>
      <c r="BE248" s="98">
        <f t="shared" si="45"/>
        <v>0</v>
      </c>
      <c r="BG248" s="69">
        <f t="shared" si="46"/>
        <v>0</v>
      </c>
      <c r="BH248" s="70">
        <f t="shared" si="47"/>
        <v>0</v>
      </c>
      <c r="BJ248" s="67">
        <f>IF(BC248&gt;-'Tabla del Prestamo'!$D$16,1,0)</f>
        <v>0</v>
      </c>
      <c r="BL248" s="95">
        <f>('Tabla del Prestamo'!$N$22*AM248/12)</f>
        <v>0</v>
      </c>
    </row>
    <row r="249" spans="19:64" x14ac:dyDescent="0.35">
      <c r="S249" s="93">
        <f t="shared" si="36"/>
        <v>0</v>
      </c>
      <c r="T249" s="93">
        <f>IF('Tabla del Prestamo'!G249&gt;0,'Tabla del Prestamo'!G249,0)</f>
        <v>0</v>
      </c>
      <c r="U249" s="94"/>
      <c r="V249" s="94">
        <f t="shared" si="37"/>
        <v>0</v>
      </c>
      <c r="W249" s="66">
        <v>234</v>
      </c>
      <c r="X249" s="70">
        <f>SUMIF($S$16:$S$375,"&gt;0",$S$16:$S$375)-SUMIF(S250:$S$375,"&gt;0",S250:$S$375)</f>
        <v>0</v>
      </c>
      <c r="Y249" s="83"/>
      <c r="Z249" s="70">
        <f>'Tabla del Prestamo'!H249+'Tabla del Prestamo'!I249+'Tabla del Prestamo'!J249</f>
        <v>0</v>
      </c>
      <c r="AA249" s="67">
        <v>234</v>
      </c>
      <c r="AB249" s="70">
        <f>SUMIF($Z$16:$Z$375,"&gt;0",$Z$16:$Z$375)-SUMIF($Z250:Z$375,"&gt;0",$Z250:Z$375)</f>
        <v>0</v>
      </c>
      <c r="AC249" s="66"/>
      <c r="AD249" s="70"/>
      <c r="AE249" s="95"/>
      <c r="AF249" s="89">
        <f t="shared" si="38"/>
        <v>0</v>
      </c>
      <c r="AG249" s="89">
        <f t="shared" si="39"/>
        <v>0</v>
      </c>
      <c r="AH249" s="89">
        <f t="shared" si="40"/>
        <v>0</v>
      </c>
      <c r="AI249" s="89">
        <f>'Tabla del Prestamo'!$H$15</f>
        <v>0</v>
      </c>
      <c r="AJ249" s="67"/>
      <c r="AK249" s="89">
        <f>'Tabla del Prestamo'!$I$15</f>
        <v>0</v>
      </c>
      <c r="AL249" s="67"/>
      <c r="AM249" s="89">
        <f t="shared" si="41"/>
        <v>0</v>
      </c>
      <c r="AO249" s="96">
        <f>IF('Tabla del Prestamo'!K248&gt;0.1,1,0)</f>
        <v>0</v>
      </c>
      <c r="AP249" s="96"/>
      <c r="AV249" s="89">
        <f t="shared" si="42"/>
        <v>0</v>
      </c>
      <c r="AW249" s="97">
        <f>(AV249-AX249)+('Tabla del Prestamo'!H249+'Tabla del Prestamo'!I249+'Tabla del Prestamo'!J249)*BE249</f>
        <v>0</v>
      </c>
      <c r="AX249" s="89">
        <f t="shared" si="43"/>
        <v>0</v>
      </c>
      <c r="AY249" s="89">
        <f>'Tabla del Prestamo'!$H$15</f>
        <v>0</v>
      </c>
      <c r="BA249" s="89">
        <f>'Tabla del Prestamo'!$I$15</f>
        <v>0</v>
      </c>
      <c r="BC249" s="97">
        <f t="shared" si="44"/>
        <v>0</v>
      </c>
      <c r="BD249" s="90">
        <v>20</v>
      </c>
      <c r="BE249" s="98">
        <f t="shared" si="45"/>
        <v>0</v>
      </c>
      <c r="BG249" s="69">
        <f t="shared" si="46"/>
        <v>0</v>
      </c>
      <c r="BH249" s="70">
        <f t="shared" si="47"/>
        <v>0</v>
      </c>
      <c r="BJ249" s="67">
        <f>IF(BC249&gt;-'Tabla del Prestamo'!$D$16,1,0)</f>
        <v>0</v>
      </c>
      <c r="BL249" s="95">
        <f>('Tabla del Prestamo'!$N$22*AM249/12)</f>
        <v>0</v>
      </c>
    </row>
    <row r="250" spans="19:64" x14ac:dyDescent="0.35">
      <c r="S250" s="93">
        <f t="shared" si="36"/>
        <v>0</v>
      </c>
      <c r="T250" s="93">
        <f>IF('Tabla del Prestamo'!G250&gt;0,'Tabla del Prestamo'!G250,0)</f>
        <v>0</v>
      </c>
      <c r="U250" s="94"/>
      <c r="V250" s="94">
        <f t="shared" si="37"/>
        <v>0</v>
      </c>
      <c r="W250" s="66">
        <v>235</v>
      </c>
      <c r="X250" s="70">
        <f>SUMIF($S$16:$S$375,"&gt;0",$S$16:$S$375)-SUMIF(S251:$S$375,"&gt;0",S251:$S$375)</f>
        <v>0</v>
      </c>
      <c r="Y250" s="83"/>
      <c r="Z250" s="70">
        <f>'Tabla del Prestamo'!H250+'Tabla del Prestamo'!I250+'Tabla del Prestamo'!J250</f>
        <v>0</v>
      </c>
      <c r="AA250" s="67">
        <v>235</v>
      </c>
      <c r="AB250" s="70">
        <f>SUMIF($Z$16:$Z$375,"&gt;0",$Z$16:$Z$375)-SUMIF($Z251:Z$375,"&gt;0",$Z251:Z$375)</f>
        <v>0</v>
      </c>
      <c r="AC250" s="66"/>
      <c r="AD250" s="70"/>
      <c r="AE250" s="95"/>
      <c r="AF250" s="89">
        <f t="shared" si="38"/>
        <v>0</v>
      </c>
      <c r="AG250" s="89">
        <f t="shared" si="39"/>
        <v>0</v>
      </c>
      <c r="AH250" s="89">
        <f t="shared" si="40"/>
        <v>0</v>
      </c>
      <c r="AI250" s="89">
        <f>'Tabla del Prestamo'!$H$15</f>
        <v>0</v>
      </c>
      <c r="AJ250" s="67"/>
      <c r="AK250" s="89"/>
      <c r="AL250" s="67"/>
      <c r="AM250" s="89">
        <f t="shared" si="41"/>
        <v>0</v>
      </c>
      <c r="AO250" s="96">
        <f>IF('Tabla del Prestamo'!K249&gt;0.1,1,0)</f>
        <v>0</v>
      </c>
      <c r="AP250" s="96"/>
      <c r="AV250" s="89">
        <f t="shared" si="42"/>
        <v>0</v>
      </c>
      <c r="AW250" s="97">
        <f>(AV250-AX250)+('Tabla del Prestamo'!H250+'Tabla del Prestamo'!I250+'Tabla del Prestamo'!J250)*BE250</f>
        <v>0</v>
      </c>
      <c r="AX250" s="89">
        <f t="shared" si="43"/>
        <v>0</v>
      </c>
      <c r="AY250" s="89">
        <f>'Tabla del Prestamo'!$H$15</f>
        <v>0</v>
      </c>
      <c r="BA250" s="89"/>
      <c r="BC250" s="97">
        <f t="shared" si="44"/>
        <v>0</v>
      </c>
      <c r="BD250" s="90">
        <v>20</v>
      </c>
      <c r="BE250" s="98">
        <f t="shared" si="45"/>
        <v>0</v>
      </c>
      <c r="BG250" s="69">
        <f t="shared" si="46"/>
        <v>0</v>
      </c>
      <c r="BH250" s="70">
        <f t="shared" si="47"/>
        <v>0</v>
      </c>
      <c r="BJ250" s="67">
        <f>IF(BC250&gt;-'Tabla del Prestamo'!$D$16,1,0)</f>
        <v>0</v>
      </c>
      <c r="BL250" s="95">
        <f>('Tabla del Prestamo'!$N$22*AM250/12)</f>
        <v>0</v>
      </c>
    </row>
    <row r="251" spans="19:64" x14ac:dyDescent="0.35">
      <c r="S251" s="93">
        <f t="shared" si="36"/>
        <v>0</v>
      </c>
      <c r="T251" s="93">
        <f>IF('Tabla del Prestamo'!G251&gt;0,'Tabla del Prestamo'!G251,0)</f>
        <v>0</v>
      </c>
      <c r="U251" s="94"/>
      <c r="V251" s="94">
        <f t="shared" si="37"/>
        <v>0</v>
      </c>
      <c r="W251" s="66">
        <v>236</v>
      </c>
      <c r="X251" s="70">
        <f>SUMIF($S$16:$S$375,"&gt;0",$S$16:$S$375)-SUMIF(S252:$S$375,"&gt;0",S252:$S$375)</f>
        <v>0</v>
      </c>
      <c r="Y251" s="83"/>
      <c r="Z251" s="70">
        <f>'Tabla del Prestamo'!H251+'Tabla del Prestamo'!I251+'Tabla del Prestamo'!J251</f>
        <v>0</v>
      </c>
      <c r="AA251" s="67">
        <v>236</v>
      </c>
      <c r="AB251" s="70">
        <f>SUMIF($Z$16:$Z$375,"&gt;0",$Z$16:$Z$375)-SUMIF($Z252:Z$375,"&gt;0",$Z252:Z$375)</f>
        <v>0</v>
      </c>
      <c r="AC251" s="66"/>
      <c r="AD251" s="70"/>
      <c r="AE251" s="95"/>
      <c r="AF251" s="89">
        <f t="shared" si="38"/>
        <v>0</v>
      </c>
      <c r="AG251" s="89">
        <f t="shared" si="39"/>
        <v>0</v>
      </c>
      <c r="AH251" s="89">
        <f t="shared" si="40"/>
        <v>0</v>
      </c>
      <c r="AI251" s="89">
        <f>'Tabla del Prestamo'!$H$15</f>
        <v>0</v>
      </c>
      <c r="AJ251" s="67"/>
      <c r="AK251" s="89"/>
      <c r="AL251" s="67"/>
      <c r="AM251" s="89">
        <f t="shared" si="41"/>
        <v>0</v>
      </c>
      <c r="AO251" s="96">
        <f>IF('Tabla del Prestamo'!K250&gt;0.1,1,0)</f>
        <v>0</v>
      </c>
      <c r="AP251" s="96"/>
      <c r="AV251" s="89">
        <f t="shared" si="42"/>
        <v>0</v>
      </c>
      <c r="AW251" s="97">
        <f>(AV251-AX251)+('Tabla del Prestamo'!H251+'Tabla del Prestamo'!I251+'Tabla del Prestamo'!J251)*BE251</f>
        <v>0</v>
      </c>
      <c r="AX251" s="89">
        <f t="shared" si="43"/>
        <v>0</v>
      </c>
      <c r="AY251" s="89">
        <f>'Tabla del Prestamo'!$H$15</f>
        <v>0</v>
      </c>
      <c r="BA251" s="89"/>
      <c r="BC251" s="97">
        <f t="shared" si="44"/>
        <v>0</v>
      </c>
      <c r="BD251" s="90">
        <v>20</v>
      </c>
      <c r="BE251" s="98">
        <f t="shared" si="45"/>
        <v>0</v>
      </c>
      <c r="BG251" s="69">
        <f t="shared" si="46"/>
        <v>0</v>
      </c>
      <c r="BH251" s="70">
        <f t="shared" si="47"/>
        <v>0</v>
      </c>
      <c r="BJ251" s="67">
        <f>IF(BC251&gt;-'Tabla del Prestamo'!$D$16,1,0)</f>
        <v>0</v>
      </c>
      <c r="BL251" s="95">
        <f>('Tabla del Prestamo'!$N$22*AM251/12)</f>
        <v>0</v>
      </c>
    </row>
    <row r="252" spans="19:64" x14ac:dyDescent="0.35">
      <c r="S252" s="93">
        <f t="shared" si="36"/>
        <v>0</v>
      </c>
      <c r="T252" s="93">
        <f>IF('Tabla del Prestamo'!G252&gt;0,'Tabla del Prestamo'!G252,0)</f>
        <v>0</v>
      </c>
      <c r="U252" s="94"/>
      <c r="V252" s="94">
        <f t="shared" si="37"/>
        <v>0</v>
      </c>
      <c r="W252" s="66">
        <v>237</v>
      </c>
      <c r="X252" s="70">
        <f>SUMIF($S$16:$S$375,"&gt;0",$S$16:$S$375)-SUMIF(S253:$S$375,"&gt;0",S253:$S$375)</f>
        <v>0</v>
      </c>
      <c r="Y252" s="83"/>
      <c r="Z252" s="70">
        <f>'Tabla del Prestamo'!H252+'Tabla del Prestamo'!I252+'Tabla del Prestamo'!J252</f>
        <v>0</v>
      </c>
      <c r="AA252" s="67">
        <v>237</v>
      </c>
      <c r="AB252" s="70">
        <f>SUMIF($Z$16:$Z$375,"&gt;0",$Z$16:$Z$375)-SUMIF($Z253:Z$375,"&gt;0",$Z253:Z$375)</f>
        <v>0</v>
      </c>
      <c r="AC252" s="66"/>
      <c r="AD252" s="70"/>
      <c r="AE252" s="95"/>
      <c r="AF252" s="89">
        <f t="shared" si="38"/>
        <v>0</v>
      </c>
      <c r="AG252" s="89">
        <f t="shared" si="39"/>
        <v>0</v>
      </c>
      <c r="AH252" s="89">
        <f t="shared" si="40"/>
        <v>0</v>
      </c>
      <c r="AI252" s="89">
        <f>'Tabla del Prestamo'!$H$15</f>
        <v>0</v>
      </c>
      <c r="AJ252" s="67"/>
      <c r="AK252" s="89"/>
      <c r="AL252" s="67"/>
      <c r="AM252" s="89">
        <f t="shared" si="41"/>
        <v>0</v>
      </c>
      <c r="AO252" s="96">
        <f>IF('Tabla del Prestamo'!K251&gt;0.1,1,0)</f>
        <v>0</v>
      </c>
      <c r="AP252" s="96"/>
      <c r="AV252" s="89">
        <f t="shared" si="42"/>
        <v>0</v>
      </c>
      <c r="AW252" s="97">
        <f>(AV252-AX252)+('Tabla del Prestamo'!H252+'Tabla del Prestamo'!I252+'Tabla del Prestamo'!J252)*BE252</f>
        <v>0</v>
      </c>
      <c r="AX252" s="89">
        <f t="shared" si="43"/>
        <v>0</v>
      </c>
      <c r="AY252" s="89">
        <f>'Tabla del Prestamo'!$H$15</f>
        <v>0</v>
      </c>
      <c r="BA252" s="89"/>
      <c r="BC252" s="97">
        <f t="shared" si="44"/>
        <v>0</v>
      </c>
      <c r="BD252" s="90">
        <v>20</v>
      </c>
      <c r="BE252" s="98">
        <f t="shared" si="45"/>
        <v>0</v>
      </c>
      <c r="BG252" s="69">
        <f t="shared" si="46"/>
        <v>0</v>
      </c>
      <c r="BH252" s="70">
        <f t="shared" si="47"/>
        <v>0</v>
      </c>
      <c r="BJ252" s="67">
        <f>IF(BC252&gt;-'Tabla del Prestamo'!$D$16,1,0)</f>
        <v>0</v>
      </c>
      <c r="BL252" s="95">
        <f>('Tabla del Prestamo'!$N$22*AM252/12)</f>
        <v>0</v>
      </c>
    </row>
    <row r="253" spans="19:64" x14ac:dyDescent="0.35">
      <c r="S253" s="93">
        <f t="shared" si="36"/>
        <v>0</v>
      </c>
      <c r="T253" s="93">
        <f>IF('Tabla del Prestamo'!G253&gt;0,'Tabla del Prestamo'!G253,0)</f>
        <v>0</v>
      </c>
      <c r="U253" s="94"/>
      <c r="V253" s="94">
        <f t="shared" si="37"/>
        <v>0</v>
      </c>
      <c r="W253" s="66">
        <v>238</v>
      </c>
      <c r="X253" s="70">
        <f>SUMIF($S$16:$S$375,"&gt;0",$S$16:$S$375)-SUMIF(S254:$S$375,"&gt;0",S254:$S$375)</f>
        <v>0</v>
      </c>
      <c r="Y253" s="83"/>
      <c r="Z253" s="70">
        <f>'Tabla del Prestamo'!H253+'Tabla del Prestamo'!I253+'Tabla del Prestamo'!J253</f>
        <v>0</v>
      </c>
      <c r="AA253" s="67">
        <v>238</v>
      </c>
      <c r="AB253" s="70">
        <f>SUMIF($Z$16:$Z$375,"&gt;0",$Z$16:$Z$375)-SUMIF($Z254:Z$375,"&gt;0",$Z254:Z$375)</f>
        <v>0</v>
      </c>
      <c r="AC253" s="66"/>
      <c r="AD253" s="70"/>
      <c r="AE253" s="95"/>
      <c r="AF253" s="89">
        <f t="shared" si="38"/>
        <v>0</v>
      </c>
      <c r="AG253" s="89">
        <f t="shared" si="39"/>
        <v>0</v>
      </c>
      <c r="AH253" s="89">
        <f t="shared" si="40"/>
        <v>0</v>
      </c>
      <c r="AI253" s="89">
        <f>'Tabla del Prestamo'!$H$15</f>
        <v>0</v>
      </c>
      <c r="AJ253" s="67"/>
      <c r="AK253" s="89"/>
      <c r="AL253" s="67"/>
      <c r="AM253" s="89">
        <f t="shared" si="41"/>
        <v>0</v>
      </c>
      <c r="AO253" s="96">
        <f>IF('Tabla del Prestamo'!K252&gt;0.1,1,0)</f>
        <v>0</v>
      </c>
      <c r="AP253" s="96"/>
      <c r="AV253" s="89">
        <f t="shared" si="42"/>
        <v>0</v>
      </c>
      <c r="AW253" s="97">
        <f>(AV253-AX253)+('Tabla del Prestamo'!H253+'Tabla del Prestamo'!I253+'Tabla del Prestamo'!J253)*BE253</f>
        <v>0</v>
      </c>
      <c r="AX253" s="89">
        <f t="shared" si="43"/>
        <v>0</v>
      </c>
      <c r="AY253" s="89">
        <f>'Tabla del Prestamo'!$H$15</f>
        <v>0</v>
      </c>
      <c r="BA253" s="89"/>
      <c r="BC253" s="97">
        <f t="shared" si="44"/>
        <v>0</v>
      </c>
      <c r="BD253" s="90">
        <v>20</v>
      </c>
      <c r="BE253" s="98">
        <f t="shared" si="45"/>
        <v>0</v>
      </c>
      <c r="BG253" s="69">
        <f t="shared" si="46"/>
        <v>0</v>
      </c>
      <c r="BH253" s="70">
        <f t="shared" si="47"/>
        <v>0</v>
      </c>
      <c r="BJ253" s="67">
        <f>IF(BC253&gt;-'Tabla del Prestamo'!$D$16,1,0)</f>
        <v>0</v>
      </c>
      <c r="BL253" s="95">
        <f>('Tabla del Prestamo'!$N$22*AM253/12)</f>
        <v>0</v>
      </c>
    </row>
    <row r="254" spans="19:64" x14ac:dyDescent="0.35">
      <c r="S254" s="93">
        <f t="shared" si="36"/>
        <v>0</v>
      </c>
      <c r="T254" s="93">
        <f>IF('Tabla del Prestamo'!G254&gt;0,'Tabla del Prestamo'!G254,0)</f>
        <v>0</v>
      </c>
      <c r="U254" s="94"/>
      <c r="V254" s="94">
        <f t="shared" si="37"/>
        <v>0</v>
      </c>
      <c r="W254" s="66">
        <v>239</v>
      </c>
      <c r="X254" s="70">
        <f>SUMIF($S$16:$S$375,"&gt;0",$S$16:$S$375)-SUMIF(S255:$S$375,"&gt;0",S255:$S$375)</f>
        <v>0</v>
      </c>
      <c r="Y254" s="83"/>
      <c r="Z254" s="70">
        <f>'Tabla del Prestamo'!H254+'Tabla del Prestamo'!I254+'Tabla del Prestamo'!J254</f>
        <v>0</v>
      </c>
      <c r="AA254" s="67">
        <v>239</v>
      </c>
      <c r="AB254" s="70">
        <f>SUMIF($Z$16:$Z$375,"&gt;0",$Z$16:$Z$375)-SUMIF($Z255:Z$375,"&gt;0",$Z255:Z$375)</f>
        <v>0</v>
      </c>
      <c r="AC254" s="66"/>
      <c r="AD254" s="70"/>
      <c r="AE254" s="95"/>
      <c r="AF254" s="89">
        <f t="shared" si="38"/>
        <v>0</v>
      </c>
      <c r="AG254" s="89">
        <f t="shared" si="39"/>
        <v>0</v>
      </c>
      <c r="AH254" s="89">
        <f t="shared" si="40"/>
        <v>0</v>
      </c>
      <c r="AI254" s="89">
        <f>'Tabla del Prestamo'!$H$15</f>
        <v>0</v>
      </c>
      <c r="AJ254" s="67"/>
      <c r="AK254" s="89"/>
      <c r="AL254" s="67"/>
      <c r="AM254" s="89">
        <f t="shared" si="41"/>
        <v>0</v>
      </c>
      <c r="AO254" s="96">
        <f>IF('Tabla del Prestamo'!K253&gt;0.1,1,0)</f>
        <v>0</v>
      </c>
      <c r="AP254" s="96"/>
      <c r="AV254" s="89">
        <f t="shared" si="42"/>
        <v>0</v>
      </c>
      <c r="AW254" s="97">
        <f>(AV254-AX254)+('Tabla del Prestamo'!H254+'Tabla del Prestamo'!I254+'Tabla del Prestamo'!J254)*BE254</f>
        <v>0</v>
      </c>
      <c r="AX254" s="89">
        <f t="shared" si="43"/>
        <v>0</v>
      </c>
      <c r="AY254" s="89">
        <f>'Tabla del Prestamo'!$H$15</f>
        <v>0</v>
      </c>
      <c r="BA254" s="89"/>
      <c r="BC254" s="97">
        <f t="shared" si="44"/>
        <v>0</v>
      </c>
      <c r="BD254" s="90">
        <v>20</v>
      </c>
      <c r="BE254" s="98">
        <f t="shared" si="45"/>
        <v>0</v>
      </c>
      <c r="BG254" s="69">
        <f t="shared" si="46"/>
        <v>0</v>
      </c>
      <c r="BH254" s="70">
        <f t="shared" si="47"/>
        <v>0</v>
      </c>
      <c r="BJ254" s="67">
        <f>IF(BC254&gt;-'Tabla del Prestamo'!$D$16,1,0)</f>
        <v>0</v>
      </c>
      <c r="BL254" s="95">
        <f>('Tabla del Prestamo'!$N$22*AM254/12)</f>
        <v>0</v>
      </c>
    </row>
    <row r="255" spans="19:64" x14ac:dyDescent="0.35">
      <c r="S255" s="93">
        <f t="shared" si="36"/>
        <v>0</v>
      </c>
      <c r="T255" s="93">
        <f>IF('Tabla del Prestamo'!G255&gt;0,'Tabla del Prestamo'!G255,0)</f>
        <v>0</v>
      </c>
      <c r="U255" s="94"/>
      <c r="V255" s="94">
        <f t="shared" si="37"/>
        <v>0</v>
      </c>
      <c r="W255" s="66">
        <v>240</v>
      </c>
      <c r="X255" s="70">
        <f>SUMIF($S$16:$S$375,"&gt;0",$S$16:$S$375)-SUMIF(S256:$S$375,"&gt;0",S256:$S$375)</f>
        <v>0</v>
      </c>
      <c r="Y255" s="83"/>
      <c r="Z255" s="70">
        <f>'Tabla del Prestamo'!H255+'Tabla del Prestamo'!I255+'Tabla del Prestamo'!J255</f>
        <v>0</v>
      </c>
      <c r="AA255" s="67">
        <v>240</v>
      </c>
      <c r="AB255" s="70">
        <f>SUMIF($Z$16:$Z$375,"&gt;0",$Z$16:$Z$375)-SUMIF($Z256:Z$375,"&gt;0",$Z256:Z$375)</f>
        <v>0</v>
      </c>
      <c r="AC255" s="66"/>
      <c r="AD255" s="70"/>
      <c r="AE255" s="95"/>
      <c r="AF255" s="89">
        <f t="shared" si="38"/>
        <v>0</v>
      </c>
      <c r="AG255" s="89">
        <f t="shared" si="39"/>
        <v>0</v>
      </c>
      <c r="AH255" s="89">
        <f t="shared" si="40"/>
        <v>0</v>
      </c>
      <c r="AI255" s="89">
        <f>'Tabla del Prestamo'!$H$15</f>
        <v>0</v>
      </c>
      <c r="AJ255" s="67"/>
      <c r="AK255" s="89"/>
      <c r="AL255" s="67"/>
      <c r="AM255" s="89">
        <f t="shared" si="41"/>
        <v>0</v>
      </c>
      <c r="AO255" s="96">
        <f>IF('Tabla del Prestamo'!K254&gt;0.1,1,0)</f>
        <v>0</v>
      </c>
      <c r="AP255" s="96"/>
      <c r="AV255" s="89">
        <f t="shared" si="42"/>
        <v>0</v>
      </c>
      <c r="AW255" s="97">
        <f>(AV255-AX255)+('Tabla del Prestamo'!H255+'Tabla del Prestamo'!I255+'Tabla del Prestamo'!J255)*BE255</f>
        <v>0</v>
      </c>
      <c r="AX255" s="89">
        <f t="shared" si="43"/>
        <v>0</v>
      </c>
      <c r="AY255" s="89">
        <f>'Tabla del Prestamo'!$H$15</f>
        <v>0</v>
      </c>
      <c r="BA255" s="89"/>
      <c r="BC255" s="97">
        <f t="shared" si="44"/>
        <v>0</v>
      </c>
      <c r="BD255" s="90">
        <v>20</v>
      </c>
      <c r="BE255" s="98">
        <f t="shared" si="45"/>
        <v>0</v>
      </c>
      <c r="BG255" s="69">
        <f t="shared" si="46"/>
        <v>0</v>
      </c>
      <c r="BH255" s="70">
        <f t="shared" si="47"/>
        <v>0</v>
      </c>
      <c r="BJ255" s="67">
        <f>IF(BC255&gt;-'Tabla del Prestamo'!$D$16,1,0)</f>
        <v>0</v>
      </c>
      <c r="BL255" s="95">
        <f>('Tabla del Prestamo'!$N$22*AM255/12)</f>
        <v>0</v>
      </c>
    </row>
    <row r="256" spans="19:64" x14ac:dyDescent="0.35">
      <c r="S256" s="93">
        <f t="shared" si="36"/>
        <v>0</v>
      </c>
      <c r="T256" s="93">
        <f>IF('Tabla del Prestamo'!G256&gt;0,'Tabla del Prestamo'!G256,0)</f>
        <v>0</v>
      </c>
      <c r="U256" s="94"/>
      <c r="V256" s="94">
        <f t="shared" si="37"/>
        <v>0</v>
      </c>
      <c r="W256" s="66">
        <v>241</v>
      </c>
      <c r="X256" s="70">
        <f>SUMIF($S$16:$S$375,"&gt;0",$S$16:$S$375)-SUMIF(S257:$S$375,"&gt;0",S257:$S$375)</f>
        <v>0</v>
      </c>
      <c r="Y256" s="83"/>
      <c r="Z256" s="70">
        <f>'Tabla del Prestamo'!H256+'Tabla del Prestamo'!I256+'Tabla del Prestamo'!J256</f>
        <v>0</v>
      </c>
      <c r="AA256" s="67">
        <v>241</v>
      </c>
      <c r="AB256" s="70">
        <f>SUMIF($Z$16:$Z$375,"&gt;0",$Z$16:$Z$375)-SUMIF($Z257:Z$375,"&gt;0",$Z257:Z$375)</f>
        <v>0</v>
      </c>
      <c r="AC256" s="66"/>
      <c r="AD256" s="70"/>
      <c r="AE256" s="95"/>
      <c r="AF256" s="89">
        <f t="shared" si="38"/>
        <v>0</v>
      </c>
      <c r="AG256" s="89">
        <f t="shared" si="39"/>
        <v>0</v>
      </c>
      <c r="AH256" s="89">
        <f t="shared" si="40"/>
        <v>0</v>
      </c>
      <c r="AI256" s="89">
        <f>'Tabla del Prestamo'!$H$15</f>
        <v>0</v>
      </c>
      <c r="AJ256" s="67"/>
      <c r="AK256" s="89"/>
      <c r="AL256" s="67"/>
      <c r="AM256" s="89">
        <f t="shared" si="41"/>
        <v>0</v>
      </c>
      <c r="AO256" s="96">
        <f>IF('Tabla del Prestamo'!K255&gt;0.1,1,0)</f>
        <v>0</v>
      </c>
      <c r="AP256" s="96"/>
      <c r="AV256" s="89">
        <f t="shared" si="42"/>
        <v>0</v>
      </c>
      <c r="AW256" s="97">
        <f>(AV256-AX256)+('Tabla del Prestamo'!H256+'Tabla del Prestamo'!I256+'Tabla del Prestamo'!J256)*BE256</f>
        <v>0</v>
      </c>
      <c r="AX256" s="89">
        <f t="shared" si="43"/>
        <v>0</v>
      </c>
      <c r="AY256" s="89">
        <f>'Tabla del Prestamo'!$H$15</f>
        <v>0</v>
      </c>
      <c r="BA256" s="89"/>
      <c r="BC256" s="97">
        <f t="shared" si="44"/>
        <v>0</v>
      </c>
      <c r="BD256" s="90">
        <v>21</v>
      </c>
      <c r="BE256" s="98">
        <f t="shared" si="45"/>
        <v>0</v>
      </c>
      <c r="BG256" s="69">
        <f t="shared" si="46"/>
        <v>0</v>
      </c>
      <c r="BH256" s="70">
        <f t="shared" si="47"/>
        <v>0</v>
      </c>
      <c r="BJ256" s="67">
        <f>IF(BC256&gt;-'Tabla del Prestamo'!$D$16,1,0)</f>
        <v>0</v>
      </c>
      <c r="BL256" s="95">
        <f>('Tabla del Prestamo'!$N$22*AM256/12)</f>
        <v>0</v>
      </c>
    </row>
    <row r="257" spans="19:64" x14ac:dyDescent="0.35">
      <c r="S257" s="93">
        <f t="shared" si="36"/>
        <v>0</v>
      </c>
      <c r="T257" s="93">
        <f>IF('Tabla del Prestamo'!G257&gt;0,'Tabla del Prestamo'!G257,0)</f>
        <v>0</v>
      </c>
      <c r="U257" s="94"/>
      <c r="V257" s="94">
        <f t="shared" si="37"/>
        <v>0</v>
      </c>
      <c r="W257" s="66">
        <v>242</v>
      </c>
      <c r="X257" s="70">
        <f>SUMIF($S$16:$S$375,"&gt;0",$S$16:$S$375)-SUMIF(S258:$S$375,"&gt;0",S258:$S$375)</f>
        <v>0</v>
      </c>
      <c r="Y257" s="83"/>
      <c r="Z257" s="70">
        <f>'Tabla del Prestamo'!H257+'Tabla del Prestamo'!I257+'Tabla del Prestamo'!J257</f>
        <v>0</v>
      </c>
      <c r="AA257" s="67">
        <v>242</v>
      </c>
      <c r="AB257" s="70">
        <f>SUMIF($Z$16:$Z$375,"&gt;0",$Z$16:$Z$375)-SUMIF($Z258:Z$375,"&gt;0",$Z258:Z$375)</f>
        <v>0</v>
      </c>
      <c r="AC257" s="66"/>
      <c r="AD257" s="70"/>
      <c r="AE257" s="95"/>
      <c r="AF257" s="89">
        <f t="shared" si="38"/>
        <v>0</v>
      </c>
      <c r="AG257" s="89">
        <f t="shared" si="39"/>
        <v>0</v>
      </c>
      <c r="AH257" s="89">
        <f t="shared" si="40"/>
        <v>0</v>
      </c>
      <c r="AI257" s="89">
        <f>'Tabla del Prestamo'!$H$15</f>
        <v>0</v>
      </c>
      <c r="AJ257" s="67"/>
      <c r="AK257" s="89"/>
      <c r="AL257" s="67"/>
      <c r="AM257" s="89">
        <f t="shared" si="41"/>
        <v>0</v>
      </c>
      <c r="AO257" s="96">
        <f>IF('Tabla del Prestamo'!K256&gt;0.1,1,0)</f>
        <v>0</v>
      </c>
      <c r="AP257" s="96"/>
      <c r="AV257" s="89">
        <f t="shared" si="42"/>
        <v>0</v>
      </c>
      <c r="AW257" s="97">
        <f>(AV257-AX257)+('Tabla del Prestamo'!H257+'Tabla del Prestamo'!I257+'Tabla del Prestamo'!J257)*BE257</f>
        <v>0</v>
      </c>
      <c r="AX257" s="89">
        <f t="shared" si="43"/>
        <v>0</v>
      </c>
      <c r="AY257" s="89">
        <f>'Tabla del Prestamo'!$H$15</f>
        <v>0</v>
      </c>
      <c r="BA257" s="89"/>
      <c r="BC257" s="97">
        <f t="shared" si="44"/>
        <v>0</v>
      </c>
      <c r="BD257" s="90">
        <v>21</v>
      </c>
      <c r="BE257" s="98">
        <f t="shared" si="45"/>
        <v>0</v>
      </c>
      <c r="BG257" s="69">
        <f t="shared" si="46"/>
        <v>0</v>
      </c>
      <c r="BH257" s="70">
        <f t="shared" si="47"/>
        <v>0</v>
      </c>
      <c r="BJ257" s="67">
        <f>IF(BC257&gt;-'Tabla del Prestamo'!$D$16,1,0)</f>
        <v>0</v>
      </c>
      <c r="BL257" s="95">
        <f>('Tabla del Prestamo'!$N$22*AM257/12)</f>
        <v>0</v>
      </c>
    </row>
    <row r="258" spans="19:64" x14ac:dyDescent="0.35">
      <c r="S258" s="93">
        <f t="shared" si="36"/>
        <v>0</v>
      </c>
      <c r="T258" s="93">
        <f>IF('Tabla del Prestamo'!G258&gt;0,'Tabla del Prestamo'!G258,0)</f>
        <v>0</v>
      </c>
      <c r="U258" s="94"/>
      <c r="V258" s="94">
        <f t="shared" si="37"/>
        <v>0</v>
      </c>
      <c r="W258" s="66">
        <v>243</v>
      </c>
      <c r="X258" s="70">
        <f>SUMIF($S$16:$S$375,"&gt;0",$S$16:$S$375)-SUMIF(S259:$S$375,"&gt;0",S259:$S$375)</f>
        <v>0</v>
      </c>
      <c r="Y258" s="83"/>
      <c r="Z258" s="70">
        <f>'Tabla del Prestamo'!H258+'Tabla del Prestamo'!I258+'Tabla del Prestamo'!J258</f>
        <v>0</v>
      </c>
      <c r="AA258" s="67">
        <v>243</v>
      </c>
      <c r="AB258" s="70">
        <f>SUMIF($Z$16:$Z$375,"&gt;0",$Z$16:$Z$375)-SUMIF($Z259:Z$375,"&gt;0",$Z259:Z$375)</f>
        <v>0</v>
      </c>
      <c r="AC258" s="66"/>
      <c r="AD258" s="70"/>
      <c r="AE258" s="95"/>
      <c r="AF258" s="89">
        <f t="shared" si="38"/>
        <v>0</v>
      </c>
      <c r="AG258" s="89">
        <f t="shared" si="39"/>
        <v>0</v>
      </c>
      <c r="AH258" s="89">
        <f t="shared" si="40"/>
        <v>0</v>
      </c>
      <c r="AI258" s="89">
        <f>'Tabla del Prestamo'!$H$15</f>
        <v>0</v>
      </c>
      <c r="AJ258" s="67"/>
      <c r="AK258" s="89"/>
      <c r="AL258" s="67"/>
      <c r="AM258" s="89">
        <f t="shared" si="41"/>
        <v>0</v>
      </c>
      <c r="AO258" s="96">
        <f>IF('Tabla del Prestamo'!K257&gt;0.1,1,0)</f>
        <v>0</v>
      </c>
      <c r="AP258" s="96"/>
      <c r="AV258" s="89">
        <f t="shared" si="42"/>
        <v>0</v>
      </c>
      <c r="AW258" s="97">
        <f>(AV258-AX258)+('Tabla del Prestamo'!H258+'Tabla del Prestamo'!I258+'Tabla del Prestamo'!J258)*BE258</f>
        <v>0</v>
      </c>
      <c r="AX258" s="89">
        <f t="shared" si="43"/>
        <v>0</v>
      </c>
      <c r="AY258" s="89">
        <f>'Tabla del Prestamo'!$H$15</f>
        <v>0</v>
      </c>
      <c r="BA258" s="89"/>
      <c r="BC258" s="97">
        <f t="shared" si="44"/>
        <v>0</v>
      </c>
      <c r="BD258" s="90">
        <v>21</v>
      </c>
      <c r="BE258" s="98">
        <f t="shared" si="45"/>
        <v>0</v>
      </c>
      <c r="BG258" s="69">
        <f t="shared" si="46"/>
        <v>0</v>
      </c>
      <c r="BH258" s="70">
        <f t="shared" si="47"/>
        <v>0</v>
      </c>
      <c r="BJ258" s="67">
        <f>IF(BC258&gt;-'Tabla del Prestamo'!$D$16,1,0)</f>
        <v>0</v>
      </c>
      <c r="BL258" s="95">
        <f>('Tabla del Prestamo'!$N$22*AM258/12)</f>
        <v>0</v>
      </c>
    </row>
    <row r="259" spans="19:64" x14ac:dyDescent="0.35">
      <c r="S259" s="93">
        <f t="shared" si="36"/>
        <v>0</v>
      </c>
      <c r="T259" s="93">
        <f>IF('Tabla del Prestamo'!G259&gt;0,'Tabla del Prestamo'!G259,0)</f>
        <v>0</v>
      </c>
      <c r="U259" s="94"/>
      <c r="V259" s="94">
        <f t="shared" si="37"/>
        <v>0</v>
      </c>
      <c r="W259" s="66">
        <v>244</v>
      </c>
      <c r="X259" s="70">
        <f>SUMIF($S$16:$S$375,"&gt;0",$S$16:$S$375)-SUMIF(S260:$S$375,"&gt;0",S260:$S$375)</f>
        <v>0</v>
      </c>
      <c r="Y259" s="83"/>
      <c r="Z259" s="70">
        <f>'Tabla del Prestamo'!H259+'Tabla del Prestamo'!I259+'Tabla del Prestamo'!J259</f>
        <v>0</v>
      </c>
      <c r="AA259" s="67">
        <v>244</v>
      </c>
      <c r="AB259" s="70">
        <f>SUMIF($Z$16:$Z$375,"&gt;0",$Z$16:$Z$375)-SUMIF($Z260:Z$375,"&gt;0",$Z260:Z$375)</f>
        <v>0</v>
      </c>
      <c r="AC259" s="66"/>
      <c r="AD259" s="70"/>
      <c r="AE259" s="95"/>
      <c r="AF259" s="89">
        <f t="shared" si="38"/>
        <v>0</v>
      </c>
      <c r="AG259" s="89">
        <f t="shared" si="39"/>
        <v>0</v>
      </c>
      <c r="AH259" s="89">
        <f t="shared" si="40"/>
        <v>0</v>
      </c>
      <c r="AI259" s="89">
        <f>'Tabla del Prestamo'!$H$15</f>
        <v>0</v>
      </c>
      <c r="AJ259" s="67"/>
      <c r="AK259" s="89"/>
      <c r="AL259" s="67"/>
      <c r="AM259" s="89">
        <f t="shared" si="41"/>
        <v>0</v>
      </c>
      <c r="AO259" s="96">
        <f>IF('Tabla del Prestamo'!K258&gt;0.1,1,0)</f>
        <v>0</v>
      </c>
      <c r="AP259" s="96"/>
      <c r="AV259" s="89">
        <f t="shared" si="42"/>
        <v>0</v>
      </c>
      <c r="AW259" s="97">
        <f>(AV259-AX259)+('Tabla del Prestamo'!H259+'Tabla del Prestamo'!I259+'Tabla del Prestamo'!J259)*BE259</f>
        <v>0</v>
      </c>
      <c r="AX259" s="89">
        <f t="shared" si="43"/>
        <v>0</v>
      </c>
      <c r="AY259" s="89">
        <f>'Tabla del Prestamo'!$H$15</f>
        <v>0</v>
      </c>
      <c r="BA259" s="89"/>
      <c r="BC259" s="97">
        <f t="shared" si="44"/>
        <v>0</v>
      </c>
      <c r="BD259" s="90">
        <v>21</v>
      </c>
      <c r="BE259" s="98">
        <f t="shared" si="45"/>
        <v>0</v>
      </c>
      <c r="BG259" s="69">
        <f t="shared" si="46"/>
        <v>0</v>
      </c>
      <c r="BH259" s="70">
        <f t="shared" si="47"/>
        <v>0</v>
      </c>
      <c r="BJ259" s="67">
        <f>IF(BC259&gt;-'Tabla del Prestamo'!$D$16,1,0)</f>
        <v>0</v>
      </c>
      <c r="BL259" s="95">
        <f>('Tabla del Prestamo'!$N$22*AM259/12)</f>
        <v>0</v>
      </c>
    </row>
    <row r="260" spans="19:64" x14ac:dyDescent="0.35">
      <c r="S260" s="93">
        <f t="shared" si="36"/>
        <v>0</v>
      </c>
      <c r="T260" s="93">
        <f>IF('Tabla del Prestamo'!G260&gt;0,'Tabla del Prestamo'!G260,0)</f>
        <v>0</v>
      </c>
      <c r="U260" s="94"/>
      <c r="V260" s="94">
        <f t="shared" si="37"/>
        <v>0</v>
      </c>
      <c r="W260" s="66">
        <v>245</v>
      </c>
      <c r="X260" s="70">
        <f>SUMIF($S$16:$S$375,"&gt;0",$S$16:$S$375)-SUMIF(S261:$S$375,"&gt;0",S261:$S$375)</f>
        <v>0</v>
      </c>
      <c r="Y260" s="83"/>
      <c r="Z260" s="70">
        <f>'Tabla del Prestamo'!H260+'Tabla del Prestamo'!I260+'Tabla del Prestamo'!J260</f>
        <v>0</v>
      </c>
      <c r="AA260" s="67">
        <v>245</v>
      </c>
      <c r="AB260" s="70">
        <f>SUMIF($Z$16:$Z$375,"&gt;0",$Z$16:$Z$375)-SUMIF($Z261:Z$375,"&gt;0",$Z261:Z$375)</f>
        <v>0</v>
      </c>
      <c r="AC260" s="66"/>
      <c r="AD260" s="70"/>
      <c r="AE260" s="95"/>
      <c r="AF260" s="89">
        <f t="shared" si="38"/>
        <v>0</v>
      </c>
      <c r="AG260" s="89">
        <f t="shared" si="39"/>
        <v>0</v>
      </c>
      <c r="AH260" s="89">
        <f t="shared" si="40"/>
        <v>0</v>
      </c>
      <c r="AI260" s="89">
        <f>'Tabla del Prestamo'!$H$15</f>
        <v>0</v>
      </c>
      <c r="AJ260" s="67"/>
      <c r="AK260" s="89"/>
      <c r="AL260" s="67"/>
      <c r="AM260" s="89">
        <f t="shared" si="41"/>
        <v>0</v>
      </c>
      <c r="AO260" s="96">
        <f>IF('Tabla del Prestamo'!K259&gt;0.1,1,0)</f>
        <v>0</v>
      </c>
      <c r="AP260" s="96"/>
      <c r="AV260" s="89">
        <f t="shared" si="42"/>
        <v>0</v>
      </c>
      <c r="AW260" s="97">
        <f>(AV260-AX260)+('Tabla del Prestamo'!H260+'Tabla del Prestamo'!I260+'Tabla del Prestamo'!J260)*BE260</f>
        <v>0</v>
      </c>
      <c r="AX260" s="89">
        <f t="shared" si="43"/>
        <v>0</v>
      </c>
      <c r="AY260" s="89">
        <f>'Tabla del Prestamo'!$H$15</f>
        <v>0</v>
      </c>
      <c r="BA260" s="89"/>
      <c r="BC260" s="97">
        <f t="shared" si="44"/>
        <v>0</v>
      </c>
      <c r="BD260" s="90">
        <v>21</v>
      </c>
      <c r="BE260" s="98">
        <f t="shared" si="45"/>
        <v>0</v>
      </c>
      <c r="BG260" s="69">
        <f t="shared" si="46"/>
        <v>0</v>
      </c>
      <c r="BH260" s="70">
        <f t="shared" si="47"/>
        <v>0</v>
      </c>
      <c r="BJ260" s="67">
        <f>IF(BC260&gt;-'Tabla del Prestamo'!$D$16,1,0)</f>
        <v>0</v>
      </c>
      <c r="BL260" s="95">
        <f>('Tabla del Prestamo'!$N$22*AM260/12)</f>
        <v>0</v>
      </c>
    </row>
    <row r="261" spans="19:64" x14ac:dyDescent="0.35">
      <c r="S261" s="93">
        <f t="shared" si="36"/>
        <v>0</v>
      </c>
      <c r="T261" s="93">
        <f>IF('Tabla del Prestamo'!G261&gt;0,'Tabla del Prestamo'!G261,0)</f>
        <v>0</v>
      </c>
      <c r="U261" s="94"/>
      <c r="V261" s="94">
        <f t="shared" si="37"/>
        <v>0</v>
      </c>
      <c r="W261" s="66">
        <v>246</v>
      </c>
      <c r="X261" s="70">
        <f>SUMIF($S$16:$S$375,"&gt;0",$S$16:$S$375)-SUMIF(S262:$S$375,"&gt;0",S262:$S$375)</f>
        <v>0</v>
      </c>
      <c r="Y261" s="83"/>
      <c r="Z261" s="70">
        <f>'Tabla del Prestamo'!H261+'Tabla del Prestamo'!I261+'Tabla del Prestamo'!J261</f>
        <v>0</v>
      </c>
      <c r="AA261" s="67">
        <v>246</v>
      </c>
      <c r="AB261" s="70">
        <f>SUMIF($Z$16:$Z$375,"&gt;0",$Z$16:$Z$375)-SUMIF($Z262:Z$375,"&gt;0",$Z262:Z$375)</f>
        <v>0</v>
      </c>
      <c r="AC261" s="66"/>
      <c r="AD261" s="70"/>
      <c r="AE261" s="95"/>
      <c r="AF261" s="89">
        <f t="shared" si="38"/>
        <v>0</v>
      </c>
      <c r="AG261" s="89">
        <f t="shared" si="39"/>
        <v>0</v>
      </c>
      <c r="AH261" s="89">
        <f t="shared" si="40"/>
        <v>0</v>
      </c>
      <c r="AI261" s="89">
        <f>'Tabla del Prestamo'!$H$15</f>
        <v>0</v>
      </c>
      <c r="AJ261" s="67"/>
      <c r="AK261" s="89">
        <f>'Tabla del Prestamo'!$I$15</f>
        <v>0</v>
      </c>
      <c r="AL261" s="67"/>
      <c r="AM261" s="89">
        <f t="shared" si="41"/>
        <v>0</v>
      </c>
      <c r="AO261" s="96">
        <f>IF('Tabla del Prestamo'!K260&gt;0.1,1,0)</f>
        <v>0</v>
      </c>
      <c r="AP261" s="96"/>
      <c r="AV261" s="89">
        <f t="shared" si="42"/>
        <v>0</v>
      </c>
      <c r="AW261" s="97">
        <f>(AV261-AX261)+('Tabla del Prestamo'!H261+'Tabla del Prestamo'!I261+'Tabla del Prestamo'!J261)*BE261</f>
        <v>0</v>
      </c>
      <c r="AX261" s="89">
        <f t="shared" si="43"/>
        <v>0</v>
      </c>
      <c r="AY261" s="89">
        <f>'Tabla del Prestamo'!$H$15</f>
        <v>0</v>
      </c>
      <c r="BA261" s="89">
        <f>'Tabla del Prestamo'!$I$15</f>
        <v>0</v>
      </c>
      <c r="BC261" s="97">
        <f t="shared" si="44"/>
        <v>0</v>
      </c>
      <c r="BD261" s="90">
        <v>21</v>
      </c>
      <c r="BE261" s="98">
        <f t="shared" si="45"/>
        <v>0</v>
      </c>
      <c r="BG261" s="69">
        <f t="shared" si="46"/>
        <v>0</v>
      </c>
      <c r="BH261" s="70">
        <f t="shared" si="47"/>
        <v>0</v>
      </c>
      <c r="BJ261" s="67">
        <f>IF(BC261&gt;-'Tabla del Prestamo'!$D$16,1,0)</f>
        <v>0</v>
      </c>
      <c r="BL261" s="95">
        <f>('Tabla del Prestamo'!$N$22*AM261/12)</f>
        <v>0</v>
      </c>
    </row>
    <row r="262" spans="19:64" x14ac:dyDescent="0.35">
      <c r="S262" s="93">
        <f t="shared" si="36"/>
        <v>0</v>
      </c>
      <c r="T262" s="93">
        <f>IF('Tabla del Prestamo'!G262&gt;0,'Tabla del Prestamo'!G262,0)</f>
        <v>0</v>
      </c>
      <c r="U262" s="94"/>
      <c r="V262" s="94">
        <f t="shared" si="37"/>
        <v>0</v>
      </c>
      <c r="W262" s="66">
        <v>247</v>
      </c>
      <c r="X262" s="70">
        <f>SUMIF($S$16:$S$375,"&gt;0",$S$16:$S$375)-SUMIF(S263:$S$375,"&gt;0",S263:$S$375)</f>
        <v>0</v>
      </c>
      <c r="Y262" s="83"/>
      <c r="Z262" s="70">
        <f>'Tabla del Prestamo'!H262+'Tabla del Prestamo'!I262+'Tabla del Prestamo'!J262</f>
        <v>0</v>
      </c>
      <c r="AA262" s="67">
        <v>247</v>
      </c>
      <c r="AB262" s="70">
        <f>SUMIF($Z$16:$Z$375,"&gt;0",$Z$16:$Z$375)-SUMIF($Z263:Z$375,"&gt;0",$Z263:Z$375)</f>
        <v>0</v>
      </c>
      <c r="AC262" s="66"/>
      <c r="AD262" s="70"/>
      <c r="AE262" s="95"/>
      <c r="AF262" s="89">
        <f t="shared" si="38"/>
        <v>0</v>
      </c>
      <c r="AG262" s="89">
        <f t="shared" si="39"/>
        <v>0</v>
      </c>
      <c r="AH262" s="89">
        <f t="shared" si="40"/>
        <v>0</v>
      </c>
      <c r="AI262" s="89">
        <f>'Tabla del Prestamo'!$H$15</f>
        <v>0</v>
      </c>
      <c r="AJ262" s="67"/>
      <c r="AK262" s="89"/>
      <c r="AL262" s="67"/>
      <c r="AM262" s="89">
        <f t="shared" si="41"/>
        <v>0</v>
      </c>
      <c r="AO262" s="96">
        <f>IF('Tabla del Prestamo'!K261&gt;0.1,1,0)</f>
        <v>0</v>
      </c>
      <c r="AP262" s="96"/>
      <c r="AV262" s="89">
        <f t="shared" si="42"/>
        <v>0</v>
      </c>
      <c r="AW262" s="97">
        <f>(AV262-AX262)+('Tabla del Prestamo'!H262+'Tabla del Prestamo'!I262+'Tabla del Prestamo'!J262)*BE262</f>
        <v>0</v>
      </c>
      <c r="AX262" s="89">
        <f t="shared" si="43"/>
        <v>0</v>
      </c>
      <c r="AY262" s="89">
        <f>'Tabla del Prestamo'!$H$15</f>
        <v>0</v>
      </c>
      <c r="BA262" s="89"/>
      <c r="BC262" s="97">
        <f t="shared" si="44"/>
        <v>0</v>
      </c>
      <c r="BD262" s="90">
        <v>21</v>
      </c>
      <c r="BE262" s="98">
        <f t="shared" si="45"/>
        <v>0</v>
      </c>
      <c r="BG262" s="69">
        <f t="shared" si="46"/>
        <v>0</v>
      </c>
      <c r="BH262" s="70">
        <f t="shared" si="47"/>
        <v>0</v>
      </c>
      <c r="BJ262" s="67">
        <f>IF(BC262&gt;-'Tabla del Prestamo'!$D$16,1,0)</f>
        <v>0</v>
      </c>
      <c r="BL262" s="95">
        <f>('Tabla del Prestamo'!$N$22*AM262/12)</f>
        <v>0</v>
      </c>
    </row>
    <row r="263" spans="19:64" x14ac:dyDescent="0.35">
      <c r="S263" s="93">
        <f t="shared" si="36"/>
        <v>0</v>
      </c>
      <c r="T263" s="93">
        <f>IF('Tabla del Prestamo'!G263&gt;0,'Tabla del Prestamo'!G263,0)</f>
        <v>0</v>
      </c>
      <c r="U263" s="94"/>
      <c r="V263" s="94">
        <f t="shared" si="37"/>
        <v>0</v>
      </c>
      <c r="W263" s="66">
        <v>248</v>
      </c>
      <c r="X263" s="70">
        <f>SUMIF($S$16:$S$375,"&gt;0",$S$16:$S$375)-SUMIF(S264:$S$375,"&gt;0",S264:$S$375)</f>
        <v>0</v>
      </c>
      <c r="Y263" s="83"/>
      <c r="Z263" s="70">
        <f>'Tabla del Prestamo'!H263+'Tabla del Prestamo'!I263+'Tabla del Prestamo'!J263</f>
        <v>0</v>
      </c>
      <c r="AA263" s="67">
        <v>248</v>
      </c>
      <c r="AB263" s="70">
        <f>SUMIF($Z$16:$Z$375,"&gt;0",$Z$16:$Z$375)-SUMIF($Z264:Z$375,"&gt;0",$Z264:Z$375)</f>
        <v>0</v>
      </c>
      <c r="AC263" s="66"/>
      <c r="AD263" s="70"/>
      <c r="AE263" s="95"/>
      <c r="AF263" s="89">
        <f t="shared" si="38"/>
        <v>0</v>
      </c>
      <c r="AG263" s="89">
        <f t="shared" si="39"/>
        <v>0</v>
      </c>
      <c r="AH263" s="89">
        <f t="shared" si="40"/>
        <v>0</v>
      </c>
      <c r="AI263" s="89">
        <f>'Tabla del Prestamo'!$H$15</f>
        <v>0</v>
      </c>
      <c r="AJ263" s="67"/>
      <c r="AK263" s="89"/>
      <c r="AL263" s="67"/>
      <c r="AM263" s="89">
        <f t="shared" si="41"/>
        <v>0</v>
      </c>
      <c r="AO263" s="96">
        <f>IF('Tabla del Prestamo'!K262&gt;0.1,1,0)</f>
        <v>0</v>
      </c>
      <c r="AP263" s="96"/>
      <c r="AV263" s="89">
        <f t="shared" si="42"/>
        <v>0</v>
      </c>
      <c r="AW263" s="97">
        <f>(AV263-AX263)+('Tabla del Prestamo'!H263+'Tabla del Prestamo'!I263+'Tabla del Prestamo'!J263)*BE263</f>
        <v>0</v>
      </c>
      <c r="AX263" s="89">
        <f t="shared" si="43"/>
        <v>0</v>
      </c>
      <c r="AY263" s="89">
        <f>'Tabla del Prestamo'!$H$15</f>
        <v>0</v>
      </c>
      <c r="BA263" s="89"/>
      <c r="BC263" s="97">
        <f t="shared" si="44"/>
        <v>0</v>
      </c>
      <c r="BD263" s="90">
        <v>21</v>
      </c>
      <c r="BE263" s="98">
        <f t="shared" si="45"/>
        <v>0</v>
      </c>
      <c r="BG263" s="69">
        <f t="shared" si="46"/>
        <v>0</v>
      </c>
      <c r="BH263" s="70">
        <f t="shared" si="47"/>
        <v>0</v>
      </c>
      <c r="BJ263" s="67">
        <f>IF(BC263&gt;-'Tabla del Prestamo'!$D$16,1,0)</f>
        <v>0</v>
      </c>
      <c r="BL263" s="95">
        <f>('Tabla del Prestamo'!$N$22*AM263/12)</f>
        <v>0</v>
      </c>
    </row>
    <row r="264" spans="19:64" x14ac:dyDescent="0.35">
      <c r="S264" s="93">
        <f t="shared" si="36"/>
        <v>0</v>
      </c>
      <c r="T264" s="93">
        <f>IF('Tabla del Prestamo'!G264&gt;0,'Tabla del Prestamo'!G264,0)</f>
        <v>0</v>
      </c>
      <c r="U264" s="94"/>
      <c r="V264" s="94">
        <f t="shared" si="37"/>
        <v>0</v>
      </c>
      <c r="W264" s="66">
        <v>249</v>
      </c>
      <c r="X264" s="70">
        <f>SUMIF($S$16:$S$375,"&gt;0",$S$16:$S$375)-SUMIF(S265:$S$375,"&gt;0",S265:$S$375)</f>
        <v>0</v>
      </c>
      <c r="Y264" s="83"/>
      <c r="Z264" s="70">
        <f>'Tabla del Prestamo'!H264+'Tabla del Prestamo'!I264+'Tabla del Prestamo'!J264</f>
        <v>0</v>
      </c>
      <c r="AA264" s="67">
        <v>249</v>
      </c>
      <c r="AB264" s="70">
        <f>SUMIF($Z$16:$Z$375,"&gt;0",$Z$16:$Z$375)-SUMIF($Z265:Z$375,"&gt;0",$Z265:Z$375)</f>
        <v>0</v>
      </c>
      <c r="AC264" s="66"/>
      <c r="AD264" s="70"/>
      <c r="AE264" s="95"/>
      <c r="AF264" s="89">
        <f t="shared" si="38"/>
        <v>0</v>
      </c>
      <c r="AG264" s="89">
        <f t="shared" si="39"/>
        <v>0</v>
      </c>
      <c r="AH264" s="89">
        <f t="shared" si="40"/>
        <v>0</v>
      </c>
      <c r="AI264" s="89">
        <f>'Tabla del Prestamo'!$H$15</f>
        <v>0</v>
      </c>
      <c r="AJ264" s="67"/>
      <c r="AK264" s="89"/>
      <c r="AL264" s="67"/>
      <c r="AM264" s="89">
        <f t="shared" si="41"/>
        <v>0</v>
      </c>
      <c r="AO264" s="96">
        <f>IF('Tabla del Prestamo'!K263&gt;0.1,1,0)</f>
        <v>0</v>
      </c>
      <c r="AP264" s="96"/>
      <c r="AV264" s="89">
        <f t="shared" si="42"/>
        <v>0</v>
      </c>
      <c r="AW264" s="97">
        <f>(AV264-AX264)+('Tabla del Prestamo'!H264+'Tabla del Prestamo'!I264+'Tabla del Prestamo'!J264)*BE264</f>
        <v>0</v>
      </c>
      <c r="AX264" s="89">
        <f t="shared" si="43"/>
        <v>0</v>
      </c>
      <c r="AY264" s="89">
        <f>'Tabla del Prestamo'!$H$15</f>
        <v>0</v>
      </c>
      <c r="BA264" s="89"/>
      <c r="BC264" s="97">
        <f t="shared" si="44"/>
        <v>0</v>
      </c>
      <c r="BD264" s="90">
        <v>21</v>
      </c>
      <c r="BE264" s="98">
        <f t="shared" si="45"/>
        <v>0</v>
      </c>
      <c r="BG264" s="69">
        <f t="shared" si="46"/>
        <v>0</v>
      </c>
      <c r="BH264" s="70">
        <f t="shared" si="47"/>
        <v>0</v>
      </c>
      <c r="BJ264" s="67">
        <f>IF(BC264&gt;-'Tabla del Prestamo'!$D$16,1,0)</f>
        <v>0</v>
      </c>
      <c r="BL264" s="95">
        <f>('Tabla del Prestamo'!$N$22*AM264/12)</f>
        <v>0</v>
      </c>
    </row>
    <row r="265" spans="19:64" x14ac:dyDescent="0.35">
      <c r="S265" s="93">
        <f t="shared" si="36"/>
        <v>0</v>
      </c>
      <c r="T265" s="93">
        <f>IF('Tabla del Prestamo'!G265&gt;0,'Tabla del Prestamo'!G265,0)</f>
        <v>0</v>
      </c>
      <c r="U265" s="94"/>
      <c r="V265" s="94">
        <f t="shared" si="37"/>
        <v>0</v>
      </c>
      <c r="W265" s="66">
        <v>250</v>
      </c>
      <c r="X265" s="70">
        <f>SUMIF($S$16:$S$375,"&gt;0",$S$16:$S$375)-SUMIF(S266:$S$375,"&gt;0",S266:$S$375)</f>
        <v>0</v>
      </c>
      <c r="Y265" s="83"/>
      <c r="Z265" s="70">
        <f>'Tabla del Prestamo'!H265+'Tabla del Prestamo'!I265+'Tabla del Prestamo'!J265</f>
        <v>0</v>
      </c>
      <c r="AA265" s="67">
        <v>250</v>
      </c>
      <c r="AB265" s="70">
        <f>SUMIF($Z$16:$Z$375,"&gt;0",$Z$16:$Z$375)-SUMIF($Z266:Z$375,"&gt;0",$Z266:Z$375)</f>
        <v>0</v>
      </c>
      <c r="AC265" s="66"/>
      <c r="AD265" s="70"/>
      <c r="AE265" s="95"/>
      <c r="AF265" s="89">
        <f t="shared" si="38"/>
        <v>0</v>
      </c>
      <c r="AG265" s="89">
        <f t="shared" si="39"/>
        <v>0</v>
      </c>
      <c r="AH265" s="89">
        <f t="shared" si="40"/>
        <v>0</v>
      </c>
      <c r="AI265" s="89">
        <f>'Tabla del Prestamo'!$H$15</f>
        <v>0</v>
      </c>
      <c r="AJ265" s="67"/>
      <c r="AK265" s="89"/>
      <c r="AL265" s="67"/>
      <c r="AM265" s="89">
        <f t="shared" si="41"/>
        <v>0</v>
      </c>
      <c r="AO265" s="96">
        <f>IF('Tabla del Prestamo'!K264&gt;0.1,1,0)</f>
        <v>0</v>
      </c>
      <c r="AP265" s="96"/>
      <c r="AV265" s="89">
        <f t="shared" si="42"/>
        <v>0</v>
      </c>
      <c r="AW265" s="97">
        <f>(AV265-AX265)+('Tabla del Prestamo'!H265+'Tabla del Prestamo'!I265+'Tabla del Prestamo'!J265)*BE265</f>
        <v>0</v>
      </c>
      <c r="AX265" s="89">
        <f t="shared" si="43"/>
        <v>0</v>
      </c>
      <c r="AY265" s="89">
        <f>'Tabla del Prestamo'!$H$15</f>
        <v>0</v>
      </c>
      <c r="BA265" s="89"/>
      <c r="BC265" s="97">
        <f t="shared" si="44"/>
        <v>0</v>
      </c>
      <c r="BD265" s="90">
        <v>21</v>
      </c>
      <c r="BE265" s="98">
        <f t="shared" si="45"/>
        <v>0</v>
      </c>
      <c r="BG265" s="69">
        <f t="shared" si="46"/>
        <v>0</v>
      </c>
      <c r="BH265" s="70">
        <f t="shared" si="47"/>
        <v>0</v>
      </c>
      <c r="BJ265" s="67">
        <f>IF(BC265&gt;-'Tabla del Prestamo'!$D$16,1,0)</f>
        <v>0</v>
      </c>
      <c r="BL265" s="95">
        <f>('Tabla del Prestamo'!$N$22*AM265/12)</f>
        <v>0</v>
      </c>
    </row>
    <row r="266" spans="19:64" x14ac:dyDescent="0.35">
      <c r="S266" s="93">
        <f t="shared" si="36"/>
        <v>0</v>
      </c>
      <c r="T266" s="93">
        <f>IF('Tabla del Prestamo'!G266&gt;0,'Tabla del Prestamo'!G266,0)</f>
        <v>0</v>
      </c>
      <c r="U266" s="94"/>
      <c r="V266" s="94">
        <f t="shared" si="37"/>
        <v>0</v>
      </c>
      <c r="W266" s="66">
        <v>251</v>
      </c>
      <c r="X266" s="70">
        <f>SUMIF($S$16:$S$375,"&gt;0",$S$16:$S$375)-SUMIF(S267:$S$375,"&gt;0",S267:$S$375)</f>
        <v>0</v>
      </c>
      <c r="Y266" s="83"/>
      <c r="Z266" s="70">
        <f>'Tabla del Prestamo'!H266+'Tabla del Prestamo'!I266+'Tabla del Prestamo'!J266</f>
        <v>0</v>
      </c>
      <c r="AA266" s="67">
        <v>251</v>
      </c>
      <c r="AB266" s="70">
        <f>SUMIF($Z$16:$Z$375,"&gt;0",$Z$16:$Z$375)-SUMIF($Z267:Z$375,"&gt;0",$Z267:Z$375)</f>
        <v>0</v>
      </c>
      <c r="AC266" s="66"/>
      <c r="AD266" s="70"/>
      <c r="AE266" s="95"/>
      <c r="AF266" s="89">
        <f t="shared" si="38"/>
        <v>0</v>
      </c>
      <c r="AG266" s="89">
        <f t="shared" si="39"/>
        <v>0</v>
      </c>
      <c r="AH266" s="89">
        <f t="shared" si="40"/>
        <v>0</v>
      </c>
      <c r="AI266" s="89">
        <f>'Tabla del Prestamo'!$H$15</f>
        <v>0</v>
      </c>
      <c r="AJ266" s="67"/>
      <c r="AK266" s="89"/>
      <c r="AL266" s="67"/>
      <c r="AM266" s="89">
        <f t="shared" si="41"/>
        <v>0</v>
      </c>
      <c r="AO266" s="96">
        <f>IF('Tabla del Prestamo'!K265&gt;0.1,1,0)</f>
        <v>0</v>
      </c>
      <c r="AP266" s="96"/>
      <c r="AV266" s="89">
        <f t="shared" si="42"/>
        <v>0</v>
      </c>
      <c r="AW266" s="97">
        <f>(AV266-AX266)+('Tabla del Prestamo'!H266+'Tabla del Prestamo'!I266+'Tabla del Prestamo'!J266)*BE266</f>
        <v>0</v>
      </c>
      <c r="AX266" s="89">
        <f t="shared" si="43"/>
        <v>0</v>
      </c>
      <c r="AY266" s="89">
        <f>'Tabla del Prestamo'!$H$15</f>
        <v>0</v>
      </c>
      <c r="BA266" s="89"/>
      <c r="BC266" s="97">
        <f t="shared" si="44"/>
        <v>0</v>
      </c>
      <c r="BD266" s="90">
        <v>21</v>
      </c>
      <c r="BE266" s="98">
        <f t="shared" si="45"/>
        <v>0</v>
      </c>
      <c r="BG266" s="69">
        <f t="shared" si="46"/>
        <v>0</v>
      </c>
      <c r="BH266" s="70">
        <f t="shared" si="47"/>
        <v>0</v>
      </c>
      <c r="BJ266" s="67">
        <f>IF(BC266&gt;-'Tabla del Prestamo'!$D$16,1,0)</f>
        <v>0</v>
      </c>
      <c r="BL266" s="95">
        <f>('Tabla del Prestamo'!$N$22*AM266/12)</f>
        <v>0</v>
      </c>
    </row>
    <row r="267" spans="19:64" x14ac:dyDescent="0.35">
      <c r="S267" s="93">
        <f t="shared" si="36"/>
        <v>0</v>
      </c>
      <c r="T267" s="93">
        <f>IF('Tabla del Prestamo'!G267&gt;0,'Tabla del Prestamo'!G267,0)</f>
        <v>0</v>
      </c>
      <c r="U267" s="94"/>
      <c r="V267" s="94">
        <f t="shared" si="37"/>
        <v>0</v>
      </c>
      <c r="W267" s="66">
        <v>252</v>
      </c>
      <c r="X267" s="70">
        <f>SUMIF($S$16:$S$375,"&gt;0",$S$16:$S$375)-SUMIF(S268:$S$375,"&gt;0",S268:$S$375)</f>
        <v>0</v>
      </c>
      <c r="Y267" s="83"/>
      <c r="Z267" s="70">
        <f>'Tabla del Prestamo'!H267+'Tabla del Prestamo'!I267+'Tabla del Prestamo'!J267</f>
        <v>0</v>
      </c>
      <c r="AA267" s="67">
        <v>252</v>
      </c>
      <c r="AB267" s="70">
        <f>SUMIF($Z$16:$Z$375,"&gt;0",$Z$16:$Z$375)-SUMIF($Z268:Z$375,"&gt;0",$Z268:Z$375)</f>
        <v>0</v>
      </c>
      <c r="AC267" s="66"/>
      <c r="AD267" s="70"/>
      <c r="AE267" s="95"/>
      <c r="AF267" s="89">
        <f t="shared" si="38"/>
        <v>0</v>
      </c>
      <c r="AG267" s="89">
        <f t="shared" si="39"/>
        <v>0</v>
      </c>
      <c r="AH267" s="89">
        <f t="shared" si="40"/>
        <v>0</v>
      </c>
      <c r="AI267" s="89">
        <f>'Tabla del Prestamo'!$H$15</f>
        <v>0</v>
      </c>
      <c r="AJ267" s="67"/>
      <c r="AK267" s="89"/>
      <c r="AL267" s="67"/>
      <c r="AM267" s="89">
        <f t="shared" si="41"/>
        <v>0</v>
      </c>
      <c r="AO267" s="96">
        <f>IF('Tabla del Prestamo'!K266&gt;0.1,1,0)</f>
        <v>0</v>
      </c>
      <c r="AP267" s="96"/>
      <c r="AV267" s="89">
        <f t="shared" si="42"/>
        <v>0</v>
      </c>
      <c r="AW267" s="97">
        <f>(AV267-AX267)+('Tabla del Prestamo'!H267+'Tabla del Prestamo'!I267+'Tabla del Prestamo'!J267)*BE267</f>
        <v>0</v>
      </c>
      <c r="AX267" s="89">
        <f t="shared" si="43"/>
        <v>0</v>
      </c>
      <c r="AY267" s="89">
        <f>'Tabla del Prestamo'!$H$15</f>
        <v>0</v>
      </c>
      <c r="BA267" s="89"/>
      <c r="BC267" s="97">
        <f t="shared" si="44"/>
        <v>0</v>
      </c>
      <c r="BD267" s="90">
        <v>21</v>
      </c>
      <c r="BE267" s="98">
        <f t="shared" si="45"/>
        <v>0</v>
      </c>
      <c r="BG267" s="69">
        <f t="shared" si="46"/>
        <v>0</v>
      </c>
      <c r="BH267" s="70">
        <f t="shared" si="47"/>
        <v>0</v>
      </c>
      <c r="BJ267" s="67">
        <f>IF(BC267&gt;-'Tabla del Prestamo'!$D$16,1,0)</f>
        <v>0</v>
      </c>
      <c r="BL267" s="95">
        <f>('Tabla del Prestamo'!$N$22*AM267/12)</f>
        <v>0</v>
      </c>
    </row>
    <row r="268" spans="19:64" x14ac:dyDescent="0.35">
      <c r="S268" s="93">
        <f t="shared" si="36"/>
        <v>0</v>
      </c>
      <c r="T268" s="93">
        <f>IF('Tabla del Prestamo'!G268&gt;0,'Tabla del Prestamo'!G268,0)</f>
        <v>0</v>
      </c>
      <c r="U268" s="94"/>
      <c r="V268" s="94">
        <f t="shared" si="37"/>
        <v>0</v>
      </c>
      <c r="W268" s="66">
        <v>253</v>
      </c>
      <c r="X268" s="70">
        <f>SUMIF($S$16:$S$375,"&gt;0",$S$16:$S$375)-SUMIF(S269:$S$375,"&gt;0",S269:$S$375)</f>
        <v>0</v>
      </c>
      <c r="Y268" s="83"/>
      <c r="Z268" s="70">
        <f>'Tabla del Prestamo'!H268+'Tabla del Prestamo'!I268+'Tabla del Prestamo'!J268</f>
        <v>0</v>
      </c>
      <c r="AA268" s="67">
        <v>253</v>
      </c>
      <c r="AB268" s="70">
        <f>SUMIF($Z$16:$Z$375,"&gt;0",$Z$16:$Z$375)-SUMIF($Z269:Z$375,"&gt;0",$Z269:Z$375)</f>
        <v>0</v>
      </c>
      <c r="AC268" s="66"/>
      <c r="AD268" s="70"/>
      <c r="AE268" s="95"/>
      <c r="AF268" s="89">
        <f t="shared" si="38"/>
        <v>0</v>
      </c>
      <c r="AG268" s="89">
        <f t="shared" si="39"/>
        <v>0</v>
      </c>
      <c r="AH268" s="89">
        <f t="shared" si="40"/>
        <v>0</v>
      </c>
      <c r="AI268" s="89">
        <f>'Tabla del Prestamo'!$H$15</f>
        <v>0</v>
      </c>
      <c r="AJ268" s="67"/>
      <c r="AK268" s="89"/>
      <c r="AL268" s="67"/>
      <c r="AM268" s="89">
        <f t="shared" si="41"/>
        <v>0</v>
      </c>
      <c r="AO268" s="96">
        <f>IF('Tabla del Prestamo'!K267&gt;0.1,1,0)</f>
        <v>0</v>
      </c>
      <c r="AP268" s="96"/>
      <c r="AV268" s="89">
        <f t="shared" si="42"/>
        <v>0</v>
      </c>
      <c r="AW268" s="97">
        <f>(AV268-AX268)+('Tabla del Prestamo'!H268+'Tabla del Prestamo'!I268+'Tabla del Prestamo'!J268)*BE268</f>
        <v>0</v>
      </c>
      <c r="AX268" s="89">
        <f t="shared" si="43"/>
        <v>0</v>
      </c>
      <c r="AY268" s="89">
        <f>'Tabla del Prestamo'!$H$15</f>
        <v>0</v>
      </c>
      <c r="BA268" s="89"/>
      <c r="BC268" s="97">
        <f t="shared" si="44"/>
        <v>0</v>
      </c>
      <c r="BD268" s="90">
        <v>22</v>
      </c>
      <c r="BE268" s="98">
        <f t="shared" si="45"/>
        <v>0</v>
      </c>
      <c r="BG268" s="69">
        <f t="shared" si="46"/>
        <v>0</v>
      </c>
      <c r="BH268" s="70">
        <f t="shared" si="47"/>
        <v>0</v>
      </c>
      <c r="BJ268" s="67">
        <f>IF(BC268&gt;-'Tabla del Prestamo'!$D$16,1,0)</f>
        <v>0</v>
      </c>
      <c r="BL268" s="95">
        <f>('Tabla del Prestamo'!$N$22*AM268/12)</f>
        <v>0</v>
      </c>
    </row>
    <row r="269" spans="19:64" x14ac:dyDescent="0.35">
      <c r="S269" s="93">
        <f t="shared" si="36"/>
        <v>0</v>
      </c>
      <c r="T269" s="93">
        <f>IF('Tabla del Prestamo'!G269&gt;0,'Tabla del Prestamo'!G269,0)</f>
        <v>0</v>
      </c>
      <c r="U269" s="94"/>
      <c r="V269" s="94">
        <f t="shared" si="37"/>
        <v>0</v>
      </c>
      <c r="W269" s="66">
        <v>254</v>
      </c>
      <c r="X269" s="70">
        <f>SUMIF($S$16:$S$375,"&gt;0",$S$16:$S$375)-SUMIF(S270:$S$375,"&gt;0",S270:$S$375)</f>
        <v>0</v>
      </c>
      <c r="Y269" s="83"/>
      <c r="Z269" s="70">
        <f>'Tabla del Prestamo'!H269+'Tabla del Prestamo'!I269+'Tabla del Prestamo'!J269</f>
        <v>0</v>
      </c>
      <c r="AA269" s="67">
        <v>254</v>
      </c>
      <c r="AB269" s="70">
        <f>SUMIF($Z$16:$Z$375,"&gt;0",$Z$16:$Z$375)-SUMIF($Z270:Z$375,"&gt;0",$Z270:Z$375)</f>
        <v>0</v>
      </c>
      <c r="AC269" s="66"/>
      <c r="AD269" s="70"/>
      <c r="AE269" s="95"/>
      <c r="AF269" s="89">
        <f t="shared" si="38"/>
        <v>0</v>
      </c>
      <c r="AG269" s="89">
        <f t="shared" si="39"/>
        <v>0</v>
      </c>
      <c r="AH269" s="89">
        <f t="shared" si="40"/>
        <v>0</v>
      </c>
      <c r="AI269" s="89">
        <f>'Tabla del Prestamo'!$H$15</f>
        <v>0</v>
      </c>
      <c r="AJ269" s="67"/>
      <c r="AK269" s="89"/>
      <c r="AL269" s="67"/>
      <c r="AM269" s="89">
        <f t="shared" si="41"/>
        <v>0</v>
      </c>
      <c r="AO269" s="96">
        <f>IF('Tabla del Prestamo'!K268&gt;0.1,1,0)</f>
        <v>0</v>
      </c>
      <c r="AP269" s="96"/>
      <c r="AV269" s="89">
        <f t="shared" si="42"/>
        <v>0</v>
      </c>
      <c r="AW269" s="97">
        <f>(AV269-AX269)+('Tabla del Prestamo'!H269+'Tabla del Prestamo'!I269+'Tabla del Prestamo'!J269)*BE269</f>
        <v>0</v>
      </c>
      <c r="AX269" s="89">
        <f t="shared" si="43"/>
        <v>0</v>
      </c>
      <c r="AY269" s="89">
        <f>'Tabla del Prestamo'!$H$15</f>
        <v>0</v>
      </c>
      <c r="BA269" s="89"/>
      <c r="BC269" s="97">
        <f t="shared" si="44"/>
        <v>0</v>
      </c>
      <c r="BD269" s="90">
        <v>22</v>
      </c>
      <c r="BE269" s="98">
        <f t="shared" si="45"/>
        <v>0</v>
      </c>
      <c r="BG269" s="69">
        <f t="shared" si="46"/>
        <v>0</v>
      </c>
      <c r="BH269" s="70">
        <f t="shared" si="47"/>
        <v>0</v>
      </c>
      <c r="BJ269" s="67">
        <f>IF(BC269&gt;-'Tabla del Prestamo'!$D$16,1,0)</f>
        <v>0</v>
      </c>
      <c r="BL269" s="95">
        <f>('Tabla del Prestamo'!$N$22*AM269/12)</f>
        <v>0</v>
      </c>
    </row>
    <row r="270" spans="19:64" x14ac:dyDescent="0.35">
      <c r="S270" s="93">
        <f t="shared" si="36"/>
        <v>0</v>
      </c>
      <c r="T270" s="93">
        <f>IF('Tabla del Prestamo'!G270&gt;0,'Tabla del Prestamo'!G270,0)</f>
        <v>0</v>
      </c>
      <c r="U270" s="94"/>
      <c r="V270" s="94">
        <f t="shared" si="37"/>
        <v>0</v>
      </c>
      <c r="W270" s="66">
        <v>255</v>
      </c>
      <c r="X270" s="70">
        <f>SUMIF($S$16:$S$375,"&gt;0",$S$16:$S$375)-SUMIF(S271:$S$375,"&gt;0",S271:$S$375)</f>
        <v>0</v>
      </c>
      <c r="Y270" s="83"/>
      <c r="Z270" s="70">
        <f>'Tabla del Prestamo'!H270+'Tabla del Prestamo'!I270+'Tabla del Prestamo'!J270</f>
        <v>0</v>
      </c>
      <c r="AA270" s="67">
        <v>255</v>
      </c>
      <c r="AB270" s="70">
        <f>SUMIF($Z$16:$Z$375,"&gt;0",$Z$16:$Z$375)-SUMIF($Z271:Z$375,"&gt;0",$Z271:Z$375)</f>
        <v>0</v>
      </c>
      <c r="AC270" s="66"/>
      <c r="AD270" s="70"/>
      <c r="AE270" s="95"/>
      <c r="AF270" s="89">
        <f t="shared" si="38"/>
        <v>0</v>
      </c>
      <c r="AG270" s="89">
        <f t="shared" si="39"/>
        <v>0</v>
      </c>
      <c r="AH270" s="89">
        <f t="shared" si="40"/>
        <v>0</v>
      </c>
      <c r="AI270" s="89">
        <f>'Tabla del Prestamo'!$H$15</f>
        <v>0</v>
      </c>
      <c r="AJ270" s="67"/>
      <c r="AK270" s="89"/>
      <c r="AL270" s="67"/>
      <c r="AM270" s="89">
        <f t="shared" si="41"/>
        <v>0</v>
      </c>
      <c r="AO270" s="96">
        <f>IF('Tabla del Prestamo'!K269&gt;0.1,1,0)</f>
        <v>0</v>
      </c>
      <c r="AP270" s="96"/>
      <c r="AV270" s="89">
        <f t="shared" si="42"/>
        <v>0</v>
      </c>
      <c r="AW270" s="97">
        <f>(AV270-AX270)+('Tabla del Prestamo'!H270+'Tabla del Prestamo'!I270+'Tabla del Prestamo'!J270)*BE270</f>
        <v>0</v>
      </c>
      <c r="AX270" s="89">
        <f t="shared" si="43"/>
        <v>0</v>
      </c>
      <c r="AY270" s="89">
        <f>'Tabla del Prestamo'!$H$15</f>
        <v>0</v>
      </c>
      <c r="BA270" s="89"/>
      <c r="BC270" s="97">
        <f t="shared" si="44"/>
        <v>0</v>
      </c>
      <c r="BD270" s="90">
        <v>22</v>
      </c>
      <c r="BE270" s="98">
        <f t="shared" si="45"/>
        <v>0</v>
      </c>
      <c r="BG270" s="69">
        <f t="shared" si="46"/>
        <v>0</v>
      </c>
      <c r="BH270" s="70">
        <f t="shared" si="47"/>
        <v>0</v>
      </c>
      <c r="BJ270" s="67">
        <f>IF(BC270&gt;-'Tabla del Prestamo'!$D$16,1,0)</f>
        <v>0</v>
      </c>
      <c r="BL270" s="95">
        <f>('Tabla del Prestamo'!$N$22*AM270/12)</f>
        <v>0</v>
      </c>
    </row>
    <row r="271" spans="19:64" x14ac:dyDescent="0.35">
      <c r="S271" s="93">
        <f t="shared" si="36"/>
        <v>0</v>
      </c>
      <c r="T271" s="93">
        <f>IF('Tabla del Prestamo'!G271&gt;0,'Tabla del Prestamo'!G271,0)</f>
        <v>0</v>
      </c>
      <c r="U271" s="94"/>
      <c r="V271" s="94">
        <f t="shared" si="37"/>
        <v>0</v>
      </c>
      <c r="W271" s="66">
        <v>256</v>
      </c>
      <c r="X271" s="70">
        <f>SUMIF($S$16:$S$375,"&gt;0",$S$16:$S$375)-SUMIF(S272:$S$375,"&gt;0",S272:$S$375)</f>
        <v>0</v>
      </c>
      <c r="Y271" s="83"/>
      <c r="Z271" s="70">
        <f>'Tabla del Prestamo'!H271+'Tabla del Prestamo'!I271+'Tabla del Prestamo'!J271</f>
        <v>0</v>
      </c>
      <c r="AA271" s="67">
        <v>256</v>
      </c>
      <c r="AB271" s="70">
        <f>SUMIF($Z$16:$Z$375,"&gt;0",$Z$16:$Z$375)-SUMIF($Z272:Z$375,"&gt;0",$Z272:Z$375)</f>
        <v>0</v>
      </c>
      <c r="AC271" s="66"/>
      <c r="AD271" s="70"/>
      <c r="AE271" s="95"/>
      <c r="AF271" s="89">
        <f t="shared" si="38"/>
        <v>0</v>
      </c>
      <c r="AG271" s="89">
        <f t="shared" si="39"/>
        <v>0</v>
      </c>
      <c r="AH271" s="89">
        <f t="shared" si="40"/>
        <v>0</v>
      </c>
      <c r="AI271" s="89">
        <f>'Tabla del Prestamo'!$H$15</f>
        <v>0</v>
      </c>
      <c r="AJ271" s="67"/>
      <c r="AK271" s="89"/>
      <c r="AL271" s="67"/>
      <c r="AM271" s="89">
        <f t="shared" si="41"/>
        <v>0</v>
      </c>
      <c r="AO271" s="96">
        <f>IF('Tabla del Prestamo'!K270&gt;0.1,1,0)</f>
        <v>0</v>
      </c>
      <c r="AP271" s="96"/>
      <c r="AV271" s="89">
        <f t="shared" si="42"/>
        <v>0</v>
      </c>
      <c r="AW271" s="97">
        <f>(AV271-AX271)+('Tabla del Prestamo'!H271+'Tabla del Prestamo'!I271+'Tabla del Prestamo'!J271)*BE271</f>
        <v>0</v>
      </c>
      <c r="AX271" s="89">
        <f t="shared" si="43"/>
        <v>0</v>
      </c>
      <c r="AY271" s="89">
        <f>'Tabla del Prestamo'!$H$15</f>
        <v>0</v>
      </c>
      <c r="BA271" s="89"/>
      <c r="BC271" s="97">
        <f t="shared" si="44"/>
        <v>0</v>
      </c>
      <c r="BD271" s="90">
        <v>22</v>
      </c>
      <c r="BE271" s="98">
        <f t="shared" si="45"/>
        <v>0</v>
      </c>
      <c r="BG271" s="69">
        <f t="shared" si="46"/>
        <v>0</v>
      </c>
      <c r="BH271" s="70">
        <f t="shared" si="47"/>
        <v>0</v>
      </c>
      <c r="BJ271" s="67">
        <f>IF(BC271&gt;-'Tabla del Prestamo'!$D$16,1,0)</f>
        <v>0</v>
      </c>
      <c r="BL271" s="95">
        <f>('Tabla del Prestamo'!$N$22*AM271/12)</f>
        <v>0</v>
      </c>
    </row>
    <row r="272" spans="19:64" x14ac:dyDescent="0.35">
      <c r="S272" s="93">
        <f t="shared" ref="S272:S335" si="48">IF(T272&gt;0,V272,0)</f>
        <v>0</v>
      </c>
      <c r="T272" s="93">
        <f>IF('Tabla del Prestamo'!G272&gt;0,'Tabla del Prestamo'!G272,0)</f>
        <v>0</v>
      </c>
      <c r="U272" s="94"/>
      <c r="V272" s="94">
        <f t="shared" ref="V272:V335" si="49">AH272-T272</f>
        <v>0</v>
      </c>
      <c r="W272" s="66">
        <v>257</v>
      </c>
      <c r="X272" s="70">
        <f>SUMIF($S$16:$S$375,"&gt;0",$S$16:$S$375)-SUMIF(S273:$S$375,"&gt;0",S273:$S$375)</f>
        <v>0</v>
      </c>
      <c r="Y272" s="83"/>
      <c r="Z272" s="70">
        <f>'Tabla del Prestamo'!H272+'Tabla del Prestamo'!I272+'Tabla del Prestamo'!J272</f>
        <v>0</v>
      </c>
      <c r="AA272" s="67">
        <v>257</v>
      </c>
      <c r="AB272" s="70">
        <f>SUMIF($Z$16:$Z$375,"&gt;0",$Z$16:$Z$375)-SUMIF($Z273:Z$375,"&gt;0",$Z273:Z$375)</f>
        <v>0</v>
      </c>
      <c r="AC272" s="66"/>
      <c r="AD272" s="70"/>
      <c r="AE272" s="95"/>
      <c r="AF272" s="89">
        <f t="shared" ref="AF272:AF335" si="50">PMT($AR$69,$AR$68,-$AR$79,,)</f>
        <v>0</v>
      </c>
      <c r="AG272" s="89">
        <f t="shared" ref="AG272:AG335" si="51">AF272-AH272</f>
        <v>0</v>
      </c>
      <c r="AH272" s="89">
        <f t="shared" ref="AH272:AH335" si="52">IF((AM271*$AR$69)&gt;0,AM271*$AR$69,0)</f>
        <v>0</v>
      </c>
      <c r="AI272" s="89">
        <f>'Tabla del Prestamo'!$H$15</f>
        <v>0</v>
      </c>
      <c r="AJ272" s="67"/>
      <c r="AK272" s="89"/>
      <c r="AL272" s="67"/>
      <c r="AM272" s="89">
        <f t="shared" ref="AM272:AM335" si="53">+AM271-AG272</f>
        <v>0</v>
      </c>
      <c r="AO272" s="96">
        <f>IF('Tabla del Prestamo'!K271&gt;0.1,1,0)</f>
        <v>0</v>
      </c>
      <c r="AP272" s="96"/>
      <c r="AV272" s="89">
        <f t="shared" ref="AV272:AV335" si="54">PMT($AR$69,$AR$68,-$AR$79,,)</f>
        <v>0</v>
      </c>
      <c r="AW272" s="97">
        <f>(AV272-AX272)+('Tabla del Prestamo'!H272+'Tabla del Prestamo'!I272+'Tabla del Prestamo'!J272)*BE272</f>
        <v>0</v>
      </c>
      <c r="AX272" s="89">
        <f t="shared" ref="AX272:AX335" si="55">BC271*$AR$81</f>
        <v>0</v>
      </c>
      <c r="AY272" s="89">
        <f>'Tabla del Prestamo'!$H$15</f>
        <v>0</v>
      </c>
      <c r="BA272" s="89"/>
      <c r="BC272" s="97">
        <f t="shared" ref="BC272:BC335" si="56">+BC271-AW272</f>
        <v>0</v>
      </c>
      <c r="BD272" s="90">
        <v>22</v>
      </c>
      <c r="BE272" s="98">
        <f t="shared" ref="BE272:BE335" si="57">IF(BD272&gt;$BC$13,0,1)</f>
        <v>0</v>
      </c>
      <c r="BG272" s="69">
        <f t="shared" ref="BG272:BG335" si="58">IF(AX272&gt;0,AX272,0)</f>
        <v>0</v>
      </c>
      <c r="BH272" s="70">
        <f t="shared" ref="BH272:BH335" si="59">AH272-BG272</f>
        <v>0</v>
      </c>
      <c r="BJ272" s="67">
        <f>IF(BC272&gt;-'Tabla del Prestamo'!$D$16,1,0)</f>
        <v>0</v>
      </c>
      <c r="BL272" s="95">
        <f>('Tabla del Prestamo'!$N$22*AM272/12)</f>
        <v>0</v>
      </c>
    </row>
    <row r="273" spans="19:64" x14ac:dyDescent="0.35">
      <c r="S273" s="93">
        <f t="shared" si="48"/>
        <v>0</v>
      </c>
      <c r="T273" s="93">
        <f>IF('Tabla del Prestamo'!G273&gt;0,'Tabla del Prestamo'!G273,0)</f>
        <v>0</v>
      </c>
      <c r="U273" s="94"/>
      <c r="V273" s="94">
        <f t="shared" si="49"/>
        <v>0</v>
      </c>
      <c r="W273" s="66">
        <v>258</v>
      </c>
      <c r="X273" s="70">
        <f>SUMIF($S$16:$S$375,"&gt;0",$S$16:$S$375)-SUMIF(S274:$S$375,"&gt;0",S274:$S$375)</f>
        <v>0</v>
      </c>
      <c r="Y273" s="83"/>
      <c r="Z273" s="70">
        <f>'Tabla del Prestamo'!H273+'Tabla del Prestamo'!I273+'Tabla del Prestamo'!J273</f>
        <v>0</v>
      </c>
      <c r="AA273" s="67">
        <v>258</v>
      </c>
      <c r="AB273" s="70">
        <f>SUMIF($Z$16:$Z$375,"&gt;0",$Z$16:$Z$375)-SUMIF($Z274:Z$375,"&gt;0",$Z274:Z$375)</f>
        <v>0</v>
      </c>
      <c r="AC273" s="66"/>
      <c r="AD273" s="70"/>
      <c r="AE273" s="95"/>
      <c r="AF273" s="89">
        <f t="shared" si="50"/>
        <v>0</v>
      </c>
      <c r="AG273" s="89">
        <f t="shared" si="51"/>
        <v>0</v>
      </c>
      <c r="AH273" s="89">
        <f t="shared" si="52"/>
        <v>0</v>
      </c>
      <c r="AI273" s="89">
        <f>'Tabla del Prestamo'!$H$15</f>
        <v>0</v>
      </c>
      <c r="AJ273" s="67"/>
      <c r="AK273" s="89">
        <f>'Tabla del Prestamo'!$I$15</f>
        <v>0</v>
      </c>
      <c r="AL273" s="67"/>
      <c r="AM273" s="89">
        <f t="shared" si="53"/>
        <v>0</v>
      </c>
      <c r="AO273" s="96">
        <f>IF('Tabla del Prestamo'!K272&gt;0.1,1,0)</f>
        <v>0</v>
      </c>
      <c r="AP273" s="96"/>
      <c r="AV273" s="89">
        <f t="shared" si="54"/>
        <v>0</v>
      </c>
      <c r="AW273" s="97">
        <f>(AV273-AX273)+('Tabla del Prestamo'!H273+'Tabla del Prestamo'!I273+'Tabla del Prestamo'!J273)*BE273</f>
        <v>0</v>
      </c>
      <c r="AX273" s="89">
        <f t="shared" si="55"/>
        <v>0</v>
      </c>
      <c r="AY273" s="89">
        <f>'Tabla del Prestamo'!$H$15</f>
        <v>0</v>
      </c>
      <c r="BA273" s="89">
        <f>'Tabla del Prestamo'!$I$15</f>
        <v>0</v>
      </c>
      <c r="BC273" s="97">
        <f t="shared" si="56"/>
        <v>0</v>
      </c>
      <c r="BD273" s="90">
        <v>22</v>
      </c>
      <c r="BE273" s="98">
        <f t="shared" si="57"/>
        <v>0</v>
      </c>
      <c r="BG273" s="69">
        <f t="shared" si="58"/>
        <v>0</v>
      </c>
      <c r="BH273" s="70">
        <f t="shared" si="59"/>
        <v>0</v>
      </c>
      <c r="BJ273" s="67">
        <f>IF(BC273&gt;-'Tabla del Prestamo'!$D$16,1,0)</f>
        <v>0</v>
      </c>
      <c r="BL273" s="95">
        <f>('Tabla del Prestamo'!$N$22*AM273/12)</f>
        <v>0</v>
      </c>
    </row>
    <row r="274" spans="19:64" x14ac:dyDescent="0.35">
      <c r="S274" s="93">
        <f t="shared" si="48"/>
        <v>0</v>
      </c>
      <c r="T274" s="93">
        <f>IF('Tabla del Prestamo'!G274&gt;0,'Tabla del Prestamo'!G274,0)</f>
        <v>0</v>
      </c>
      <c r="U274" s="94"/>
      <c r="V274" s="94">
        <f t="shared" si="49"/>
        <v>0</v>
      </c>
      <c r="W274" s="66">
        <v>259</v>
      </c>
      <c r="X274" s="70">
        <f>SUMIF($S$16:$S$375,"&gt;0",$S$16:$S$375)-SUMIF(S275:$S$375,"&gt;0",S275:$S$375)</f>
        <v>0</v>
      </c>
      <c r="Y274" s="83"/>
      <c r="Z274" s="70">
        <f>'Tabla del Prestamo'!H274+'Tabla del Prestamo'!I274+'Tabla del Prestamo'!J274</f>
        <v>0</v>
      </c>
      <c r="AA274" s="67">
        <v>259</v>
      </c>
      <c r="AB274" s="70">
        <f>SUMIF($Z$16:$Z$375,"&gt;0",$Z$16:$Z$375)-SUMIF($Z275:Z$375,"&gt;0",$Z275:Z$375)</f>
        <v>0</v>
      </c>
      <c r="AC274" s="66"/>
      <c r="AD274" s="70"/>
      <c r="AE274" s="95"/>
      <c r="AF274" s="89">
        <f t="shared" si="50"/>
        <v>0</v>
      </c>
      <c r="AG274" s="89">
        <f t="shared" si="51"/>
        <v>0</v>
      </c>
      <c r="AH274" s="89">
        <f t="shared" si="52"/>
        <v>0</v>
      </c>
      <c r="AI274" s="89">
        <f>'Tabla del Prestamo'!$H$15</f>
        <v>0</v>
      </c>
      <c r="AJ274" s="67"/>
      <c r="AK274" s="89"/>
      <c r="AL274" s="67"/>
      <c r="AM274" s="89">
        <f t="shared" si="53"/>
        <v>0</v>
      </c>
      <c r="AO274" s="96">
        <f>IF('Tabla del Prestamo'!K273&gt;0.1,1,0)</f>
        <v>0</v>
      </c>
      <c r="AP274" s="96"/>
      <c r="AV274" s="89">
        <f t="shared" si="54"/>
        <v>0</v>
      </c>
      <c r="AW274" s="97">
        <f>(AV274-AX274)+('Tabla del Prestamo'!H274+'Tabla del Prestamo'!I274+'Tabla del Prestamo'!J274)*BE274</f>
        <v>0</v>
      </c>
      <c r="AX274" s="89">
        <f t="shared" si="55"/>
        <v>0</v>
      </c>
      <c r="AY274" s="89">
        <f>'Tabla del Prestamo'!$H$15</f>
        <v>0</v>
      </c>
      <c r="BA274" s="89"/>
      <c r="BC274" s="97">
        <f t="shared" si="56"/>
        <v>0</v>
      </c>
      <c r="BD274" s="90">
        <v>22</v>
      </c>
      <c r="BE274" s="98">
        <f t="shared" si="57"/>
        <v>0</v>
      </c>
      <c r="BG274" s="69">
        <f t="shared" si="58"/>
        <v>0</v>
      </c>
      <c r="BH274" s="70">
        <f t="shared" si="59"/>
        <v>0</v>
      </c>
      <c r="BJ274" s="67">
        <f>IF(BC274&gt;-'Tabla del Prestamo'!$D$16,1,0)</f>
        <v>0</v>
      </c>
      <c r="BL274" s="95">
        <f>('Tabla del Prestamo'!$N$22*AM274/12)</f>
        <v>0</v>
      </c>
    </row>
    <row r="275" spans="19:64" x14ac:dyDescent="0.35">
      <c r="S275" s="93">
        <f t="shared" si="48"/>
        <v>0</v>
      </c>
      <c r="T275" s="93">
        <f>IF('Tabla del Prestamo'!G275&gt;0,'Tabla del Prestamo'!G275,0)</f>
        <v>0</v>
      </c>
      <c r="U275" s="94"/>
      <c r="V275" s="94">
        <f t="shared" si="49"/>
        <v>0</v>
      </c>
      <c r="W275" s="66">
        <v>260</v>
      </c>
      <c r="X275" s="70">
        <f>SUMIF($S$16:$S$375,"&gt;0",$S$16:$S$375)-SUMIF(S276:$S$375,"&gt;0",S276:$S$375)</f>
        <v>0</v>
      </c>
      <c r="Y275" s="83"/>
      <c r="Z275" s="70">
        <f>'Tabla del Prestamo'!H275+'Tabla del Prestamo'!I275+'Tabla del Prestamo'!J275</f>
        <v>0</v>
      </c>
      <c r="AA275" s="67">
        <v>260</v>
      </c>
      <c r="AB275" s="70">
        <f>SUMIF($Z$16:$Z$375,"&gt;0",$Z$16:$Z$375)-SUMIF($Z276:Z$375,"&gt;0",$Z276:Z$375)</f>
        <v>0</v>
      </c>
      <c r="AC275" s="66"/>
      <c r="AD275" s="70"/>
      <c r="AE275" s="95"/>
      <c r="AF275" s="89">
        <f t="shared" si="50"/>
        <v>0</v>
      </c>
      <c r="AG275" s="89">
        <f t="shared" si="51"/>
        <v>0</v>
      </c>
      <c r="AH275" s="89">
        <f t="shared" si="52"/>
        <v>0</v>
      </c>
      <c r="AI275" s="89">
        <f>'Tabla del Prestamo'!$H$15</f>
        <v>0</v>
      </c>
      <c r="AJ275" s="67"/>
      <c r="AK275" s="89"/>
      <c r="AL275" s="67"/>
      <c r="AM275" s="89">
        <f t="shared" si="53"/>
        <v>0</v>
      </c>
      <c r="AO275" s="96">
        <f>IF('Tabla del Prestamo'!K274&gt;0.1,1,0)</f>
        <v>0</v>
      </c>
      <c r="AP275" s="96"/>
      <c r="AV275" s="89">
        <f t="shared" si="54"/>
        <v>0</v>
      </c>
      <c r="AW275" s="97">
        <f>(AV275-AX275)+('Tabla del Prestamo'!H275+'Tabla del Prestamo'!I275+'Tabla del Prestamo'!J275)*BE275</f>
        <v>0</v>
      </c>
      <c r="AX275" s="89">
        <f t="shared" si="55"/>
        <v>0</v>
      </c>
      <c r="AY275" s="89">
        <f>'Tabla del Prestamo'!$H$15</f>
        <v>0</v>
      </c>
      <c r="BA275" s="89"/>
      <c r="BC275" s="97">
        <f t="shared" si="56"/>
        <v>0</v>
      </c>
      <c r="BD275" s="90">
        <v>22</v>
      </c>
      <c r="BE275" s="98">
        <f t="shared" si="57"/>
        <v>0</v>
      </c>
      <c r="BG275" s="69">
        <f t="shared" si="58"/>
        <v>0</v>
      </c>
      <c r="BH275" s="70">
        <f t="shared" si="59"/>
        <v>0</v>
      </c>
      <c r="BJ275" s="67">
        <f>IF(BC275&gt;-'Tabla del Prestamo'!$D$16,1,0)</f>
        <v>0</v>
      </c>
      <c r="BL275" s="95">
        <f>('Tabla del Prestamo'!$N$22*AM275/12)</f>
        <v>0</v>
      </c>
    </row>
    <row r="276" spans="19:64" x14ac:dyDescent="0.35">
      <c r="S276" s="93">
        <f t="shared" si="48"/>
        <v>0</v>
      </c>
      <c r="T276" s="93">
        <f>IF('Tabla del Prestamo'!G276&gt;0,'Tabla del Prestamo'!G276,0)</f>
        <v>0</v>
      </c>
      <c r="U276" s="94"/>
      <c r="V276" s="94">
        <f t="shared" si="49"/>
        <v>0</v>
      </c>
      <c r="W276" s="66">
        <v>261</v>
      </c>
      <c r="X276" s="70">
        <f>SUMIF($S$16:$S$375,"&gt;0",$S$16:$S$375)-SUMIF(S277:$S$375,"&gt;0",S277:$S$375)</f>
        <v>0</v>
      </c>
      <c r="Y276" s="83"/>
      <c r="Z276" s="70">
        <f>'Tabla del Prestamo'!H276+'Tabla del Prestamo'!I276+'Tabla del Prestamo'!J276</f>
        <v>0</v>
      </c>
      <c r="AA276" s="67">
        <v>261</v>
      </c>
      <c r="AB276" s="70">
        <f>SUMIF($Z$16:$Z$375,"&gt;0",$Z$16:$Z$375)-SUMIF($Z277:Z$375,"&gt;0",$Z277:Z$375)</f>
        <v>0</v>
      </c>
      <c r="AC276" s="66"/>
      <c r="AD276" s="70"/>
      <c r="AE276" s="95"/>
      <c r="AF276" s="89">
        <f t="shared" si="50"/>
        <v>0</v>
      </c>
      <c r="AG276" s="89">
        <f t="shared" si="51"/>
        <v>0</v>
      </c>
      <c r="AH276" s="89">
        <f t="shared" si="52"/>
        <v>0</v>
      </c>
      <c r="AI276" s="89">
        <f>'Tabla del Prestamo'!$H$15</f>
        <v>0</v>
      </c>
      <c r="AJ276" s="67"/>
      <c r="AK276" s="89"/>
      <c r="AL276" s="67"/>
      <c r="AM276" s="89">
        <f t="shared" si="53"/>
        <v>0</v>
      </c>
      <c r="AO276" s="96">
        <f>IF('Tabla del Prestamo'!K275&gt;0.1,1,0)</f>
        <v>0</v>
      </c>
      <c r="AP276" s="96"/>
      <c r="AV276" s="89">
        <f t="shared" si="54"/>
        <v>0</v>
      </c>
      <c r="AW276" s="97">
        <f>(AV276-AX276)+('Tabla del Prestamo'!H276+'Tabla del Prestamo'!I276+'Tabla del Prestamo'!J276)*BE276</f>
        <v>0</v>
      </c>
      <c r="AX276" s="89">
        <f t="shared" si="55"/>
        <v>0</v>
      </c>
      <c r="AY276" s="89">
        <f>'Tabla del Prestamo'!$H$15</f>
        <v>0</v>
      </c>
      <c r="BA276" s="89"/>
      <c r="BC276" s="97">
        <f t="shared" si="56"/>
        <v>0</v>
      </c>
      <c r="BD276" s="90">
        <v>22</v>
      </c>
      <c r="BE276" s="98">
        <f t="shared" si="57"/>
        <v>0</v>
      </c>
      <c r="BG276" s="69">
        <f t="shared" si="58"/>
        <v>0</v>
      </c>
      <c r="BH276" s="70">
        <f t="shared" si="59"/>
        <v>0</v>
      </c>
      <c r="BJ276" s="67">
        <f>IF(BC276&gt;-'Tabla del Prestamo'!$D$16,1,0)</f>
        <v>0</v>
      </c>
      <c r="BL276" s="95">
        <f>('Tabla del Prestamo'!$N$22*AM276/12)</f>
        <v>0</v>
      </c>
    </row>
    <row r="277" spans="19:64" x14ac:dyDescent="0.35">
      <c r="S277" s="93">
        <f t="shared" si="48"/>
        <v>0</v>
      </c>
      <c r="T277" s="93">
        <f>IF('Tabla del Prestamo'!G277&gt;0,'Tabla del Prestamo'!G277,0)</f>
        <v>0</v>
      </c>
      <c r="U277" s="94"/>
      <c r="V277" s="94">
        <f t="shared" si="49"/>
        <v>0</v>
      </c>
      <c r="W277" s="66">
        <v>262</v>
      </c>
      <c r="X277" s="70">
        <f>SUMIF($S$16:$S$375,"&gt;0",$S$16:$S$375)-SUMIF(S278:$S$375,"&gt;0",S278:$S$375)</f>
        <v>0</v>
      </c>
      <c r="Y277" s="83"/>
      <c r="Z277" s="70">
        <f>'Tabla del Prestamo'!H277+'Tabla del Prestamo'!I277+'Tabla del Prestamo'!J277</f>
        <v>0</v>
      </c>
      <c r="AA277" s="67">
        <v>262</v>
      </c>
      <c r="AB277" s="70">
        <f>SUMIF($Z$16:$Z$375,"&gt;0",$Z$16:$Z$375)-SUMIF($Z278:Z$375,"&gt;0",$Z278:Z$375)</f>
        <v>0</v>
      </c>
      <c r="AC277" s="66"/>
      <c r="AD277" s="70"/>
      <c r="AE277" s="95"/>
      <c r="AF277" s="89">
        <f t="shared" si="50"/>
        <v>0</v>
      </c>
      <c r="AG277" s="89">
        <f t="shared" si="51"/>
        <v>0</v>
      </c>
      <c r="AH277" s="89">
        <f t="shared" si="52"/>
        <v>0</v>
      </c>
      <c r="AI277" s="89">
        <f>'Tabla del Prestamo'!$H$15</f>
        <v>0</v>
      </c>
      <c r="AJ277" s="67"/>
      <c r="AK277" s="89"/>
      <c r="AL277" s="67"/>
      <c r="AM277" s="89">
        <f t="shared" si="53"/>
        <v>0</v>
      </c>
      <c r="AO277" s="96">
        <f>IF('Tabla del Prestamo'!K276&gt;0.1,1,0)</f>
        <v>0</v>
      </c>
      <c r="AP277" s="96"/>
      <c r="AV277" s="89">
        <f t="shared" si="54"/>
        <v>0</v>
      </c>
      <c r="AW277" s="97">
        <f>(AV277-AX277)+('Tabla del Prestamo'!H277+'Tabla del Prestamo'!I277+'Tabla del Prestamo'!J277)*BE277</f>
        <v>0</v>
      </c>
      <c r="AX277" s="89">
        <f t="shared" si="55"/>
        <v>0</v>
      </c>
      <c r="AY277" s="89">
        <f>'Tabla del Prestamo'!$H$15</f>
        <v>0</v>
      </c>
      <c r="BA277" s="89"/>
      <c r="BC277" s="97">
        <f t="shared" si="56"/>
        <v>0</v>
      </c>
      <c r="BD277" s="90">
        <v>22</v>
      </c>
      <c r="BE277" s="98">
        <f t="shared" si="57"/>
        <v>0</v>
      </c>
      <c r="BG277" s="69">
        <f t="shared" si="58"/>
        <v>0</v>
      </c>
      <c r="BH277" s="70">
        <f t="shared" si="59"/>
        <v>0</v>
      </c>
      <c r="BJ277" s="67">
        <f>IF(BC277&gt;-'Tabla del Prestamo'!$D$16,1,0)</f>
        <v>0</v>
      </c>
      <c r="BL277" s="95">
        <f>('Tabla del Prestamo'!$N$22*AM277/12)</f>
        <v>0</v>
      </c>
    </row>
    <row r="278" spans="19:64" x14ac:dyDescent="0.35">
      <c r="S278" s="93">
        <f t="shared" si="48"/>
        <v>0</v>
      </c>
      <c r="T278" s="93">
        <f>IF('Tabla del Prestamo'!G278&gt;0,'Tabla del Prestamo'!G278,0)</f>
        <v>0</v>
      </c>
      <c r="U278" s="94"/>
      <c r="V278" s="94">
        <f t="shared" si="49"/>
        <v>0</v>
      </c>
      <c r="W278" s="66">
        <v>263</v>
      </c>
      <c r="X278" s="70">
        <f>SUMIF($S$16:$S$375,"&gt;0",$S$16:$S$375)-SUMIF(S279:$S$375,"&gt;0",S279:$S$375)</f>
        <v>0</v>
      </c>
      <c r="Y278" s="83"/>
      <c r="Z278" s="70">
        <f>'Tabla del Prestamo'!H278+'Tabla del Prestamo'!I278+'Tabla del Prestamo'!J278</f>
        <v>0</v>
      </c>
      <c r="AA278" s="67">
        <v>263</v>
      </c>
      <c r="AB278" s="70">
        <f>SUMIF($Z$16:$Z$375,"&gt;0",$Z$16:$Z$375)-SUMIF($Z279:Z$375,"&gt;0",$Z279:Z$375)</f>
        <v>0</v>
      </c>
      <c r="AC278" s="66"/>
      <c r="AD278" s="70"/>
      <c r="AE278" s="95"/>
      <c r="AF278" s="89">
        <f t="shared" si="50"/>
        <v>0</v>
      </c>
      <c r="AG278" s="89">
        <f t="shared" si="51"/>
        <v>0</v>
      </c>
      <c r="AH278" s="89">
        <f t="shared" si="52"/>
        <v>0</v>
      </c>
      <c r="AI278" s="89">
        <f>'Tabla del Prestamo'!$H$15</f>
        <v>0</v>
      </c>
      <c r="AJ278" s="67"/>
      <c r="AK278" s="89"/>
      <c r="AL278" s="67"/>
      <c r="AM278" s="89">
        <f t="shared" si="53"/>
        <v>0</v>
      </c>
      <c r="AO278" s="96">
        <f>IF('Tabla del Prestamo'!K277&gt;0.1,1,0)</f>
        <v>0</v>
      </c>
      <c r="AP278" s="96"/>
      <c r="AV278" s="89">
        <f t="shared" si="54"/>
        <v>0</v>
      </c>
      <c r="AW278" s="97">
        <f>(AV278-AX278)+('Tabla del Prestamo'!H278+'Tabla del Prestamo'!I278+'Tabla del Prestamo'!J278)*BE278</f>
        <v>0</v>
      </c>
      <c r="AX278" s="89">
        <f t="shared" si="55"/>
        <v>0</v>
      </c>
      <c r="AY278" s="89">
        <f>'Tabla del Prestamo'!$H$15</f>
        <v>0</v>
      </c>
      <c r="BA278" s="89"/>
      <c r="BC278" s="97">
        <f t="shared" si="56"/>
        <v>0</v>
      </c>
      <c r="BD278" s="90">
        <v>22</v>
      </c>
      <c r="BE278" s="98">
        <f t="shared" si="57"/>
        <v>0</v>
      </c>
      <c r="BG278" s="69">
        <f t="shared" si="58"/>
        <v>0</v>
      </c>
      <c r="BH278" s="70">
        <f t="shared" si="59"/>
        <v>0</v>
      </c>
      <c r="BJ278" s="67">
        <f>IF(BC278&gt;-'Tabla del Prestamo'!$D$16,1,0)</f>
        <v>0</v>
      </c>
      <c r="BL278" s="95">
        <f>('Tabla del Prestamo'!$N$22*AM278/12)</f>
        <v>0</v>
      </c>
    </row>
    <row r="279" spans="19:64" x14ac:dyDescent="0.35">
      <c r="S279" s="93">
        <f t="shared" si="48"/>
        <v>0</v>
      </c>
      <c r="T279" s="93">
        <f>IF('Tabla del Prestamo'!G279&gt;0,'Tabla del Prestamo'!G279,0)</f>
        <v>0</v>
      </c>
      <c r="U279" s="94"/>
      <c r="V279" s="94">
        <f t="shared" si="49"/>
        <v>0</v>
      </c>
      <c r="W279" s="66">
        <v>264</v>
      </c>
      <c r="X279" s="70">
        <f>SUMIF($S$16:$S$375,"&gt;0",$S$16:$S$375)-SUMIF(S280:$S$375,"&gt;0",S280:$S$375)</f>
        <v>0</v>
      </c>
      <c r="Y279" s="83"/>
      <c r="Z279" s="70">
        <f>'Tabla del Prestamo'!H279+'Tabla del Prestamo'!I279+'Tabla del Prestamo'!J279</f>
        <v>0</v>
      </c>
      <c r="AA279" s="67">
        <v>264</v>
      </c>
      <c r="AB279" s="70">
        <f>SUMIF($Z$16:$Z$375,"&gt;0",$Z$16:$Z$375)-SUMIF($Z280:Z$375,"&gt;0",$Z280:Z$375)</f>
        <v>0</v>
      </c>
      <c r="AC279" s="66"/>
      <c r="AD279" s="70"/>
      <c r="AE279" s="95"/>
      <c r="AF279" s="89">
        <f t="shared" si="50"/>
        <v>0</v>
      </c>
      <c r="AG279" s="89">
        <f t="shared" si="51"/>
        <v>0</v>
      </c>
      <c r="AH279" s="89">
        <f t="shared" si="52"/>
        <v>0</v>
      </c>
      <c r="AI279" s="89">
        <f>'Tabla del Prestamo'!$H$15</f>
        <v>0</v>
      </c>
      <c r="AJ279" s="67"/>
      <c r="AK279" s="89"/>
      <c r="AL279" s="67"/>
      <c r="AM279" s="89">
        <f t="shared" si="53"/>
        <v>0</v>
      </c>
      <c r="AO279" s="96">
        <f>IF('Tabla del Prestamo'!K278&gt;0.1,1,0)</f>
        <v>0</v>
      </c>
      <c r="AP279" s="96"/>
      <c r="AV279" s="89">
        <f t="shared" si="54"/>
        <v>0</v>
      </c>
      <c r="AW279" s="97">
        <f>(AV279-AX279)+('Tabla del Prestamo'!H279+'Tabla del Prestamo'!I279+'Tabla del Prestamo'!J279)*BE279</f>
        <v>0</v>
      </c>
      <c r="AX279" s="89">
        <f t="shared" si="55"/>
        <v>0</v>
      </c>
      <c r="AY279" s="89">
        <f>'Tabla del Prestamo'!$H$15</f>
        <v>0</v>
      </c>
      <c r="BA279" s="89"/>
      <c r="BC279" s="97">
        <f t="shared" si="56"/>
        <v>0</v>
      </c>
      <c r="BD279" s="90">
        <v>22</v>
      </c>
      <c r="BE279" s="98">
        <f t="shared" si="57"/>
        <v>0</v>
      </c>
      <c r="BG279" s="69">
        <f t="shared" si="58"/>
        <v>0</v>
      </c>
      <c r="BH279" s="70">
        <f t="shared" si="59"/>
        <v>0</v>
      </c>
      <c r="BJ279" s="67">
        <f>IF(BC279&gt;-'Tabla del Prestamo'!$D$16,1,0)</f>
        <v>0</v>
      </c>
      <c r="BL279" s="95">
        <f>('Tabla del Prestamo'!$N$22*AM279/12)</f>
        <v>0</v>
      </c>
    </row>
    <row r="280" spans="19:64" x14ac:dyDescent="0.35">
      <c r="S280" s="93">
        <f t="shared" si="48"/>
        <v>0</v>
      </c>
      <c r="T280" s="93">
        <f>IF('Tabla del Prestamo'!G280&gt;0,'Tabla del Prestamo'!G280,0)</f>
        <v>0</v>
      </c>
      <c r="U280" s="94"/>
      <c r="V280" s="94">
        <f t="shared" si="49"/>
        <v>0</v>
      </c>
      <c r="W280" s="66">
        <v>265</v>
      </c>
      <c r="X280" s="70">
        <f>SUMIF($S$16:$S$375,"&gt;0",$S$16:$S$375)-SUMIF(S281:$S$375,"&gt;0",S281:$S$375)</f>
        <v>0</v>
      </c>
      <c r="Y280" s="83"/>
      <c r="Z280" s="70">
        <f>'Tabla del Prestamo'!H280+'Tabla del Prestamo'!I280+'Tabla del Prestamo'!J280</f>
        <v>0</v>
      </c>
      <c r="AA280" s="67">
        <v>265</v>
      </c>
      <c r="AB280" s="70">
        <f>SUMIF($Z$16:$Z$375,"&gt;0",$Z$16:$Z$375)-SUMIF($Z281:Z$375,"&gt;0",$Z281:Z$375)</f>
        <v>0</v>
      </c>
      <c r="AC280" s="66"/>
      <c r="AD280" s="70"/>
      <c r="AE280" s="95"/>
      <c r="AF280" s="89">
        <f t="shared" si="50"/>
        <v>0</v>
      </c>
      <c r="AG280" s="89">
        <f t="shared" si="51"/>
        <v>0</v>
      </c>
      <c r="AH280" s="89">
        <f t="shared" si="52"/>
        <v>0</v>
      </c>
      <c r="AI280" s="89">
        <f>'Tabla del Prestamo'!$H$15</f>
        <v>0</v>
      </c>
      <c r="AJ280" s="67"/>
      <c r="AK280" s="89"/>
      <c r="AL280" s="67"/>
      <c r="AM280" s="89">
        <f t="shared" si="53"/>
        <v>0</v>
      </c>
      <c r="AO280" s="96">
        <f>IF('Tabla del Prestamo'!K279&gt;0.1,1,0)</f>
        <v>0</v>
      </c>
      <c r="AP280" s="96"/>
      <c r="AV280" s="89">
        <f t="shared" si="54"/>
        <v>0</v>
      </c>
      <c r="AW280" s="97">
        <f>(AV280-AX280)+('Tabla del Prestamo'!H280+'Tabla del Prestamo'!I280+'Tabla del Prestamo'!J280)*BE280</f>
        <v>0</v>
      </c>
      <c r="AX280" s="89">
        <f t="shared" si="55"/>
        <v>0</v>
      </c>
      <c r="AY280" s="89">
        <f>'Tabla del Prestamo'!$H$15</f>
        <v>0</v>
      </c>
      <c r="BA280" s="89"/>
      <c r="BC280" s="97">
        <f t="shared" si="56"/>
        <v>0</v>
      </c>
      <c r="BD280" s="90">
        <v>23</v>
      </c>
      <c r="BE280" s="98">
        <f t="shared" si="57"/>
        <v>0</v>
      </c>
      <c r="BG280" s="69">
        <f t="shared" si="58"/>
        <v>0</v>
      </c>
      <c r="BH280" s="70">
        <f t="shared" si="59"/>
        <v>0</v>
      </c>
      <c r="BJ280" s="67">
        <f>IF(BC280&gt;-'Tabla del Prestamo'!$D$16,1,0)</f>
        <v>0</v>
      </c>
      <c r="BL280" s="95">
        <f>('Tabla del Prestamo'!$N$22*AM280/12)</f>
        <v>0</v>
      </c>
    </row>
    <row r="281" spans="19:64" x14ac:dyDescent="0.35">
      <c r="S281" s="93">
        <f t="shared" si="48"/>
        <v>0</v>
      </c>
      <c r="T281" s="93">
        <f>IF('Tabla del Prestamo'!G281&gt;0,'Tabla del Prestamo'!G281,0)</f>
        <v>0</v>
      </c>
      <c r="U281" s="94"/>
      <c r="V281" s="94">
        <f t="shared" si="49"/>
        <v>0</v>
      </c>
      <c r="W281" s="66">
        <v>266</v>
      </c>
      <c r="X281" s="70">
        <f>SUMIF($S$16:$S$375,"&gt;0",$S$16:$S$375)-SUMIF(S282:$S$375,"&gt;0",S282:$S$375)</f>
        <v>0</v>
      </c>
      <c r="Y281" s="83"/>
      <c r="Z281" s="70">
        <f>'Tabla del Prestamo'!H281+'Tabla del Prestamo'!I281+'Tabla del Prestamo'!J281</f>
        <v>0</v>
      </c>
      <c r="AA281" s="67">
        <v>266</v>
      </c>
      <c r="AB281" s="70">
        <f>SUMIF($Z$16:$Z$375,"&gt;0",$Z$16:$Z$375)-SUMIF($Z282:Z$375,"&gt;0",$Z282:Z$375)</f>
        <v>0</v>
      </c>
      <c r="AC281" s="66"/>
      <c r="AD281" s="70"/>
      <c r="AE281" s="95"/>
      <c r="AF281" s="89">
        <f t="shared" si="50"/>
        <v>0</v>
      </c>
      <c r="AG281" s="89">
        <f t="shared" si="51"/>
        <v>0</v>
      </c>
      <c r="AH281" s="89">
        <f t="shared" si="52"/>
        <v>0</v>
      </c>
      <c r="AI281" s="89">
        <f>'Tabla del Prestamo'!$H$15</f>
        <v>0</v>
      </c>
      <c r="AJ281" s="67"/>
      <c r="AK281" s="89"/>
      <c r="AL281" s="67"/>
      <c r="AM281" s="89">
        <f t="shared" si="53"/>
        <v>0</v>
      </c>
      <c r="AO281" s="96">
        <f>IF('Tabla del Prestamo'!K280&gt;0.1,1,0)</f>
        <v>0</v>
      </c>
      <c r="AP281" s="96"/>
      <c r="AV281" s="89">
        <f t="shared" si="54"/>
        <v>0</v>
      </c>
      <c r="AW281" s="97">
        <f>(AV281-AX281)+('Tabla del Prestamo'!H281+'Tabla del Prestamo'!I281+'Tabla del Prestamo'!J281)*BE281</f>
        <v>0</v>
      </c>
      <c r="AX281" s="89">
        <f t="shared" si="55"/>
        <v>0</v>
      </c>
      <c r="AY281" s="89">
        <f>'Tabla del Prestamo'!$H$15</f>
        <v>0</v>
      </c>
      <c r="BA281" s="89"/>
      <c r="BC281" s="97">
        <f t="shared" si="56"/>
        <v>0</v>
      </c>
      <c r="BD281" s="90">
        <v>23</v>
      </c>
      <c r="BE281" s="98">
        <f t="shared" si="57"/>
        <v>0</v>
      </c>
      <c r="BG281" s="69">
        <f t="shared" si="58"/>
        <v>0</v>
      </c>
      <c r="BH281" s="70">
        <f t="shared" si="59"/>
        <v>0</v>
      </c>
      <c r="BJ281" s="67">
        <f>IF(BC281&gt;-'Tabla del Prestamo'!$D$16,1,0)</f>
        <v>0</v>
      </c>
      <c r="BL281" s="95">
        <f>('Tabla del Prestamo'!$N$22*AM281/12)</f>
        <v>0</v>
      </c>
    </row>
    <row r="282" spans="19:64" x14ac:dyDescent="0.35">
      <c r="S282" s="93">
        <f t="shared" si="48"/>
        <v>0</v>
      </c>
      <c r="T282" s="93">
        <f>IF('Tabla del Prestamo'!G282&gt;0,'Tabla del Prestamo'!G282,0)</f>
        <v>0</v>
      </c>
      <c r="U282" s="94"/>
      <c r="V282" s="94">
        <f t="shared" si="49"/>
        <v>0</v>
      </c>
      <c r="W282" s="66">
        <v>267</v>
      </c>
      <c r="X282" s="70">
        <f>SUMIF($S$16:$S$375,"&gt;0",$S$16:$S$375)-SUMIF(S283:$S$375,"&gt;0",S283:$S$375)</f>
        <v>0</v>
      </c>
      <c r="Y282" s="83"/>
      <c r="Z282" s="70">
        <f>'Tabla del Prestamo'!H282+'Tabla del Prestamo'!I282+'Tabla del Prestamo'!J282</f>
        <v>0</v>
      </c>
      <c r="AA282" s="67">
        <v>267</v>
      </c>
      <c r="AB282" s="70">
        <f>SUMIF($Z$16:$Z$375,"&gt;0",$Z$16:$Z$375)-SUMIF($Z283:Z$375,"&gt;0",$Z283:Z$375)</f>
        <v>0</v>
      </c>
      <c r="AC282" s="66"/>
      <c r="AD282" s="70"/>
      <c r="AE282" s="95"/>
      <c r="AF282" s="89">
        <f t="shared" si="50"/>
        <v>0</v>
      </c>
      <c r="AG282" s="89">
        <f t="shared" si="51"/>
        <v>0</v>
      </c>
      <c r="AH282" s="89">
        <f t="shared" si="52"/>
        <v>0</v>
      </c>
      <c r="AI282" s="89">
        <f>'Tabla del Prestamo'!$H$15</f>
        <v>0</v>
      </c>
      <c r="AJ282" s="67"/>
      <c r="AK282" s="89"/>
      <c r="AL282" s="67"/>
      <c r="AM282" s="89">
        <f t="shared" si="53"/>
        <v>0</v>
      </c>
      <c r="AO282" s="96">
        <f>IF('Tabla del Prestamo'!K281&gt;0.1,1,0)</f>
        <v>0</v>
      </c>
      <c r="AP282" s="96"/>
      <c r="AV282" s="89">
        <f t="shared" si="54"/>
        <v>0</v>
      </c>
      <c r="AW282" s="97">
        <f>(AV282-AX282)+('Tabla del Prestamo'!H282+'Tabla del Prestamo'!I282+'Tabla del Prestamo'!J282)*BE282</f>
        <v>0</v>
      </c>
      <c r="AX282" s="89">
        <f t="shared" si="55"/>
        <v>0</v>
      </c>
      <c r="AY282" s="89">
        <f>'Tabla del Prestamo'!$H$15</f>
        <v>0</v>
      </c>
      <c r="BA282" s="89"/>
      <c r="BC282" s="97">
        <f t="shared" si="56"/>
        <v>0</v>
      </c>
      <c r="BD282" s="90">
        <v>23</v>
      </c>
      <c r="BE282" s="98">
        <f t="shared" si="57"/>
        <v>0</v>
      </c>
      <c r="BG282" s="69">
        <f t="shared" si="58"/>
        <v>0</v>
      </c>
      <c r="BH282" s="70">
        <f t="shared" si="59"/>
        <v>0</v>
      </c>
      <c r="BJ282" s="67">
        <f>IF(BC282&gt;-'Tabla del Prestamo'!$D$16,1,0)</f>
        <v>0</v>
      </c>
      <c r="BL282" s="95">
        <f>('Tabla del Prestamo'!$N$22*AM282/12)</f>
        <v>0</v>
      </c>
    </row>
    <row r="283" spans="19:64" x14ac:dyDescent="0.35">
      <c r="S283" s="93">
        <f t="shared" si="48"/>
        <v>0</v>
      </c>
      <c r="T283" s="93">
        <f>IF('Tabla del Prestamo'!G283&gt;0,'Tabla del Prestamo'!G283,0)</f>
        <v>0</v>
      </c>
      <c r="U283" s="94"/>
      <c r="V283" s="94">
        <f t="shared" si="49"/>
        <v>0</v>
      </c>
      <c r="W283" s="66">
        <v>268</v>
      </c>
      <c r="X283" s="70">
        <f>SUMIF($S$16:$S$375,"&gt;0",$S$16:$S$375)-SUMIF(S284:$S$375,"&gt;0",S284:$S$375)</f>
        <v>0</v>
      </c>
      <c r="Y283" s="83"/>
      <c r="Z283" s="70">
        <f>'Tabla del Prestamo'!H283+'Tabla del Prestamo'!I283+'Tabla del Prestamo'!J283</f>
        <v>0</v>
      </c>
      <c r="AA283" s="67">
        <v>268</v>
      </c>
      <c r="AB283" s="70">
        <f>SUMIF($Z$16:$Z$375,"&gt;0",$Z$16:$Z$375)-SUMIF($Z284:Z$375,"&gt;0",$Z284:Z$375)</f>
        <v>0</v>
      </c>
      <c r="AC283" s="66"/>
      <c r="AD283" s="70"/>
      <c r="AE283" s="95"/>
      <c r="AF283" s="89">
        <f t="shared" si="50"/>
        <v>0</v>
      </c>
      <c r="AG283" s="89">
        <f t="shared" si="51"/>
        <v>0</v>
      </c>
      <c r="AH283" s="89">
        <f t="shared" si="52"/>
        <v>0</v>
      </c>
      <c r="AI283" s="89">
        <f>'Tabla del Prestamo'!$H$15</f>
        <v>0</v>
      </c>
      <c r="AJ283" s="67"/>
      <c r="AK283" s="89"/>
      <c r="AL283" s="67"/>
      <c r="AM283" s="89">
        <f t="shared" si="53"/>
        <v>0</v>
      </c>
      <c r="AO283" s="96">
        <f>IF('Tabla del Prestamo'!K282&gt;0.1,1,0)</f>
        <v>0</v>
      </c>
      <c r="AP283" s="96"/>
      <c r="AV283" s="89">
        <f t="shared" si="54"/>
        <v>0</v>
      </c>
      <c r="AW283" s="97">
        <f>(AV283-AX283)+('Tabla del Prestamo'!H283+'Tabla del Prestamo'!I283+'Tabla del Prestamo'!J283)*BE283</f>
        <v>0</v>
      </c>
      <c r="AX283" s="89">
        <f t="shared" si="55"/>
        <v>0</v>
      </c>
      <c r="AY283" s="89">
        <f>'Tabla del Prestamo'!$H$15</f>
        <v>0</v>
      </c>
      <c r="BA283" s="89"/>
      <c r="BC283" s="97">
        <f t="shared" si="56"/>
        <v>0</v>
      </c>
      <c r="BD283" s="90">
        <v>23</v>
      </c>
      <c r="BE283" s="98">
        <f t="shared" si="57"/>
        <v>0</v>
      </c>
      <c r="BG283" s="69">
        <f t="shared" si="58"/>
        <v>0</v>
      </c>
      <c r="BH283" s="70">
        <f t="shared" si="59"/>
        <v>0</v>
      </c>
      <c r="BJ283" s="67">
        <f>IF(BC283&gt;-'Tabla del Prestamo'!$D$16,1,0)</f>
        <v>0</v>
      </c>
      <c r="BL283" s="95">
        <f>('Tabla del Prestamo'!$N$22*AM283/12)</f>
        <v>0</v>
      </c>
    </row>
    <row r="284" spans="19:64" x14ac:dyDescent="0.35">
      <c r="S284" s="93">
        <f t="shared" si="48"/>
        <v>0</v>
      </c>
      <c r="T284" s="93">
        <f>IF('Tabla del Prestamo'!G284&gt;0,'Tabla del Prestamo'!G284,0)</f>
        <v>0</v>
      </c>
      <c r="U284" s="94"/>
      <c r="V284" s="94">
        <f t="shared" si="49"/>
        <v>0</v>
      </c>
      <c r="W284" s="66">
        <v>269</v>
      </c>
      <c r="X284" s="70">
        <f>SUMIF($S$16:$S$375,"&gt;0",$S$16:$S$375)-SUMIF(S285:$S$375,"&gt;0",S285:$S$375)</f>
        <v>0</v>
      </c>
      <c r="Y284" s="83"/>
      <c r="Z284" s="70">
        <f>'Tabla del Prestamo'!H284+'Tabla del Prestamo'!I284+'Tabla del Prestamo'!J284</f>
        <v>0</v>
      </c>
      <c r="AA284" s="67">
        <v>269</v>
      </c>
      <c r="AB284" s="70">
        <f>SUMIF($Z$16:$Z$375,"&gt;0",$Z$16:$Z$375)-SUMIF($Z285:Z$375,"&gt;0",$Z285:Z$375)</f>
        <v>0</v>
      </c>
      <c r="AC284" s="66"/>
      <c r="AD284" s="70"/>
      <c r="AE284" s="95"/>
      <c r="AF284" s="89">
        <f t="shared" si="50"/>
        <v>0</v>
      </c>
      <c r="AG284" s="89">
        <f t="shared" si="51"/>
        <v>0</v>
      </c>
      <c r="AH284" s="89">
        <f t="shared" si="52"/>
        <v>0</v>
      </c>
      <c r="AI284" s="89">
        <f>'Tabla del Prestamo'!$H$15</f>
        <v>0</v>
      </c>
      <c r="AJ284" s="67"/>
      <c r="AK284" s="89"/>
      <c r="AL284" s="67"/>
      <c r="AM284" s="89">
        <f t="shared" si="53"/>
        <v>0</v>
      </c>
      <c r="AO284" s="96">
        <f>IF('Tabla del Prestamo'!K283&gt;0.1,1,0)</f>
        <v>0</v>
      </c>
      <c r="AP284" s="96"/>
      <c r="AV284" s="89">
        <f t="shared" si="54"/>
        <v>0</v>
      </c>
      <c r="AW284" s="97">
        <f>(AV284-AX284)+('Tabla del Prestamo'!H284+'Tabla del Prestamo'!I284+'Tabla del Prestamo'!J284)*BE284</f>
        <v>0</v>
      </c>
      <c r="AX284" s="89">
        <f t="shared" si="55"/>
        <v>0</v>
      </c>
      <c r="AY284" s="89">
        <f>'Tabla del Prestamo'!$H$15</f>
        <v>0</v>
      </c>
      <c r="BA284" s="89"/>
      <c r="BC284" s="97">
        <f t="shared" si="56"/>
        <v>0</v>
      </c>
      <c r="BD284" s="90">
        <v>23</v>
      </c>
      <c r="BE284" s="98">
        <f t="shared" si="57"/>
        <v>0</v>
      </c>
      <c r="BG284" s="69">
        <f t="shared" si="58"/>
        <v>0</v>
      </c>
      <c r="BH284" s="70">
        <f t="shared" si="59"/>
        <v>0</v>
      </c>
      <c r="BJ284" s="67">
        <f>IF(BC284&gt;-'Tabla del Prestamo'!$D$16,1,0)</f>
        <v>0</v>
      </c>
      <c r="BL284" s="95">
        <f>('Tabla del Prestamo'!$N$22*AM284/12)</f>
        <v>0</v>
      </c>
    </row>
    <row r="285" spans="19:64" x14ac:dyDescent="0.35">
      <c r="S285" s="93">
        <f t="shared" si="48"/>
        <v>0</v>
      </c>
      <c r="T285" s="93">
        <f>IF('Tabla del Prestamo'!G285&gt;0,'Tabla del Prestamo'!G285,0)</f>
        <v>0</v>
      </c>
      <c r="U285" s="94"/>
      <c r="V285" s="94">
        <f t="shared" si="49"/>
        <v>0</v>
      </c>
      <c r="W285" s="66">
        <v>270</v>
      </c>
      <c r="X285" s="70">
        <f>SUMIF($S$16:$S$375,"&gt;0",$S$16:$S$375)-SUMIF(S286:$S$375,"&gt;0",S286:$S$375)</f>
        <v>0</v>
      </c>
      <c r="Y285" s="83"/>
      <c r="Z285" s="70">
        <f>'Tabla del Prestamo'!H285+'Tabla del Prestamo'!I285+'Tabla del Prestamo'!J285</f>
        <v>0</v>
      </c>
      <c r="AA285" s="67">
        <v>270</v>
      </c>
      <c r="AB285" s="70">
        <f>SUMIF($Z$16:$Z$375,"&gt;0",$Z$16:$Z$375)-SUMIF($Z286:Z$375,"&gt;0",$Z286:Z$375)</f>
        <v>0</v>
      </c>
      <c r="AC285" s="66"/>
      <c r="AD285" s="70"/>
      <c r="AE285" s="95"/>
      <c r="AF285" s="89">
        <f t="shared" si="50"/>
        <v>0</v>
      </c>
      <c r="AG285" s="89">
        <f t="shared" si="51"/>
        <v>0</v>
      </c>
      <c r="AH285" s="89">
        <f t="shared" si="52"/>
        <v>0</v>
      </c>
      <c r="AI285" s="89">
        <f>'Tabla del Prestamo'!$H$15</f>
        <v>0</v>
      </c>
      <c r="AJ285" s="67"/>
      <c r="AK285" s="89">
        <f>'Tabla del Prestamo'!$I$15</f>
        <v>0</v>
      </c>
      <c r="AL285" s="67"/>
      <c r="AM285" s="89">
        <f t="shared" si="53"/>
        <v>0</v>
      </c>
      <c r="AO285" s="96">
        <f>IF('Tabla del Prestamo'!K284&gt;0.1,1,0)</f>
        <v>0</v>
      </c>
      <c r="AP285" s="96"/>
      <c r="AV285" s="89">
        <f t="shared" si="54"/>
        <v>0</v>
      </c>
      <c r="AW285" s="97">
        <f>(AV285-AX285)+('Tabla del Prestamo'!H285+'Tabla del Prestamo'!I285+'Tabla del Prestamo'!J285)*BE285</f>
        <v>0</v>
      </c>
      <c r="AX285" s="89">
        <f t="shared" si="55"/>
        <v>0</v>
      </c>
      <c r="AY285" s="89">
        <f>'Tabla del Prestamo'!$H$15</f>
        <v>0</v>
      </c>
      <c r="BA285" s="89">
        <f>'Tabla del Prestamo'!$I$15</f>
        <v>0</v>
      </c>
      <c r="BC285" s="97">
        <f t="shared" si="56"/>
        <v>0</v>
      </c>
      <c r="BD285" s="90">
        <v>23</v>
      </c>
      <c r="BE285" s="98">
        <f t="shared" si="57"/>
        <v>0</v>
      </c>
      <c r="BG285" s="69">
        <f t="shared" si="58"/>
        <v>0</v>
      </c>
      <c r="BH285" s="70">
        <f t="shared" si="59"/>
        <v>0</v>
      </c>
      <c r="BJ285" s="67">
        <f>IF(BC285&gt;-'Tabla del Prestamo'!$D$16,1,0)</f>
        <v>0</v>
      </c>
      <c r="BL285" s="95">
        <f>('Tabla del Prestamo'!$N$22*AM285/12)</f>
        <v>0</v>
      </c>
    </row>
    <row r="286" spans="19:64" x14ac:dyDescent="0.35">
      <c r="S286" s="93">
        <f t="shared" si="48"/>
        <v>0</v>
      </c>
      <c r="T286" s="93">
        <f>IF('Tabla del Prestamo'!G286&gt;0,'Tabla del Prestamo'!G286,0)</f>
        <v>0</v>
      </c>
      <c r="U286" s="94"/>
      <c r="V286" s="94">
        <f t="shared" si="49"/>
        <v>0</v>
      </c>
      <c r="W286" s="66">
        <v>271</v>
      </c>
      <c r="X286" s="70">
        <f>SUMIF($S$16:$S$375,"&gt;0",$S$16:$S$375)-SUMIF(S287:$S$375,"&gt;0",S287:$S$375)</f>
        <v>0</v>
      </c>
      <c r="Y286" s="83"/>
      <c r="Z286" s="70">
        <f>'Tabla del Prestamo'!H286+'Tabla del Prestamo'!I286+'Tabla del Prestamo'!J286</f>
        <v>0</v>
      </c>
      <c r="AA286" s="67">
        <v>271</v>
      </c>
      <c r="AB286" s="70">
        <f>SUMIF($Z$16:$Z$375,"&gt;0",$Z$16:$Z$375)-SUMIF($Z287:Z$375,"&gt;0",$Z287:Z$375)</f>
        <v>0</v>
      </c>
      <c r="AC286" s="66"/>
      <c r="AD286" s="70"/>
      <c r="AE286" s="95"/>
      <c r="AF286" s="89">
        <f t="shared" si="50"/>
        <v>0</v>
      </c>
      <c r="AG286" s="89">
        <f t="shared" si="51"/>
        <v>0</v>
      </c>
      <c r="AH286" s="89">
        <f t="shared" si="52"/>
        <v>0</v>
      </c>
      <c r="AI286" s="89">
        <f>'Tabla del Prestamo'!$H$15</f>
        <v>0</v>
      </c>
      <c r="AJ286" s="67"/>
      <c r="AK286" s="89"/>
      <c r="AL286" s="67"/>
      <c r="AM286" s="89">
        <f t="shared" si="53"/>
        <v>0</v>
      </c>
      <c r="AO286" s="96">
        <f>IF('Tabla del Prestamo'!K285&gt;0.1,1,0)</f>
        <v>0</v>
      </c>
      <c r="AP286" s="96"/>
      <c r="AV286" s="89">
        <f t="shared" si="54"/>
        <v>0</v>
      </c>
      <c r="AW286" s="97">
        <f>(AV286-AX286)+('Tabla del Prestamo'!H286+'Tabla del Prestamo'!I286+'Tabla del Prestamo'!J286)*BE286</f>
        <v>0</v>
      </c>
      <c r="AX286" s="89">
        <f t="shared" si="55"/>
        <v>0</v>
      </c>
      <c r="AY286" s="89">
        <f>'Tabla del Prestamo'!$H$15</f>
        <v>0</v>
      </c>
      <c r="BA286" s="89"/>
      <c r="BC286" s="97">
        <f t="shared" si="56"/>
        <v>0</v>
      </c>
      <c r="BD286" s="90">
        <v>23</v>
      </c>
      <c r="BE286" s="98">
        <f t="shared" si="57"/>
        <v>0</v>
      </c>
      <c r="BG286" s="69">
        <f t="shared" si="58"/>
        <v>0</v>
      </c>
      <c r="BH286" s="70">
        <f t="shared" si="59"/>
        <v>0</v>
      </c>
      <c r="BJ286" s="67">
        <f>IF(BC286&gt;-'Tabla del Prestamo'!$D$16,1,0)</f>
        <v>0</v>
      </c>
      <c r="BL286" s="95">
        <f>('Tabla del Prestamo'!$N$22*AM286/12)</f>
        <v>0</v>
      </c>
    </row>
    <row r="287" spans="19:64" x14ac:dyDescent="0.35">
      <c r="S287" s="93">
        <f t="shared" si="48"/>
        <v>0</v>
      </c>
      <c r="T287" s="93">
        <f>IF('Tabla del Prestamo'!G287&gt;0,'Tabla del Prestamo'!G287,0)</f>
        <v>0</v>
      </c>
      <c r="U287" s="94"/>
      <c r="V287" s="94">
        <f t="shared" si="49"/>
        <v>0</v>
      </c>
      <c r="W287" s="66">
        <v>272</v>
      </c>
      <c r="X287" s="70">
        <f>SUMIF($S$16:$S$375,"&gt;0",$S$16:$S$375)-SUMIF(S288:$S$375,"&gt;0",S288:$S$375)</f>
        <v>0</v>
      </c>
      <c r="Y287" s="83"/>
      <c r="Z287" s="70">
        <f>'Tabla del Prestamo'!H287+'Tabla del Prestamo'!I287+'Tabla del Prestamo'!J287</f>
        <v>0</v>
      </c>
      <c r="AA287" s="67">
        <v>272</v>
      </c>
      <c r="AB287" s="70">
        <f>SUMIF($Z$16:$Z$375,"&gt;0",$Z$16:$Z$375)-SUMIF($Z288:Z$375,"&gt;0",$Z288:Z$375)</f>
        <v>0</v>
      </c>
      <c r="AC287" s="66"/>
      <c r="AD287" s="70"/>
      <c r="AE287" s="95"/>
      <c r="AF287" s="89">
        <f t="shared" si="50"/>
        <v>0</v>
      </c>
      <c r="AG287" s="89">
        <f t="shared" si="51"/>
        <v>0</v>
      </c>
      <c r="AH287" s="89">
        <f t="shared" si="52"/>
        <v>0</v>
      </c>
      <c r="AI287" s="89">
        <f>'Tabla del Prestamo'!$H$15</f>
        <v>0</v>
      </c>
      <c r="AJ287" s="67"/>
      <c r="AK287" s="89"/>
      <c r="AL287" s="67"/>
      <c r="AM287" s="89">
        <f t="shared" si="53"/>
        <v>0</v>
      </c>
      <c r="AO287" s="96">
        <f>IF('Tabla del Prestamo'!K286&gt;0.1,1,0)</f>
        <v>0</v>
      </c>
      <c r="AP287" s="96"/>
      <c r="AV287" s="89">
        <f t="shared" si="54"/>
        <v>0</v>
      </c>
      <c r="AW287" s="97">
        <f>(AV287-AX287)+('Tabla del Prestamo'!H287+'Tabla del Prestamo'!I287+'Tabla del Prestamo'!J287)*BE287</f>
        <v>0</v>
      </c>
      <c r="AX287" s="89">
        <f t="shared" si="55"/>
        <v>0</v>
      </c>
      <c r="AY287" s="89">
        <f>'Tabla del Prestamo'!$H$15</f>
        <v>0</v>
      </c>
      <c r="BA287" s="89"/>
      <c r="BC287" s="97">
        <f t="shared" si="56"/>
        <v>0</v>
      </c>
      <c r="BD287" s="90">
        <v>23</v>
      </c>
      <c r="BE287" s="98">
        <f t="shared" si="57"/>
        <v>0</v>
      </c>
      <c r="BG287" s="69">
        <f t="shared" si="58"/>
        <v>0</v>
      </c>
      <c r="BH287" s="70">
        <f t="shared" si="59"/>
        <v>0</v>
      </c>
      <c r="BJ287" s="67">
        <f>IF(BC287&gt;-'Tabla del Prestamo'!$D$16,1,0)</f>
        <v>0</v>
      </c>
      <c r="BL287" s="95">
        <f>('Tabla del Prestamo'!$N$22*AM287/12)</f>
        <v>0</v>
      </c>
    </row>
    <row r="288" spans="19:64" x14ac:dyDescent="0.35">
      <c r="S288" s="93">
        <f t="shared" si="48"/>
        <v>0</v>
      </c>
      <c r="T288" s="93">
        <f>IF('Tabla del Prestamo'!G288&gt;0,'Tabla del Prestamo'!G288,0)</f>
        <v>0</v>
      </c>
      <c r="U288" s="94"/>
      <c r="V288" s="94">
        <f t="shared" si="49"/>
        <v>0</v>
      </c>
      <c r="W288" s="66">
        <v>273</v>
      </c>
      <c r="X288" s="70">
        <f>SUMIF($S$16:$S$375,"&gt;0",$S$16:$S$375)-SUMIF(S289:$S$375,"&gt;0",S289:$S$375)</f>
        <v>0</v>
      </c>
      <c r="Y288" s="83"/>
      <c r="Z288" s="70">
        <f>'Tabla del Prestamo'!H288+'Tabla del Prestamo'!I288+'Tabla del Prestamo'!J288</f>
        <v>0</v>
      </c>
      <c r="AA288" s="67">
        <v>273</v>
      </c>
      <c r="AB288" s="70">
        <f>SUMIF($Z$16:$Z$375,"&gt;0",$Z$16:$Z$375)-SUMIF($Z289:Z$375,"&gt;0",$Z289:Z$375)</f>
        <v>0</v>
      </c>
      <c r="AC288" s="66"/>
      <c r="AD288" s="70"/>
      <c r="AE288" s="95"/>
      <c r="AF288" s="89">
        <f t="shared" si="50"/>
        <v>0</v>
      </c>
      <c r="AG288" s="89">
        <f t="shared" si="51"/>
        <v>0</v>
      </c>
      <c r="AH288" s="89">
        <f t="shared" si="52"/>
        <v>0</v>
      </c>
      <c r="AI288" s="89">
        <f>'Tabla del Prestamo'!$H$15</f>
        <v>0</v>
      </c>
      <c r="AJ288" s="67"/>
      <c r="AK288" s="89"/>
      <c r="AL288" s="67"/>
      <c r="AM288" s="89">
        <f t="shared" si="53"/>
        <v>0</v>
      </c>
      <c r="AO288" s="96">
        <f>IF('Tabla del Prestamo'!K287&gt;0.1,1,0)</f>
        <v>0</v>
      </c>
      <c r="AP288" s="96"/>
      <c r="AV288" s="89">
        <f t="shared" si="54"/>
        <v>0</v>
      </c>
      <c r="AW288" s="97">
        <f>(AV288-AX288)+('Tabla del Prestamo'!H288+'Tabla del Prestamo'!I288+'Tabla del Prestamo'!J288)*BE288</f>
        <v>0</v>
      </c>
      <c r="AX288" s="89">
        <f t="shared" si="55"/>
        <v>0</v>
      </c>
      <c r="AY288" s="89">
        <f>'Tabla del Prestamo'!$H$15</f>
        <v>0</v>
      </c>
      <c r="BA288" s="89"/>
      <c r="BC288" s="97">
        <f t="shared" si="56"/>
        <v>0</v>
      </c>
      <c r="BD288" s="90">
        <v>23</v>
      </c>
      <c r="BE288" s="98">
        <f t="shared" si="57"/>
        <v>0</v>
      </c>
      <c r="BG288" s="69">
        <f t="shared" si="58"/>
        <v>0</v>
      </c>
      <c r="BH288" s="70">
        <f t="shared" si="59"/>
        <v>0</v>
      </c>
      <c r="BJ288" s="67">
        <f>IF(BC288&gt;-'Tabla del Prestamo'!$D$16,1,0)</f>
        <v>0</v>
      </c>
      <c r="BL288" s="95">
        <f>('Tabla del Prestamo'!$N$22*AM288/12)</f>
        <v>0</v>
      </c>
    </row>
    <row r="289" spans="19:64" x14ac:dyDescent="0.35">
      <c r="S289" s="93">
        <f t="shared" si="48"/>
        <v>0</v>
      </c>
      <c r="T289" s="93">
        <f>IF('Tabla del Prestamo'!G289&gt;0,'Tabla del Prestamo'!G289,0)</f>
        <v>0</v>
      </c>
      <c r="U289" s="94"/>
      <c r="V289" s="94">
        <f t="shared" si="49"/>
        <v>0</v>
      </c>
      <c r="W289" s="66">
        <v>274</v>
      </c>
      <c r="X289" s="70">
        <f>SUMIF($S$16:$S$375,"&gt;0",$S$16:$S$375)-SUMIF(S290:$S$375,"&gt;0",S290:$S$375)</f>
        <v>0</v>
      </c>
      <c r="Y289" s="83"/>
      <c r="Z289" s="70">
        <f>'Tabla del Prestamo'!H289+'Tabla del Prestamo'!I289+'Tabla del Prestamo'!J289</f>
        <v>0</v>
      </c>
      <c r="AA289" s="67">
        <v>274</v>
      </c>
      <c r="AB289" s="70">
        <f>SUMIF($Z$16:$Z$375,"&gt;0",$Z$16:$Z$375)-SUMIF($Z290:Z$375,"&gt;0",$Z290:Z$375)</f>
        <v>0</v>
      </c>
      <c r="AC289" s="66"/>
      <c r="AD289" s="70"/>
      <c r="AE289" s="95"/>
      <c r="AF289" s="89">
        <f t="shared" si="50"/>
        <v>0</v>
      </c>
      <c r="AG289" s="89">
        <f t="shared" si="51"/>
        <v>0</v>
      </c>
      <c r="AH289" s="89">
        <f t="shared" si="52"/>
        <v>0</v>
      </c>
      <c r="AI289" s="89">
        <f>'Tabla del Prestamo'!$H$15</f>
        <v>0</v>
      </c>
      <c r="AJ289" s="67"/>
      <c r="AK289" s="89"/>
      <c r="AL289" s="67"/>
      <c r="AM289" s="89">
        <f t="shared" si="53"/>
        <v>0</v>
      </c>
      <c r="AO289" s="96">
        <f>IF('Tabla del Prestamo'!K288&gt;0.1,1,0)</f>
        <v>0</v>
      </c>
      <c r="AP289" s="96"/>
      <c r="AV289" s="89">
        <f t="shared" si="54"/>
        <v>0</v>
      </c>
      <c r="AW289" s="97">
        <f>(AV289-AX289)+('Tabla del Prestamo'!H289+'Tabla del Prestamo'!I289+'Tabla del Prestamo'!J289)*BE289</f>
        <v>0</v>
      </c>
      <c r="AX289" s="89">
        <f t="shared" si="55"/>
        <v>0</v>
      </c>
      <c r="AY289" s="89">
        <f>'Tabla del Prestamo'!$H$15</f>
        <v>0</v>
      </c>
      <c r="BA289" s="89"/>
      <c r="BC289" s="97">
        <f t="shared" si="56"/>
        <v>0</v>
      </c>
      <c r="BD289" s="90">
        <v>23</v>
      </c>
      <c r="BE289" s="98">
        <f t="shared" si="57"/>
        <v>0</v>
      </c>
      <c r="BG289" s="69">
        <f t="shared" si="58"/>
        <v>0</v>
      </c>
      <c r="BH289" s="70">
        <f t="shared" si="59"/>
        <v>0</v>
      </c>
      <c r="BJ289" s="67">
        <f>IF(BC289&gt;-'Tabla del Prestamo'!$D$16,1,0)</f>
        <v>0</v>
      </c>
      <c r="BL289" s="95">
        <f>('Tabla del Prestamo'!$N$22*AM289/12)</f>
        <v>0</v>
      </c>
    </row>
    <row r="290" spans="19:64" x14ac:dyDescent="0.35">
      <c r="S290" s="93">
        <f t="shared" si="48"/>
        <v>0</v>
      </c>
      <c r="T290" s="93">
        <f>IF('Tabla del Prestamo'!G290&gt;0,'Tabla del Prestamo'!G290,0)</f>
        <v>0</v>
      </c>
      <c r="U290" s="94"/>
      <c r="V290" s="94">
        <f t="shared" si="49"/>
        <v>0</v>
      </c>
      <c r="W290" s="66">
        <v>275</v>
      </c>
      <c r="X290" s="70">
        <f>SUMIF($S$16:$S$375,"&gt;0",$S$16:$S$375)-SUMIF(S291:$S$375,"&gt;0",S291:$S$375)</f>
        <v>0</v>
      </c>
      <c r="Y290" s="83"/>
      <c r="Z290" s="70">
        <f>'Tabla del Prestamo'!H290+'Tabla del Prestamo'!I290+'Tabla del Prestamo'!J290</f>
        <v>0</v>
      </c>
      <c r="AA290" s="67">
        <v>275</v>
      </c>
      <c r="AB290" s="70">
        <f>SUMIF($Z$16:$Z$375,"&gt;0",$Z$16:$Z$375)-SUMIF($Z291:Z$375,"&gt;0",$Z291:Z$375)</f>
        <v>0</v>
      </c>
      <c r="AC290" s="66"/>
      <c r="AD290" s="70"/>
      <c r="AE290" s="95"/>
      <c r="AF290" s="89">
        <f t="shared" si="50"/>
        <v>0</v>
      </c>
      <c r="AG290" s="89">
        <f t="shared" si="51"/>
        <v>0</v>
      </c>
      <c r="AH290" s="89">
        <f t="shared" si="52"/>
        <v>0</v>
      </c>
      <c r="AI290" s="89">
        <f>'Tabla del Prestamo'!$H$15</f>
        <v>0</v>
      </c>
      <c r="AJ290" s="67"/>
      <c r="AK290" s="89"/>
      <c r="AL290" s="67"/>
      <c r="AM290" s="89">
        <f t="shared" si="53"/>
        <v>0</v>
      </c>
      <c r="AO290" s="96">
        <f>IF('Tabla del Prestamo'!K289&gt;0.1,1,0)</f>
        <v>0</v>
      </c>
      <c r="AP290" s="96"/>
      <c r="AV290" s="89">
        <f t="shared" si="54"/>
        <v>0</v>
      </c>
      <c r="AW290" s="97">
        <f>(AV290-AX290)+('Tabla del Prestamo'!H290+'Tabla del Prestamo'!I290+'Tabla del Prestamo'!J290)*BE290</f>
        <v>0</v>
      </c>
      <c r="AX290" s="89">
        <f t="shared" si="55"/>
        <v>0</v>
      </c>
      <c r="AY290" s="89">
        <f>'Tabla del Prestamo'!$H$15</f>
        <v>0</v>
      </c>
      <c r="BA290" s="89"/>
      <c r="BC290" s="97">
        <f t="shared" si="56"/>
        <v>0</v>
      </c>
      <c r="BD290" s="90">
        <v>23</v>
      </c>
      <c r="BE290" s="98">
        <f t="shared" si="57"/>
        <v>0</v>
      </c>
      <c r="BG290" s="69">
        <f t="shared" si="58"/>
        <v>0</v>
      </c>
      <c r="BH290" s="70">
        <f t="shared" si="59"/>
        <v>0</v>
      </c>
      <c r="BJ290" s="67">
        <f>IF(BC290&gt;-'Tabla del Prestamo'!$D$16,1,0)</f>
        <v>0</v>
      </c>
      <c r="BL290" s="95">
        <f>('Tabla del Prestamo'!$N$22*AM290/12)</f>
        <v>0</v>
      </c>
    </row>
    <row r="291" spans="19:64" x14ac:dyDescent="0.35">
      <c r="S291" s="93">
        <f t="shared" si="48"/>
        <v>0</v>
      </c>
      <c r="T291" s="93">
        <f>IF('Tabla del Prestamo'!G291&gt;0,'Tabla del Prestamo'!G291,0)</f>
        <v>0</v>
      </c>
      <c r="U291" s="94"/>
      <c r="V291" s="94">
        <f t="shared" si="49"/>
        <v>0</v>
      </c>
      <c r="W291" s="66">
        <v>276</v>
      </c>
      <c r="X291" s="70">
        <f>SUMIF($S$16:$S$375,"&gt;0",$S$16:$S$375)-SUMIF(S292:$S$375,"&gt;0",S292:$S$375)</f>
        <v>0</v>
      </c>
      <c r="Y291" s="83"/>
      <c r="Z291" s="70">
        <f>'Tabla del Prestamo'!H291+'Tabla del Prestamo'!I291+'Tabla del Prestamo'!J291</f>
        <v>0</v>
      </c>
      <c r="AA291" s="67">
        <v>276</v>
      </c>
      <c r="AB291" s="70">
        <f>SUMIF($Z$16:$Z$375,"&gt;0",$Z$16:$Z$375)-SUMIF($Z292:Z$375,"&gt;0",$Z292:Z$375)</f>
        <v>0</v>
      </c>
      <c r="AC291" s="66"/>
      <c r="AD291" s="70"/>
      <c r="AE291" s="95"/>
      <c r="AF291" s="89">
        <f t="shared" si="50"/>
        <v>0</v>
      </c>
      <c r="AG291" s="89">
        <f t="shared" si="51"/>
        <v>0</v>
      </c>
      <c r="AH291" s="89">
        <f t="shared" si="52"/>
        <v>0</v>
      </c>
      <c r="AI291" s="89">
        <f>'Tabla del Prestamo'!$H$15</f>
        <v>0</v>
      </c>
      <c r="AJ291" s="67"/>
      <c r="AK291" s="89"/>
      <c r="AL291" s="67"/>
      <c r="AM291" s="89">
        <f t="shared" si="53"/>
        <v>0</v>
      </c>
      <c r="AO291" s="96">
        <f>IF('Tabla del Prestamo'!K290&gt;0.1,1,0)</f>
        <v>0</v>
      </c>
      <c r="AP291" s="96"/>
      <c r="AV291" s="89">
        <f t="shared" si="54"/>
        <v>0</v>
      </c>
      <c r="AW291" s="97">
        <f>(AV291-AX291)+('Tabla del Prestamo'!H291+'Tabla del Prestamo'!I291+'Tabla del Prestamo'!J291)*BE291</f>
        <v>0</v>
      </c>
      <c r="AX291" s="89">
        <f t="shared" si="55"/>
        <v>0</v>
      </c>
      <c r="AY291" s="89">
        <f>'Tabla del Prestamo'!$H$15</f>
        <v>0</v>
      </c>
      <c r="BA291" s="89"/>
      <c r="BC291" s="97">
        <f t="shared" si="56"/>
        <v>0</v>
      </c>
      <c r="BD291" s="90">
        <v>23</v>
      </c>
      <c r="BE291" s="98">
        <f t="shared" si="57"/>
        <v>0</v>
      </c>
      <c r="BG291" s="69">
        <f t="shared" si="58"/>
        <v>0</v>
      </c>
      <c r="BH291" s="70">
        <f t="shared" si="59"/>
        <v>0</v>
      </c>
      <c r="BJ291" s="67">
        <f>IF(BC291&gt;-'Tabla del Prestamo'!$D$16,1,0)</f>
        <v>0</v>
      </c>
      <c r="BL291" s="95">
        <f>('Tabla del Prestamo'!$N$22*AM291/12)</f>
        <v>0</v>
      </c>
    </row>
    <row r="292" spans="19:64" x14ac:dyDescent="0.35">
      <c r="S292" s="93">
        <f t="shared" si="48"/>
        <v>0</v>
      </c>
      <c r="T292" s="93">
        <f>IF('Tabla del Prestamo'!G292&gt;0,'Tabla del Prestamo'!G292,0)</f>
        <v>0</v>
      </c>
      <c r="U292" s="94"/>
      <c r="V292" s="94">
        <f t="shared" si="49"/>
        <v>0</v>
      </c>
      <c r="W292" s="66">
        <v>277</v>
      </c>
      <c r="X292" s="70">
        <f>SUMIF($S$16:$S$375,"&gt;0",$S$16:$S$375)-SUMIF(S293:$S$375,"&gt;0",S293:$S$375)</f>
        <v>0</v>
      </c>
      <c r="Y292" s="83"/>
      <c r="Z292" s="70">
        <f>'Tabla del Prestamo'!H292+'Tabla del Prestamo'!I292+'Tabla del Prestamo'!J292</f>
        <v>0</v>
      </c>
      <c r="AA292" s="67">
        <v>277</v>
      </c>
      <c r="AB292" s="70">
        <f>SUMIF($Z$16:$Z$375,"&gt;0",$Z$16:$Z$375)-SUMIF($Z293:Z$375,"&gt;0",$Z293:Z$375)</f>
        <v>0</v>
      </c>
      <c r="AC292" s="66"/>
      <c r="AD292" s="70"/>
      <c r="AE292" s="95"/>
      <c r="AF292" s="89">
        <f t="shared" si="50"/>
        <v>0</v>
      </c>
      <c r="AG292" s="89">
        <f t="shared" si="51"/>
        <v>0</v>
      </c>
      <c r="AH292" s="89">
        <f t="shared" si="52"/>
        <v>0</v>
      </c>
      <c r="AI292" s="89">
        <f>'Tabla del Prestamo'!$H$15</f>
        <v>0</v>
      </c>
      <c r="AJ292" s="67"/>
      <c r="AK292" s="89"/>
      <c r="AL292" s="67"/>
      <c r="AM292" s="89">
        <f t="shared" si="53"/>
        <v>0</v>
      </c>
      <c r="AO292" s="96">
        <f>IF('Tabla del Prestamo'!K291&gt;0.1,1,0)</f>
        <v>0</v>
      </c>
      <c r="AP292" s="96"/>
      <c r="AV292" s="89">
        <f t="shared" si="54"/>
        <v>0</v>
      </c>
      <c r="AW292" s="97">
        <f>(AV292-AX292)+('Tabla del Prestamo'!H292+'Tabla del Prestamo'!I292+'Tabla del Prestamo'!J292)*BE292</f>
        <v>0</v>
      </c>
      <c r="AX292" s="89">
        <f t="shared" si="55"/>
        <v>0</v>
      </c>
      <c r="AY292" s="89">
        <f>'Tabla del Prestamo'!$H$15</f>
        <v>0</v>
      </c>
      <c r="BA292" s="89"/>
      <c r="BC292" s="97">
        <f t="shared" si="56"/>
        <v>0</v>
      </c>
      <c r="BD292" s="90">
        <v>24</v>
      </c>
      <c r="BE292" s="98">
        <f t="shared" si="57"/>
        <v>0</v>
      </c>
      <c r="BG292" s="69">
        <f t="shared" si="58"/>
        <v>0</v>
      </c>
      <c r="BH292" s="70">
        <f t="shared" si="59"/>
        <v>0</v>
      </c>
      <c r="BJ292" s="67">
        <f>IF(BC292&gt;-'Tabla del Prestamo'!$D$16,1,0)</f>
        <v>0</v>
      </c>
      <c r="BL292" s="95">
        <f>('Tabla del Prestamo'!$N$22*AM292/12)</f>
        <v>0</v>
      </c>
    </row>
    <row r="293" spans="19:64" x14ac:dyDescent="0.35">
      <c r="S293" s="93">
        <f t="shared" si="48"/>
        <v>0</v>
      </c>
      <c r="T293" s="93">
        <f>IF('Tabla del Prestamo'!G293&gt;0,'Tabla del Prestamo'!G293,0)</f>
        <v>0</v>
      </c>
      <c r="U293" s="94"/>
      <c r="V293" s="94">
        <f t="shared" si="49"/>
        <v>0</v>
      </c>
      <c r="W293" s="66">
        <v>278</v>
      </c>
      <c r="X293" s="70">
        <f>SUMIF($S$16:$S$375,"&gt;0",$S$16:$S$375)-SUMIF(S294:$S$375,"&gt;0",S294:$S$375)</f>
        <v>0</v>
      </c>
      <c r="Y293" s="83"/>
      <c r="Z293" s="70">
        <f>'Tabla del Prestamo'!H293+'Tabla del Prestamo'!I293+'Tabla del Prestamo'!J293</f>
        <v>0</v>
      </c>
      <c r="AA293" s="67">
        <v>278</v>
      </c>
      <c r="AB293" s="70">
        <f>SUMIF($Z$16:$Z$375,"&gt;0",$Z$16:$Z$375)-SUMIF($Z294:Z$375,"&gt;0",$Z294:Z$375)</f>
        <v>0</v>
      </c>
      <c r="AC293" s="66"/>
      <c r="AD293" s="70"/>
      <c r="AE293" s="95"/>
      <c r="AF293" s="89">
        <f t="shared" si="50"/>
        <v>0</v>
      </c>
      <c r="AG293" s="89">
        <f t="shared" si="51"/>
        <v>0</v>
      </c>
      <c r="AH293" s="89">
        <f t="shared" si="52"/>
        <v>0</v>
      </c>
      <c r="AI293" s="89">
        <f>'Tabla del Prestamo'!$H$15</f>
        <v>0</v>
      </c>
      <c r="AJ293" s="67"/>
      <c r="AK293" s="89"/>
      <c r="AL293" s="67"/>
      <c r="AM293" s="89">
        <f t="shared" si="53"/>
        <v>0</v>
      </c>
      <c r="AO293" s="96">
        <f>IF('Tabla del Prestamo'!K292&gt;0.1,1,0)</f>
        <v>0</v>
      </c>
      <c r="AP293" s="96"/>
      <c r="AV293" s="89">
        <f t="shared" si="54"/>
        <v>0</v>
      </c>
      <c r="AW293" s="97">
        <f>(AV293-AX293)+('Tabla del Prestamo'!H293+'Tabla del Prestamo'!I293+'Tabla del Prestamo'!J293)*BE293</f>
        <v>0</v>
      </c>
      <c r="AX293" s="89">
        <f t="shared" si="55"/>
        <v>0</v>
      </c>
      <c r="AY293" s="89">
        <f>'Tabla del Prestamo'!$H$15</f>
        <v>0</v>
      </c>
      <c r="BA293" s="89"/>
      <c r="BC293" s="97">
        <f t="shared" si="56"/>
        <v>0</v>
      </c>
      <c r="BD293" s="90">
        <v>24</v>
      </c>
      <c r="BE293" s="98">
        <f t="shared" si="57"/>
        <v>0</v>
      </c>
      <c r="BG293" s="69">
        <f t="shared" si="58"/>
        <v>0</v>
      </c>
      <c r="BH293" s="70">
        <f t="shared" si="59"/>
        <v>0</v>
      </c>
      <c r="BJ293" s="67">
        <f>IF(BC293&gt;-'Tabla del Prestamo'!$D$16,1,0)</f>
        <v>0</v>
      </c>
      <c r="BL293" s="95">
        <f>('Tabla del Prestamo'!$N$22*AM293/12)</f>
        <v>0</v>
      </c>
    </row>
    <row r="294" spans="19:64" x14ac:dyDescent="0.35">
      <c r="S294" s="93">
        <f t="shared" si="48"/>
        <v>0</v>
      </c>
      <c r="T294" s="93">
        <f>IF('Tabla del Prestamo'!G294&gt;0,'Tabla del Prestamo'!G294,0)</f>
        <v>0</v>
      </c>
      <c r="U294" s="94"/>
      <c r="V294" s="94">
        <f t="shared" si="49"/>
        <v>0</v>
      </c>
      <c r="W294" s="66">
        <v>279</v>
      </c>
      <c r="X294" s="70">
        <f>SUMIF($S$16:$S$375,"&gt;0",$S$16:$S$375)-SUMIF(S295:$S$375,"&gt;0",S295:$S$375)</f>
        <v>0</v>
      </c>
      <c r="Y294" s="83"/>
      <c r="Z294" s="70">
        <f>'Tabla del Prestamo'!H294+'Tabla del Prestamo'!I294+'Tabla del Prestamo'!J294</f>
        <v>0</v>
      </c>
      <c r="AA294" s="67">
        <v>279</v>
      </c>
      <c r="AB294" s="70">
        <f>SUMIF($Z$16:$Z$375,"&gt;0",$Z$16:$Z$375)-SUMIF($Z295:Z$375,"&gt;0",$Z295:Z$375)</f>
        <v>0</v>
      </c>
      <c r="AC294" s="66"/>
      <c r="AD294" s="70"/>
      <c r="AE294" s="95"/>
      <c r="AF294" s="89">
        <f t="shared" si="50"/>
        <v>0</v>
      </c>
      <c r="AG294" s="89">
        <f t="shared" si="51"/>
        <v>0</v>
      </c>
      <c r="AH294" s="89">
        <f t="shared" si="52"/>
        <v>0</v>
      </c>
      <c r="AI294" s="89">
        <f>'Tabla del Prestamo'!$H$15</f>
        <v>0</v>
      </c>
      <c r="AJ294" s="67"/>
      <c r="AK294" s="89"/>
      <c r="AL294" s="67"/>
      <c r="AM294" s="89">
        <f t="shared" si="53"/>
        <v>0</v>
      </c>
      <c r="AO294" s="96">
        <f>IF('Tabla del Prestamo'!K293&gt;0.1,1,0)</f>
        <v>0</v>
      </c>
      <c r="AP294" s="96"/>
      <c r="AV294" s="89">
        <f t="shared" si="54"/>
        <v>0</v>
      </c>
      <c r="AW294" s="97">
        <f>(AV294-AX294)+('Tabla del Prestamo'!H294+'Tabla del Prestamo'!I294+'Tabla del Prestamo'!J294)*BE294</f>
        <v>0</v>
      </c>
      <c r="AX294" s="89">
        <f t="shared" si="55"/>
        <v>0</v>
      </c>
      <c r="AY294" s="89">
        <f>'Tabla del Prestamo'!$H$15</f>
        <v>0</v>
      </c>
      <c r="BA294" s="89"/>
      <c r="BC294" s="97">
        <f t="shared" si="56"/>
        <v>0</v>
      </c>
      <c r="BD294" s="90">
        <v>24</v>
      </c>
      <c r="BE294" s="98">
        <f t="shared" si="57"/>
        <v>0</v>
      </c>
      <c r="BG294" s="69">
        <f t="shared" si="58"/>
        <v>0</v>
      </c>
      <c r="BH294" s="70">
        <f t="shared" si="59"/>
        <v>0</v>
      </c>
      <c r="BJ294" s="67">
        <f>IF(BC294&gt;-'Tabla del Prestamo'!$D$16,1,0)</f>
        <v>0</v>
      </c>
      <c r="BL294" s="95">
        <f>('Tabla del Prestamo'!$N$22*AM294/12)</f>
        <v>0</v>
      </c>
    </row>
    <row r="295" spans="19:64" x14ac:dyDescent="0.35">
      <c r="S295" s="93">
        <f t="shared" si="48"/>
        <v>0</v>
      </c>
      <c r="T295" s="93">
        <f>IF('Tabla del Prestamo'!G295&gt;0,'Tabla del Prestamo'!G295,0)</f>
        <v>0</v>
      </c>
      <c r="U295" s="94"/>
      <c r="V295" s="94">
        <f t="shared" si="49"/>
        <v>0</v>
      </c>
      <c r="W295" s="66">
        <v>280</v>
      </c>
      <c r="X295" s="70">
        <f>SUMIF($S$16:$S$375,"&gt;0",$S$16:$S$375)-SUMIF(S296:$S$375,"&gt;0",S296:$S$375)</f>
        <v>0</v>
      </c>
      <c r="Y295" s="83"/>
      <c r="Z295" s="70">
        <f>'Tabla del Prestamo'!H295+'Tabla del Prestamo'!I295+'Tabla del Prestamo'!J295</f>
        <v>0</v>
      </c>
      <c r="AA295" s="67">
        <v>280</v>
      </c>
      <c r="AB295" s="70">
        <f>SUMIF($Z$16:$Z$375,"&gt;0",$Z$16:$Z$375)-SUMIF($Z296:Z$375,"&gt;0",$Z296:Z$375)</f>
        <v>0</v>
      </c>
      <c r="AC295" s="66"/>
      <c r="AD295" s="70"/>
      <c r="AE295" s="95"/>
      <c r="AF295" s="89">
        <f t="shared" si="50"/>
        <v>0</v>
      </c>
      <c r="AG295" s="89">
        <f t="shared" si="51"/>
        <v>0</v>
      </c>
      <c r="AH295" s="89">
        <f t="shared" si="52"/>
        <v>0</v>
      </c>
      <c r="AI295" s="89">
        <f>'Tabla del Prestamo'!$H$15</f>
        <v>0</v>
      </c>
      <c r="AJ295" s="67"/>
      <c r="AK295" s="89"/>
      <c r="AL295" s="67"/>
      <c r="AM295" s="89">
        <f t="shared" si="53"/>
        <v>0</v>
      </c>
      <c r="AO295" s="96">
        <f>IF('Tabla del Prestamo'!K294&gt;0.1,1,0)</f>
        <v>0</v>
      </c>
      <c r="AP295" s="96"/>
      <c r="AV295" s="89">
        <f t="shared" si="54"/>
        <v>0</v>
      </c>
      <c r="AW295" s="97">
        <f>(AV295-AX295)+('Tabla del Prestamo'!H295+'Tabla del Prestamo'!I295+'Tabla del Prestamo'!J295)*BE295</f>
        <v>0</v>
      </c>
      <c r="AX295" s="89">
        <f t="shared" si="55"/>
        <v>0</v>
      </c>
      <c r="AY295" s="89">
        <f>'Tabla del Prestamo'!$H$15</f>
        <v>0</v>
      </c>
      <c r="BA295" s="89"/>
      <c r="BC295" s="97">
        <f t="shared" si="56"/>
        <v>0</v>
      </c>
      <c r="BD295" s="90">
        <v>24</v>
      </c>
      <c r="BE295" s="98">
        <f t="shared" si="57"/>
        <v>0</v>
      </c>
      <c r="BG295" s="69">
        <f t="shared" si="58"/>
        <v>0</v>
      </c>
      <c r="BH295" s="70">
        <f t="shared" si="59"/>
        <v>0</v>
      </c>
      <c r="BJ295" s="67">
        <f>IF(BC295&gt;-'Tabla del Prestamo'!$D$16,1,0)</f>
        <v>0</v>
      </c>
      <c r="BL295" s="95">
        <f>('Tabla del Prestamo'!$N$22*AM295/12)</f>
        <v>0</v>
      </c>
    </row>
    <row r="296" spans="19:64" x14ac:dyDescent="0.35">
      <c r="S296" s="93">
        <f t="shared" si="48"/>
        <v>0</v>
      </c>
      <c r="T296" s="93">
        <f>IF('Tabla del Prestamo'!G296&gt;0,'Tabla del Prestamo'!G296,0)</f>
        <v>0</v>
      </c>
      <c r="U296" s="94"/>
      <c r="V296" s="94">
        <f t="shared" si="49"/>
        <v>0</v>
      </c>
      <c r="W296" s="66">
        <v>281</v>
      </c>
      <c r="X296" s="70">
        <f>SUMIF($S$16:$S$375,"&gt;0",$S$16:$S$375)-SUMIF(S297:$S$375,"&gt;0",S297:$S$375)</f>
        <v>0</v>
      </c>
      <c r="Y296" s="83"/>
      <c r="Z296" s="70">
        <f>'Tabla del Prestamo'!H296+'Tabla del Prestamo'!I296+'Tabla del Prestamo'!J296</f>
        <v>0</v>
      </c>
      <c r="AA296" s="67">
        <v>281</v>
      </c>
      <c r="AB296" s="70">
        <f>SUMIF($Z$16:$Z$375,"&gt;0",$Z$16:$Z$375)-SUMIF($Z297:Z$375,"&gt;0",$Z297:Z$375)</f>
        <v>0</v>
      </c>
      <c r="AC296" s="66"/>
      <c r="AD296" s="70"/>
      <c r="AE296" s="95"/>
      <c r="AF296" s="89">
        <f t="shared" si="50"/>
        <v>0</v>
      </c>
      <c r="AG296" s="89">
        <f t="shared" si="51"/>
        <v>0</v>
      </c>
      <c r="AH296" s="89">
        <f t="shared" si="52"/>
        <v>0</v>
      </c>
      <c r="AI296" s="89">
        <f>'Tabla del Prestamo'!$H$15</f>
        <v>0</v>
      </c>
      <c r="AJ296" s="67"/>
      <c r="AK296" s="89"/>
      <c r="AL296" s="67"/>
      <c r="AM296" s="89">
        <f t="shared" si="53"/>
        <v>0</v>
      </c>
      <c r="AO296" s="96">
        <f>IF('Tabla del Prestamo'!K295&gt;0.1,1,0)</f>
        <v>0</v>
      </c>
      <c r="AP296" s="96"/>
      <c r="AV296" s="89">
        <f t="shared" si="54"/>
        <v>0</v>
      </c>
      <c r="AW296" s="97">
        <f>(AV296-AX296)+('Tabla del Prestamo'!H296+'Tabla del Prestamo'!I296+'Tabla del Prestamo'!J296)*BE296</f>
        <v>0</v>
      </c>
      <c r="AX296" s="89">
        <f t="shared" si="55"/>
        <v>0</v>
      </c>
      <c r="AY296" s="89">
        <f>'Tabla del Prestamo'!$H$15</f>
        <v>0</v>
      </c>
      <c r="BA296" s="89"/>
      <c r="BC296" s="97">
        <f t="shared" si="56"/>
        <v>0</v>
      </c>
      <c r="BD296" s="90">
        <v>24</v>
      </c>
      <c r="BE296" s="98">
        <f t="shared" si="57"/>
        <v>0</v>
      </c>
      <c r="BG296" s="69">
        <f t="shared" si="58"/>
        <v>0</v>
      </c>
      <c r="BH296" s="70">
        <f t="shared" si="59"/>
        <v>0</v>
      </c>
      <c r="BJ296" s="67">
        <f>IF(BC296&gt;-'Tabla del Prestamo'!$D$16,1,0)</f>
        <v>0</v>
      </c>
      <c r="BL296" s="95">
        <f>('Tabla del Prestamo'!$N$22*AM296/12)</f>
        <v>0</v>
      </c>
    </row>
    <row r="297" spans="19:64" x14ac:dyDescent="0.35">
      <c r="S297" s="93">
        <f t="shared" si="48"/>
        <v>0</v>
      </c>
      <c r="T297" s="93">
        <f>IF('Tabla del Prestamo'!G297&gt;0,'Tabla del Prestamo'!G297,0)</f>
        <v>0</v>
      </c>
      <c r="U297" s="94"/>
      <c r="V297" s="94">
        <f t="shared" si="49"/>
        <v>0</v>
      </c>
      <c r="W297" s="66">
        <v>282</v>
      </c>
      <c r="X297" s="70">
        <f>SUMIF($S$16:$S$375,"&gt;0",$S$16:$S$375)-SUMIF(S298:$S$375,"&gt;0",S298:$S$375)</f>
        <v>0</v>
      </c>
      <c r="Y297" s="83"/>
      <c r="Z297" s="70">
        <f>'Tabla del Prestamo'!H297+'Tabla del Prestamo'!I297+'Tabla del Prestamo'!J297</f>
        <v>0</v>
      </c>
      <c r="AA297" s="67">
        <v>282</v>
      </c>
      <c r="AB297" s="70">
        <f>SUMIF($Z$16:$Z$375,"&gt;0",$Z$16:$Z$375)-SUMIF($Z298:Z$375,"&gt;0",$Z298:Z$375)</f>
        <v>0</v>
      </c>
      <c r="AC297" s="66"/>
      <c r="AD297" s="70"/>
      <c r="AE297" s="95"/>
      <c r="AF297" s="89">
        <f t="shared" si="50"/>
        <v>0</v>
      </c>
      <c r="AG297" s="89">
        <f t="shared" si="51"/>
        <v>0</v>
      </c>
      <c r="AH297" s="89">
        <f t="shared" si="52"/>
        <v>0</v>
      </c>
      <c r="AI297" s="89">
        <f>'Tabla del Prestamo'!$H$15</f>
        <v>0</v>
      </c>
      <c r="AJ297" s="67"/>
      <c r="AK297" s="89">
        <f>'Tabla del Prestamo'!$I$15</f>
        <v>0</v>
      </c>
      <c r="AL297" s="67"/>
      <c r="AM297" s="89">
        <f t="shared" si="53"/>
        <v>0</v>
      </c>
      <c r="AO297" s="96">
        <f>IF('Tabla del Prestamo'!K296&gt;0.1,1,0)</f>
        <v>0</v>
      </c>
      <c r="AP297" s="96"/>
      <c r="AV297" s="89">
        <f t="shared" si="54"/>
        <v>0</v>
      </c>
      <c r="AW297" s="97">
        <f>(AV297-AX297)+('Tabla del Prestamo'!H297+'Tabla del Prestamo'!I297+'Tabla del Prestamo'!J297)*BE297</f>
        <v>0</v>
      </c>
      <c r="AX297" s="89">
        <f t="shared" si="55"/>
        <v>0</v>
      </c>
      <c r="AY297" s="89">
        <f>'Tabla del Prestamo'!$H$15</f>
        <v>0</v>
      </c>
      <c r="BA297" s="89">
        <f>'Tabla del Prestamo'!$I$15</f>
        <v>0</v>
      </c>
      <c r="BC297" s="97">
        <f t="shared" si="56"/>
        <v>0</v>
      </c>
      <c r="BD297" s="90">
        <v>24</v>
      </c>
      <c r="BE297" s="98">
        <f t="shared" si="57"/>
        <v>0</v>
      </c>
      <c r="BG297" s="69">
        <f t="shared" si="58"/>
        <v>0</v>
      </c>
      <c r="BH297" s="70">
        <f t="shared" si="59"/>
        <v>0</v>
      </c>
      <c r="BJ297" s="67">
        <f>IF(BC297&gt;-'Tabla del Prestamo'!$D$16,1,0)</f>
        <v>0</v>
      </c>
      <c r="BL297" s="95">
        <f>('Tabla del Prestamo'!$N$22*AM297/12)</f>
        <v>0</v>
      </c>
    </row>
    <row r="298" spans="19:64" x14ac:dyDescent="0.35">
      <c r="S298" s="93">
        <f t="shared" si="48"/>
        <v>0</v>
      </c>
      <c r="T298" s="93">
        <f>IF('Tabla del Prestamo'!G298&gt;0,'Tabla del Prestamo'!G298,0)</f>
        <v>0</v>
      </c>
      <c r="U298" s="94"/>
      <c r="V298" s="94">
        <f t="shared" si="49"/>
        <v>0</v>
      </c>
      <c r="W298" s="66">
        <v>283</v>
      </c>
      <c r="X298" s="70">
        <f>SUMIF($S$16:$S$375,"&gt;0",$S$16:$S$375)-SUMIF(S299:$S$375,"&gt;0",S299:$S$375)</f>
        <v>0</v>
      </c>
      <c r="Y298" s="83"/>
      <c r="Z298" s="70">
        <f>'Tabla del Prestamo'!H298+'Tabla del Prestamo'!I298+'Tabla del Prestamo'!J298</f>
        <v>0</v>
      </c>
      <c r="AA298" s="67">
        <v>283</v>
      </c>
      <c r="AB298" s="70">
        <f>SUMIF($Z$16:$Z$375,"&gt;0",$Z$16:$Z$375)-SUMIF($Z299:Z$375,"&gt;0",$Z299:Z$375)</f>
        <v>0</v>
      </c>
      <c r="AC298" s="66"/>
      <c r="AD298" s="70"/>
      <c r="AE298" s="95"/>
      <c r="AF298" s="89">
        <f t="shared" si="50"/>
        <v>0</v>
      </c>
      <c r="AG298" s="89">
        <f t="shared" si="51"/>
        <v>0</v>
      </c>
      <c r="AH298" s="89">
        <f t="shared" si="52"/>
        <v>0</v>
      </c>
      <c r="AI298" s="89">
        <f>'Tabla del Prestamo'!$H$15</f>
        <v>0</v>
      </c>
      <c r="AJ298" s="67"/>
      <c r="AK298" s="89"/>
      <c r="AL298" s="67"/>
      <c r="AM298" s="89">
        <f t="shared" si="53"/>
        <v>0</v>
      </c>
      <c r="AO298" s="96">
        <f>IF('Tabla del Prestamo'!K297&gt;0.1,1,0)</f>
        <v>0</v>
      </c>
      <c r="AP298" s="96"/>
      <c r="AV298" s="89">
        <f t="shared" si="54"/>
        <v>0</v>
      </c>
      <c r="AW298" s="97">
        <f>(AV298-AX298)+('Tabla del Prestamo'!H298+'Tabla del Prestamo'!I298+'Tabla del Prestamo'!J298)*BE298</f>
        <v>0</v>
      </c>
      <c r="AX298" s="89">
        <f t="shared" si="55"/>
        <v>0</v>
      </c>
      <c r="AY298" s="89">
        <f>'Tabla del Prestamo'!$H$15</f>
        <v>0</v>
      </c>
      <c r="BA298" s="89"/>
      <c r="BC298" s="97">
        <f t="shared" si="56"/>
        <v>0</v>
      </c>
      <c r="BD298" s="90">
        <v>24</v>
      </c>
      <c r="BE298" s="98">
        <f t="shared" si="57"/>
        <v>0</v>
      </c>
      <c r="BG298" s="69">
        <f t="shared" si="58"/>
        <v>0</v>
      </c>
      <c r="BH298" s="70">
        <f t="shared" si="59"/>
        <v>0</v>
      </c>
      <c r="BJ298" s="67">
        <f>IF(BC298&gt;-'Tabla del Prestamo'!$D$16,1,0)</f>
        <v>0</v>
      </c>
      <c r="BL298" s="95">
        <f>('Tabla del Prestamo'!$N$22*AM298/12)</f>
        <v>0</v>
      </c>
    </row>
    <row r="299" spans="19:64" x14ac:dyDescent="0.35">
      <c r="S299" s="93">
        <f t="shared" si="48"/>
        <v>0</v>
      </c>
      <c r="T299" s="93">
        <f>IF('Tabla del Prestamo'!G299&gt;0,'Tabla del Prestamo'!G299,0)</f>
        <v>0</v>
      </c>
      <c r="U299" s="94"/>
      <c r="V299" s="94">
        <f t="shared" si="49"/>
        <v>0</v>
      </c>
      <c r="W299" s="66">
        <v>284</v>
      </c>
      <c r="X299" s="70">
        <f>SUMIF($S$16:$S$375,"&gt;0",$S$16:$S$375)-SUMIF(S300:$S$375,"&gt;0",S300:$S$375)</f>
        <v>0</v>
      </c>
      <c r="Y299" s="83"/>
      <c r="Z299" s="70">
        <f>'Tabla del Prestamo'!H299+'Tabla del Prestamo'!I299+'Tabla del Prestamo'!J299</f>
        <v>0</v>
      </c>
      <c r="AA299" s="67">
        <v>284</v>
      </c>
      <c r="AB299" s="70">
        <f>SUMIF($Z$16:$Z$375,"&gt;0",$Z$16:$Z$375)-SUMIF($Z300:Z$375,"&gt;0",$Z300:Z$375)</f>
        <v>0</v>
      </c>
      <c r="AC299" s="66"/>
      <c r="AD299" s="70"/>
      <c r="AE299" s="95"/>
      <c r="AF299" s="89">
        <f t="shared" si="50"/>
        <v>0</v>
      </c>
      <c r="AG299" s="89">
        <f t="shared" si="51"/>
        <v>0</v>
      </c>
      <c r="AH299" s="89">
        <f t="shared" si="52"/>
        <v>0</v>
      </c>
      <c r="AI299" s="89">
        <f>'Tabla del Prestamo'!$H$15</f>
        <v>0</v>
      </c>
      <c r="AJ299" s="67"/>
      <c r="AK299" s="89"/>
      <c r="AL299" s="67"/>
      <c r="AM299" s="89">
        <f t="shared" si="53"/>
        <v>0</v>
      </c>
      <c r="AO299" s="96">
        <f>IF('Tabla del Prestamo'!K298&gt;0.1,1,0)</f>
        <v>0</v>
      </c>
      <c r="AP299" s="96"/>
      <c r="AV299" s="89">
        <f t="shared" si="54"/>
        <v>0</v>
      </c>
      <c r="AW299" s="97">
        <f>(AV299-AX299)+('Tabla del Prestamo'!H299+'Tabla del Prestamo'!I299+'Tabla del Prestamo'!J299)*BE299</f>
        <v>0</v>
      </c>
      <c r="AX299" s="89">
        <f t="shared" si="55"/>
        <v>0</v>
      </c>
      <c r="AY299" s="89">
        <f>'Tabla del Prestamo'!$H$15</f>
        <v>0</v>
      </c>
      <c r="BA299" s="89"/>
      <c r="BC299" s="97">
        <f t="shared" si="56"/>
        <v>0</v>
      </c>
      <c r="BD299" s="90">
        <v>24</v>
      </c>
      <c r="BE299" s="98">
        <f t="shared" si="57"/>
        <v>0</v>
      </c>
      <c r="BG299" s="69">
        <f t="shared" si="58"/>
        <v>0</v>
      </c>
      <c r="BH299" s="70">
        <f t="shared" si="59"/>
        <v>0</v>
      </c>
      <c r="BJ299" s="67">
        <f>IF(BC299&gt;-'Tabla del Prestamo'!$D$16,1,0)</f>
        <v>0</v>
      </c>
      <c r="BL299" s="95">
        <f>('Tabla del Prestamo'!$N$22*AM299/12)</f>
        <v>0</v>
      </c>
    </row>
    <row r="300" spans="19:64" x14ac:dyDescent="0.35">
      <c r="S300" s="93">
        <f t="shared" si="48"/>
        <v>0</v>
      </c>
      <c r="T300" s="93">
        <f>IF('Tabla del Prestamo'!G300&gt;0,'Tabla del Prestamo'!G300,0)</f>
        <v>0</v>
      </c>
      <c r="U300" s="94"/>
      <c r="V300" s="94">
        <f t="shared" si="49"/>
        <v>0</v>
      </c>
      <c r="W300" s="66">
        <v>285</v>
      </c>
      <c r="X300" s="70">
        <f>SUMIF($S$16:$S$375,"&gt;0",$S$16:$S$375)-SUMIF(S301:$S$375,"&gt;0",S301:$S$375)</f>
        <v>0</v>
      </c>
      <c r="Y300" s="83"/>
      <c r="Z300" s="70">
        <f>'Tabla del Prestamo'!H300+'Tabla del Prestamo'!I300+'Tabla del Prestamo'!J300</f>
        <v>0</v>
      </c>
      <c r="AA300" s="67">
        <v>285</v>
      </c>
      <c r="AB300" s="70">
        <f>SUMIF($Z$16:$Z$375,"&gt;0",$Z$16:$Z$375)-SUMIF($Z301:Z$375,"&gt;0",$Z301:Z$375)</f>
        <v>0</v>
      </c>
      <c r="AC300" s="66"/>
      <c r="AD300" s="70"/>
      <c r="AE300" s="95"/>
      <c r="AF300" s="89">
        <f t="shared" si="50"/>
        <v>0</v>
      </c>
      <c r="AG300" s="89">
        <f t="shared" si="51"/>
        <v>0</v>
      </c>
      <c r="AH300" s="89">
        <f t="shared" si="52"/>
        <v>0</v>
      </c>
      <c r="AI300" s="89">
        <f>'Tabla del Prestamo'!$H$15</f>
        <v>0</v>
      </c>
      <c r="AJ300" s="67"/>
      <c r="AK300" s="89"/>
      <c r="AL300" s="67"/>
      <c r="AM300" s="89">
        <f t="shared" si="53"/>
        <v>0</v>
      </c>
      <c r="AO300" s="96">
        <f>IF('Tabla del Prestamo'!K299&gt;0.1,1,0)</f>
        <v>0</v>
      </c>
      <c r="AP300" s="96"/>
      <c r="AV300" s="89">
        <f t="shared" si="54"/>
        <v>0</v>
      </c>
      <c r="AW300" s="97">
        <f>(AV300-AX300)+('Tabla del Prestamo'!H300+'Tabla del Prestamo'!I300+'Tabla del Prestamo'!J300)*BE300</f>
        <v>0</v>
      </c>
      <c r="AX300" s="89">
        <f t="shared" si="55"/>
        <v>0</v>
      </c>
      <c r="AY300" s="89">
        <f>'Tabla del Prestamo'!$H$15</f>
        <v>0</v>
      </c>
      <c r="BA300" s="89"/>
      <c r="BC300" s="97">
        <f t="shared" si="56"/>
        <v>0</v>
      </c>
      <c r="BD300" s="90">
        <v>24</v>
      </c>
      <c r="BE300" s="98">
        <f t="shared" si="57"/>
        <v>0</v>
      </c>
      <c r="BG300" s="69">
        <f t="shared" si="58"/>
        <v>0</v>
      </c>
      <c r="BH300" s="70">
        <f t="shared" si="59"/>
        <v>0</v>
      </c>
      <c r="BJ300" s="67">
        <f>IF(BC300&gt;-'Tabla del Prestamo'!$D$16,1,0)</f>
        <v>0</v>
      </c>
      <c r="BL300" s="95">
        <f>('Tabla del Prestamo'!$N$22*AM300/12)</f>
        <v>0</v>
      </c>
    </row>
    <row r="301" spans="19:64" x14ac:dyDescent="0.35">
      <c r="S301" s="93">
        <f t="shared" si="48"/>
        <v>0</v>
      </c>
      <c r="T301" s="93">
        <f>IF('Tabla del Prestamo'!G301&gt;0,'Tabla del Prestamo'!G301,0)</f>
        <v>0</v>
      </c>
      <c r="U301" s="94"/>
      <c r="V301" s="94">
        <f t="shared" si="49"/>
        <v>0</v>
      </c>
      <c r="W301" s="66">
        <v>286</v>
      </c>
      <c r="X301" s="70">
        <f>SUMIF($S$16:$S$375,"&gt;0",$S$16:$S$375)-SUMIF(S302:$S$375,"&gt;0",S302:$S$375)</f>
        <v>0</v>
      </c>
      <c r="Y301" s="83"/>
      <c r="Z301" s="70">
        <f>'Tabla del Prestamo'!H301+'Tabla del Prestamo'!I301+'Tabla del Prestamo'!J301</f>
        <v>0</v>
      </c>
      <c r="AA301" s="67">
        <v>286</v>
      </c>
      <c r="AB301" s="70">
        <f>SUMIF($Z$16:$Z$375,"&gt;0",$Z$16:$Z$375)-SUMIF($Z302:Z$375,"&gt;0",$Z302:Z$375)</f>
        <v>0</v>
      </c>
      <c r="AC301" s="66"/>
      <c r="AD301" s="70"/>
      <c r="AE301" s="95"/>
      <c r="AF301" s="89">
        <f t="shared" si="50"/>
        <v>0</v>
      </c>
      <c r="AG301" s="89">
        <f t="shared" si="51"/>
        <v>0</v>
      </c>
      <c r="AH301" s="89">
        <f t="shared" si="52"/>
        <v>0</v>
      </c>
      <c r="AI301" s="89">
        <f>'Tabla del Prestamo'!$H$15</f>
        <v>0</v>
      </c>
      <c r="AJ301" s="67"/>
      <c r="AK301" s="89"/>
      <c r="AL301" s="67"/>
      <c r="AM301" s="89">
        <f t="shared" si="53"/>
        <v>0</v>
      </c>
      <c r="AO301" s="96">
        <f>IF('Tabla del Prestamo'!K300&gt;0.1,1,0)</f>
        <v>0</v>
      </c>
      <c r="AP301" s="96"/>
      <c r="AV301" s="89">
        <f t="shared" si="54"/>
        <v>0</v>
      </c>
      <c r="AW301" s="97">
        <f>(AV301-AX301)+('Tabla del Prestamo'!H301+'Tabla del Prestamo'!I301+'Tabla del Prestamo'!J301)*BE301</f>
        <v>0</v>
      </c>
      <c r="AX301" s="89">
        <f t="shared" si="55"/>
        <v>0</v>
      </c>
      <c r="AY301" s="89">
        <f>'Tabla del Prestamo'!$H$15</f>
        <v>0</v>
      </c>
      <c r="BA301" s="89"/>
      <c r="BC301" s="97">
        <f t="shared" si="56"/>
        <v>0</v>
      </c>
      <c r="BD301" s="90">
        <v>24</v>
      </c>
      <c r="BE301" s="98">
        <f t="shared" si="57"/>
        <v>0</v>
      </c>
      <c r="BG301" s="69">
        <f t="shared" si="58"/>
        <v>0</v>
      </c>
      <c r="BH301" s="70">
        <f t="shared" si="59"/>
        <v>0</v>
      </c>
      <c r="BJ301" s="67">
        <f>IF(BC301&gt;-'Tabla del Prestamo'!$D$16,1,0)</f>
        <v>0</v>
      </c>
      <c r="BL301" s="95">
        <f>('Tabla del Prestamo'!$N$22*AM301/12)</f>
        <v>0</v>
      </c>
    </row>
    <row r="302" spans="19:64" x14ac:dyDescent="0.35">
      <c r="S302" s="93">
        <f t="shared" si="48"/>
        <v>0</v>
      </c>
      <c r="T302" s="93">
        <f>IF('Tabla del Prestamo'!G302&gt;0,'Tabla del Prestamo'!G302,0)</f>
        <v>0</v>
      </c>
      <c r="U302" s="94"/>
      <c r="V302" s="94">
        <f t="shared" si="49"/>
        <v>0</v>
      </c>
      <c r="W302" s="66">
        <v>287</v>
      </c>
      <c r="X302" s="70">
        <f>SUMIF($S$16:$S$375,"&gt;0",$S$16:$S$375)-SUMIF(S303:$S$375,"&gt;0",S303:$S$375)</f>
        <v>0</v>
      </c>
      <c r="Y302" s="83"/>
      <c r="Z302" s="70">
        <f>'Tabla del Prestamo'!H302+'Tabla del Prestamo'!I302+'Tabla del Prestamo'!J302</f>
        <v>0</v>
      </c>
      <c r="AA302" s="67">
        <v>287</v>
      </c>
      <c r="AB302" s="70">
        <f>SUMIF($Z$16:$Z$375,"&gt;0",$Z$16:$Z$375)-SUMIF($Z303:Z$375,"&gt;0",$Z303:Z$375)</f>
        <v>0</v>
      </c>
      <c r="AC302" s="66"/>
      <c r="AD302" s="70"/>
      <c r="AE302" s="95"/>
      <c r="AF302" s="89">
        <f t="shared" si="50"/>
        <v>0</v>
      </c>
      <c r="AG302" s="89">
        <f t="shared" si="51"/>
        <v>0</v>
      </c>
      <c r="AH302" s="89">
        <f t="shared" si="52"/>
        <v>0</v>
      </c>
      <c r="AI302" s="89">
        <f>'Tabla del Prestamo'!$H$15</f>
        <v>0</v>
      </c>
      <c r="AJ302" s="67"/>
      <c r="AK302" s="89"/>
      <c r="AL302" s="67"/>
      <c r="AM302" s="89">
        <f t="shared" si="53"/>
        <v>0</v>
      </c>
      <c r="AO302" s="96">
        <f>IF('Tabla del Prestamo'!K301&gt;0.1,1,0)</f>
        <v>0</v>
      </c>
      <c r="AP302" s="96"/>
      <c r="AV302" s="89">
        <f t="shared" si="54"/>
        <v>0</v>
      </c>
      <c r="AW302" s="97">
        <f>(AV302-AX302)+('Tabla del Prestamo'!H302+'Tabla del Prestamo'!I302+'Tabla del Prestamo'!J302)*BE302</f>
        <v>0</v>
      </c>
      <c r="AX302" s="89">
        <f t="shared" si="55"/>
        <v>0</v>
      </c>
      <c r="AY302" s="89">
        <f>'Tabla del Prestamo'!$H$15</f>
        <v>0</v>
      </c>
      <c r="BA302" s="89"/>
      <c r="BC302" s="97">
        <f t="shared" si="56"/>
        <v>0</v>
      </c>
      <c r="BD302" s="90">
        <v>24</v>
      </c>
      <c r="BE302" s="98">
        <f t="shared" si="57"/>
        <v>0</v>
      </c>
      <c r="BG302" s="69">
        <f t="shared" si="58"/>
        <v>0</v>
      </c>
      <c r="BH302" s="70">
        <f t="shared" si="59"/>
        <v>0</v>
      </c>
      <c r="BJ302" s="67">
        <f>IF(BC302&gt;-'Tabla del Prestamo'!$D$16,1,0)</f>
        <v>0</v>
      </c>
      <c r="BL302" s="95">
        <f>('Tabla del Prestamo'!$N$22*AM302/12)</f>
        <v>0</v>
      </c>
    </row>
    <row r="303" spans="19:64" x14ac:dyDescent="0.35">
      <c r="S303" s="93">
        <f t="shared" si="48"/>
        <v>0</v>
      </c>
      <c r="T303" s="93">
        <f>IF('Tabla del Prestamo'!G303&gt;0,'Tabla del Prestamo'!G303,0)</f>
        <v>0</v>
      </c>
      <c r="U303" s="94"/>
      <c r="V303" s="94">
        <f t="shared" si="49"/>
        <v>0</v>
      </c>
      <c r="W303" s="66">
        <v>288</v>
      </c>
      <c r="X303" s="70">
        <f>SUMIF($S$16:$S$375,"&gt;0",$S$16:$S$375)-SUMIF(S304:$S$375,"&gt;0",S304:$S$375)</f>
        <v>0</v>
      </c>
      <c r="Y303" s="83"/>
      <c r="Z303" s="70">
        <f>'Tabla del Prestamo'!H303+'Tabla del Prestamo'!I303+'Tabla del Prestamo'!J303</f>
        <v>0</v>
      </c>
      <c r="AA303" s="67">
        <v>288</v>
      </c>
      <c r="AB303" s="70">
        <f>SUMIF($Z$16:$Z$375,"&gt;0",$Z$16:$Z$375)-SUMIF($Z304:Z$375,"&gt;0",$Z304:Z$375)</f>
        <v>0</v>
      </c>
      <c r="AC303" s="66"/>
      <c r="AD303" s="70"/>
      <c r="AE303" s="95"/>
      <c r="AF303" s="89">
        <f t="shared" si="50"/>
        <v>0</v>
      </c>
      <c r="AG303" s="89">
        <f t="shared" si="51"/>
        <v>0</v>
      </c>
      <c r="AH303" s="89">
        <f t="shared" si="52"/>
        <v>0</v>
      </c>
      <c r="AI303" s="89">
        <f>'Tabla del Prestamo'!$H$15</f>
        <v>0</v>
      </c>
      <c r="AJ303" s="67"/>
      <c r="AK303" s="89"/>
      <c r="AL303" s="67"/>
      <c r="AM303" s="89">
        <f t="shared" si="53"/>
        <v>0</v>
      </c>
      <c r="AO303" s="96">
        <f>IF('Tabla del Prestamo'!K302&gt;0.1,1,0)</f>
        <v>0</v>
      </c>
      <c r="AP303" s="96"/>
      <c r="AV303" s="89">
        <f t="shared" si="54"/>
        <v>0</v>
      </c>
      <c r="AW303" s="97">
        <f>(AV303-AX303)+('Tabla del Prestamo'!H303+'Tabla del Prestamo'!I303+'Tabla del Prestamo'!J303)*BE303</f>
        <v>0</v>
      </c>
      <c r="AX303" s="89">
        <f t="shared" si="55"/>
        <v>0</v>
      </c>
      <c r="AY303" s="89">
        <f>'Tabla del Prestamo'!$H$15</f>
        <v>0</v>
      </c>
      <c r="BA303" s="89"/>
      <c r="BC303" s="97">
        <f t="shared" si="56"/>
        <v>0</v>
      </c>
      <c r="BD303" s="90">
        <v>24</v>
      </c>
      <c r="BE303" s="98">
        <f t="shared" si="57"/>
        <v>0</v>
      </c>
      <c r="BG303" s="69">
        <f t="shared" si="58"/>
        <v>0</v>
      </c>
      <c r="BH303" s="70">
        <f t="shared" si="59"/>
        <v>0</v>
      </c>
      <c r="BJ303" s="67">
        <f>IF(BC303&gt;-'Tabla del Prestamo'!$D$16,1,0)</f>
        <v>0</v>
      </c>
      <c r="BL303" s="95">
        <f>('Tabla del Prestamo'!$N$22*AM303/12)</f>
        <v>0</v>
      </c>
    </row>
    <row r="304" spans="19:64" x14ac:dyDescent="0.35">
      <c r="S304" s="93">
        <f t="shared" si="48"/>
        <v>0</v>
      </c>
      <c r="T304" s="93">
        <f>IF('Tabla del Prestamo'!G304&gt;0,'Tabla del Prestamo'!G304,0)</f>
        <v>0</v>
      </c>
      <c r="U304" s="94"/>
      <c r="V304" s="94">
        <f t="shared" si="49"/>
        <v>0</v>
      </c>
      <c r="W304" s="66">
        <v>289</v>
      </c>
      <c r="X304" s="70">
        <f>SUMIF($S$16:$S$375,"&gt;0",$S$16:$S$375)-SUMIF(S305:$S$375,"&gt;0",S305:$S$375)</f>
        <v>0</v>
      </c>
      <c r="Y304" s="83"/>
      <c r="Z304" s="70">
        <f>'Tabla del Prestamo'!H304+'Tabla del Prestamo'!I304+'Tabla del Prestamo'!J304</f>
        <v>0</v>
      </c>
      <c r="AA304" s="67">
        <v>289</v>
      </c>
      <c r="AB304" s="70">
        <f>SUMIF($Z$16:$Z$375,"&gt;0",$Z$16:$Z$375)-SUMIF($Z305:Z$375,"&gt;0",$Z305:Z$375)</f>
        <v>0</v>
      </c>
      <c r="AC304" s="66"/>
      <c r="AD304" s="70"/>
      <c r="AE304" s="95"/>
      <c r="AF304" s="89">
        <f t="shared" si="50"/>
        <v>0</v>
      </c>
      <c r="AG304" s="89">
        <f t="shared" si="51"/>
        <v>0</v>
      </c>
      <c r="AH304" s="89">
        <f t="shared" si="52"/>
        <v>0</v>
      </c>
      <c r="AI304" s="89">
        <f>'Tabla del Prestamo'!$H$15</f>
        <v>0</v>
      </c>
      <c r="AJ304" s="67"/>
      <c r="AK304" s="89"/>
      <c r="AL304" s="67"/>
      <c r="AM304" s="89">
        <f t="shared" si="53"/>
        <v>0</v>
      </c>
      <c r="AO304" s="96">
        <f>IF('Tabla del Prestamo'!K303&gt;0.1,1,0)</f>
        <v>0</v>
      </c>
      <c r="AP304" s="96"/>
      <c r="AV304" s="89">
        <f t="shared" si="54"/>
        <v>0</v>
      </c>
      <c r="AW304" s="97">
        <f>(AV304-AX304)+('Tabla del Prestamo'!H304+'Tabla del Prestamo'!I304+'Tabla del Prestamo'!J304)*BE304</f>
        <v>0</v>
      </c>
      <c r="AX304" s="89">
        <f t="shared" si="55"/>
        <v>0</v>
      </c>
      <c r="AY304" s="89">
        <f>'Tabla del Prestamo'!$H$15</f>
        <v>0</v>
      </c>
      <c r="BA304" s="89"/>
      <c r="BC304" s="97">
        <f t="shared" si="56"/>
        <v>0</v>
      </c>
      <c r="BD304" s="90">
        <v>25</v>
      </c>
      <c r="BE304" s="98">
        <f t="shared" si="57"/>
        <v>0</v>
      </c>
      <c r="BG304" s="69">
        <f t="shared" si="58"/>
        <v>0</v>
      </c>
      <c r="BH304" s="70">
        <f t="shared" si="59"/>
        <v>0</v>
      </c>
      <c r="BJ304" s="67">
        <f>IF(BC304&gt;-'Tabla del Prestamo'!$D$16,1,0)</f>
        <v>0</v>
      </c>
      <c r="BL304" s="95">
        <f>('Tabla del Prestamo'!$N$22*AM304/12)</f>
        <v>0</v>
      </c>
    </row>
    <row r="305" spans="19:64" x14ac:dyDescent="0.35">
      <c r="S305" s="93">
        <f t="shared" si="48"/>
        <v>0</v>
      </c>
      <c r="T305" s="93">
        <f>IF('Tabla del Prestamo'!G305&gt;0,'Tabla del Prestamo'!G305,0)</f>
        <v>0</v>
      </c>
      <c r="U305" s="94"/>
      <c r="V305" s="94">
        <f t="shared" si="49"/>
        <v>0</v>
      </c>
      <c r="W305" s="66">
        <v>290</v>
      </c>
      <c r="X305" s="70">
        <f>SUMIF($S$16:$S$375,"&gt;0",$S$16:$S$375)-SUMIF(S306:$S$375,"&gt;0",S306:$S$375)</f>
        <v>0</v>
      </c>
      <c r="Y305" s="83"/>
      <c r="Z305" s="70">
        <f>'Tabla del Prestamo'!H305+'Tabla del Prestamo'!I305+'Tabla del Prestamo'!J305</f>
        <v>0</v>
      </c>
      <c r="AA305" s="67">
        <v>290</v>
      </c>
      <c r="AB305" s="70">
        <f>SUMIF($Z$16:$Z$375,"&gt;0",$Z$16:$Z$375)-SUMIF($Z306:Z$375,"&gt;0",$Z306:Z$375)</f>
        <v>0</v>
      </c>
      <c r="AC305" s="66"/>
      <c r="AD305" s="70"/>
      <c r="AE305" s="95"/>
      <c r="AF305" s="89">
        <f t="shared" si="50"/>
        <v>0</v>
      </c>
      <c r="AG305" s="89">
        <f t="shared" si="51"/>
        <v>0</v>
      </c>
      <c r="AH305" s="89">
        <f t="shared" si="52"/>
        <v>0</v>
      </c>
      <c r="AI305" s="89">
        <f>'Tabla del Prestamo'!$H$15</f>
        <v>0</v>
      </c>
      <c r="AJ305" s="67"/>
      <c r="AK305" s="89"/>
      <c r="AL305" s="67"/>
      <c r="AM305" s="89">
        <f t="shared" si="53"/>
        <v>0</v>
      </c>
      <c r="AO305" s="96">
        <f>IF('Tabla del Prestamo'!K304&gt;0.1,1,0)</f>
        <v>0</v>
      </c>
      <c r="AP305" s="96"/>
      <c r="AV305" s="89">
        <f t="shared" si="54"/>
        <v>0</v>
      </c>
      <c r="AW305" s="97">
        <f>(AV305-AX305)+('Tabla del Prestamo'!H305+'Tabla del Prestamo'!I305+'Tabla del Prestamo'!J305)*BE305</f>
        <v>0</v>
      </c>
      <c r="AX305" s="89">
        <f t="shared" si="55"/>
        <v>0</v>
      </c>
      <c r="AY305" s="89">
        <f>'Tabla del Prestamo'!$H$15</f>
        <v>0</v>
      </c>
      <c r="BA305" s="89"/>
      <c r="BC305" s="97">
        <f t="shared" si="56"/>
        <v>0</v>
      </c>
      <c r="BD305" s="90">
        <v>25</v>
      </c>
      <c r="BE305" s="98">
        <f t="shared" si="57"/>
        <v>0</v>
      </c>
      <c r="BG305" s="69">
        <f t="shared" si="58"/>
        <v>0</v>
      </c>
      <c r="BH305" s="70">
        <f t="shared" si="59"/>
        <v>0</v>
      </c>
      <c r="BJ305" s="67">
        <f>IF(BC305&gt;-'Tabla del Prestamo'!$D$16,1,0)</f>
        <v>0</v>
      </c>
      <c r="BL305" s="95">
        <f>('Tabla del Prestamo'!$N$22*AM305/12)</f>
        <v>0</v>
      </c>
    </row>
    <row r="306" spans="19:64" x14ac:dyDescent="0.35">
      <c r="S306" s="93">
        <f t="shared" si="48"/>
        <v>0</v>
      </c>
      <c r="T306" s="93">
        <f>IF('Tabla del Prestamo'!G306&gt;0,'Tabla del Prestamo'!G306,0)</f>
        <v>0</v>
      </c>
      <c r="U306" s="94"/>
      <c r="V306" s="94">
        <f t="shared" si="49"/>
        <v>0</v>
      </c>
      <c r="W306" s="66">
        <v>291</v>
      </c>
      <c r="X306" s="70">
        <f>SUMIF($S$16:$S$375,"&gt;0",$S$16:$S$375)-SUMIF(S307:$S$375,"&gt;0",S307:$S$375)</f>
        <v>0</v>
      </c>
      <c r="Y306" s="83"/>
      <c r="Z306" s="70">
        <f>'Tabla del Prestamo'!H306+'Tabla del Prestamo'!I306+'Tabla del Prestamo'!J306</f>
        <v>0</v>
      </c>
      <c r="AA306" s="67">
        <v>291</v>
      </c>
      <c r="AB306" s="70">
        <f>SUMIF($Z$16:$Z$375,"&gt;0",$Z$16:$Z$375)-SUMIF($Z307:Z$375,"&gt;0",$Z307:Z$375)</f>
        <v>0</v>
      </c>
      <c r="AC306" s="66"/>
      <c r="AD306" s="70"/>
      <c r="AE306" s="95"/>
      <c r="AF306" s="89">
        <f t="shared" si="50"/>
        <v>0</v>
      </c>
      <c r="AG306" s="89">
        <f t="shared" si="51"/>
        <v>0</v>
      </c>
      <c r="AH306" s="89">
        <f t="shared" si="52"/>
        <v>0</v>
      </c>
      <c r="AI306" s="89">
        <f>'Tabla del Prestamo'!$H$15</f>
        <v>0</v>
      </c>
      <c r="AJ306" s="67"/>
      <c r="AK306" s="89"/>
      <c r="AL306" s="67"/>
      <c r="AM306" s="89">
        <f t="shared" si="53"/>
        <v>0</v>
      </c>
      <c r="AO306" s="96">
        <f>IF('Tabla del Prestamo'!K305&gt;0.1,1,0)</f>
        <v>0</v>
      </c>
      <c r="AP306" s="96"/>
      <c r="AV306" s="89">
        <f t="shared" si="54"/>
        <v>0</v>
      </c>
      <c r="AW306" s="97">
        <f>(AV306-AX306)+('Tabla del Prestamo'!H306+'Tabla del Prestamo'!I306+'Tabla del Prestamo'!J306)*BE306</f>
        <v>0</v>
      </c>
      <c r="AX306" s="89">
        <f t="shared" si="55"/>
        <v>0</v>
      </c>
      <c r="AY306" s="89">
        <f>'Tabla del Prestamo'!$H$15</f>
        <v>0</v>
      </c>
      <c r="BA306" s="89"/>
      <c r="BC306" s="97">
        <f t="shared" si="56"/>
        <v>0</v>
      </c>
      <c r="BD306" s="90">
        <v>25</v>
      </c>
      <c r="BE306" s="98">
        <f t="shared" si="57"/>
        <v>0</v>
      </c>
      <c r="BG306" s="69">
        <f t="shared" si="58"/>
        <v>0</v>
      </c>
      <c r="BH306" s="70">
        <f t="shared" si="59"/>
        <v>0</v>
      </c>
      <c r="BJ306" s="67">
        <f>IF(BC306&gt;-'Tabla del Prestamo'!$D$16,1,0)</f>
        <v>0</v>
      </c>
      <c r="BL306" s="95">
        <f>('Tabla del Prestamo'!$N$22*AM306/12)</f>
        <v>0</v>
      </c>
    </row>
    <row r="307" spans="19:64" x14ac:dyDescent="0.35">
      <c r="S307" s="93">
        <f t="shared" si="48"/>
        <v>0</v>
      </c>
      <c r="T307" s="93">
        <f>IF('Tabla del Prestamo'!G307&gt;0,'Tabla del Prestamo'!G307,0)</f>
        <v>0</v>
      </c>
      <c r="U307" s="94"/>
      <c r="V307" s="94">
        <f t="shared" si="49"/>
        <v>0</v>
      </c>
      <c r="W307" s="66">
        <v>292</v>
      </c>
      <c r="X307" s="70">
        <f>SUMIF($S$16:$S$375,"&gt;0",$S$16:$S$375)-SUMIF(S308:$S$375,"&gt;0",S308:$S$375)</f>
        <v>0</v>
      </c>
      <c r="Y307" s="83"/>
      <c r="Z307" s="70">
        <f>'Tabla del Prestamo'!H307+'Tabla del Prestamo'!I307+'Tabla del Prestamo'!J307</f>
        <v>0</v>
      </c>
      <c r="AA307" s="67">
        <v>292</v>
      </c>
      <c r="AB307" s="70">
        <f>SUMIF($Z$16:$Z$375,"&gt;0",$Z$16:$Z$375)-SUMIF($Z308:Z$375,"&gt;0",$Z308:Z$375)</f>
        <v>0</v>
      </c>
      <c r="AC307" s="66"/>
      <c r="AD307" s="70"/>
      <c r="AE307" s="95"/>
      <c r="AF307" s="89">
        <f t="shared" si="50"/>
        <v>0</v>
      </c>
      <c r="AG307" s="89">
        <f t="shared" si="51"/>
        <v>0</v>
      </c>
      <c r="AH307" s="89">
        <f t="shared" si="52"/>
        <v>0</v>
      </c>
      <c r="AI307" s="89">
        <f>'Tabla del Prestamo'!$H$15</f>
        <v>0</v>
      </c>
      <c r="AJ307" s="67"/>
      <c r="AK307" s="89"/>
      <c r="AL307" s="67"/>
      <c r="AM307" s="89">
        <f t="shared" si="53"/>
        <v>0</v>
      </c>
      <c r="AO307" s="96">
        <f>IF('Tabla del Prestamo'!K306&gt;0.1,1,0)</f>
        <v>0</v>
      </c>
      <c r="AP307" s="96"/>
      <c r="AV307" s="89">
        <f t="shared" si="54"/>
        <v>0</v>
      </c>
      <c r="AW307" s="97">
        <f>(AV307-AX307)+('Tabla del Prestamo'!H307+'Tabla del Prestamo'!I307+'Tabla del Prestamo'!J307)*BE307</f>
        <v>0</v>
      </c>
      <c r="AX307" s="89">
        <f t="shared" si="55"/>
        <v>0</v>
      </c>
      <c r="AY307" s="89">
        <f>'Tabla del Prestamo'!$H$15</f>
        <v>0</v>
      </c>
      <c r="BA307" s="89"/>
      <c r="BC307" s="97">
        <f t="shared" si="56"/>
        <v>0</v>
      </c>
      <c r="BD307" s="90">
        <v>25</v>
      </c>
      <c r="BE307" s="98">
        <f t="shared" si="57"/>
        <v>0</v>
      </c>
      <c r="BG307" s="69">
        <f t="shared" si="58"/>
        <v>0</v>
      </c>
      <c r="BH307" s="70">
        <f t="shared" si="59"/>
        <v>0</v>
      </c>
      <c r="BJ307" s="67">
        <f>IF(BC307&gt;-'Tabla del Prestamo'!$D$16,1,0)</f>
        <v>0</v>
      </c>
      <c r="BL307" s="95">
        <f>('Tabla del Prestamo'!$N$22*AM307/12)</f>
        <v>0</v>
      </c>
    </row>
    <row r="308" spans="19:64" x14ac:dyDescent="0.35">
      <c r="S308" s="93">
        <f t="shared" si="48"/>
        <v>0</v>
      </c>
      <c r="T308" s="93">
        <f>IF('Tabla del Prestamo'!G308&gt;0,'Tabla del Prestamo'!G308,0)</f>
        <v>0</v>
      </c>
      <c r="U308" s="94"/>
      <c r="V308" s="94">
        <f t="shared" si="49"/>
        <v>0</v>
      </c>
      <c r="W308" s="66">
        <v>293</v>
      </c>
      <c r="X308" s="70">
        <f>SUMIF($S$16:$S$375,"&gt;0",$S$16:$S$375)-SUMIF(S309:$S$375,"&gt;0",S309:$S$375)</f>
        <v>0</v>
      </c>
      <c r="Y308" s="83"/>
      <c r="Z308" s="70">
        <f>'Tabla del Prestamo'!H308+'Tabla del Prestamo'!I308+'Tabla del Prestamo'!J308</f>
        <v>0</v>
      </c>
      <c r="AA308" s="67">
        <v>293</v>
      </c>
      <c r="AB308" s="70">
        <f>SUMIF($Z$16:$Z$375,"&gt;0",$Z$16:$Z$375)-SUMIF($Z309:Z$375,"&gt;0",$Z309:Z$375)</f>
        <v>0</v>
      </c>
      <c r="AC308" s="66"/>
      <c r="AD308" s="70"/>
      <c r="AE308" s="95"/>
      <c r="AF308" s="89">
        <f t="shared" si="50"/>
        <v>0</v>
      </c>
      <c r="AG308" s="89">
        <f t="shared" si="51"/>
        <v>0</v>
      </c>
      <c r="AH308" s="89">
        <f t="shared" si="52"/>
        <v>0</v>
      </c>
      <c r="AI308" s="89">
        <f>'Tabla del Prestamo'!$H$15</f>
        <v>0</v>
      </c>
      <c r="AJ308" s="67"/>
      <c r="AK308" s="89"/>
      <c r="AL308" s="67"/>
      <c r="AM308" s="89">
        <f t="shared" si="53"/>
        <v>0</v>
      </c>
      <c r="AO308" s="96">
        <f>IF('Tabla del Prestamo'!K307&gt;0.1,1,0)</f>
        <v>0</v>
      </c>
      <c r="AP308" s="96"/>
      <c r="AV308" s="89">
        <f t="shared" si="54"/>
        <v>0</v>
      </c>
      <c r="AW308" s="97">
        <f>(AV308-AX308)+('Tabla del Prestamo'!H308+'Tabla del Prestamo'!I308+'Tabla del Prestamo'!J308)*BE308</f>
        <v>0</v>
      </c>
      <c r="AX308" s="89">
        <f t="shared" si="55"/>
        <v>0</v>
      </c>
      <c r="AY308" s="89">
        <f>'Tabla del Prestamo'!$H$15</f>
        <v>0</v>
      </c>
      <c r="BA308" s="89"/>
      <c r="BC308" s="97">
        <f t="shared" si="56"/>
        <v>0</v>
      </c>
      <c r="BD308" s="90">
        <v>25</v>
      </c>
      <c r="BE308" s="98">
        <f t="shared" si="57"/>
        <v>0</v>
      </c>
      <c r="BG308" s="69">
        <f t="shared" si="58"/>
        <v>0</v>
      </c>
      <c r="BH308" s="70">
        <f t="shared" si="59"/>
        <v>0</v>
      </c>
      <c r="BJ308" s="67">
        <f>IF(BC308&gt;-'Tabla del Prestamo'!$D$16,1,0)</f>
        <v>0</v>
      </c>
      <c r="BL308" s="95">
        <f>('Tabla del Prestamo'!$N$22*AM308/12)</f>
        <v>0</v>
      </c>
    </row>
    <row r="309" spans="19:64" x14ac:dyDescent="0.35">
      <c r="S309" s="93">
        <f t="shared" si="48"/>
        <v>0</v>
      </c>
      <c r="T309" s="93">
        <f>IF('Tabla del Prestamo'!G309&gt;0,'Tabla del Prestamo'!G309,0)</f>
        <v>0</v>
      </c>
      <c r="U309" s="94"/>
      <c r="V309" s="94">
        <f t="shared" si="49"/>
        <v>0</v>
      </c>
      <c r="W309" s="66">
        <v>294</v>
      </c>
      <c r="X309" s="70">
        <f>SUMIF($S$16:$S$375,"&gt;0",$S$16:$S$375)-SUMIF(S310:$S$375,"&gt;0",S310:$S$375)</f>
        <v>0</v>
      </c>
      <c r="Y309" s="83"/>
      <c r="Z309" s="70">
        <f>'Tabla del Prestamo'!H309+'Tabla del Prestamo'!I309+'Tabla del Prestamo'!J309</f>
        <v>0</v>
      </c>
      <c r="AA309" s="67">
        <v>294</v>
      </c>
      <c r="AB309" s="70">
        <f>SUMIF($Z$16:$Z$375,"&gt;0",$Z$16:$Z$375)-SUMIF($Z310:Z$375,"&gt;0",$Z310:Z$375)</f>
        <v>0</v>
      </c>
      <c r="AC309" s="66"/>
      <c r="AD309" s="70"/>
      <c r="AE309" s="95"/>
      <c r="AF309" s="89">
        <f t="shared" si="50"/>
        <v>0</v>
      </c>
      <c r="AG309" s="89">
        <f t="shared" si="51"/>
        <v>0</v>
      </c>
      <c r="AH309" s="89">
        <f t="shared" si="52"/>
        <v>0</v>
      </c>
      <c r="AI309" s="89">
        <f>'Tabla del Prestamo'!$H$15</f>
        <v>0</v>
      </c>
      <c r="AJ309" s="67"/>
      <c r="AK309" s="89">
        <f>'Tabla del Prestamo'!$I$15</f>
        <v>0</v>
      </c>
      <c r="AL309" s="67"/>
      <c r="AM309" s="89">
        <f t="shared" si="53"/>
        <v>0</v>
      </c>
      <c r="AO309" s="96">
        <f>IF('Tabla del Prestamo'!K308&gt;0.1,1,0)</f>
        <v>0</v>
      </c>
      <c r="AP309" s="96"/>
      <c r="AV309" s="89">
        <f t="shared" si="54"/>
        <v>0</v>
      </c>
      <c r="AW309" s="97">
        <f>(AV309-AX309)+('Tabla del Prestamo'!H309+'Tabla del Prestamo'!I309+'Tabla del Prestamo'!J309)*BE309</f>
        <v>0</v>
      </c>
      <c r="AX309" s="89">
        <f t="shared" si="55"/>
        <v>0</v>
      </c>
      <c r="AY309" s="89">
        <f>'Tabla del Prestamo'!$H$15</f>
        <v>0</v>
      </c>
      <c r="BA309" s="89">
        <f>'Tabla del Prestamo'!$I$15</f>
        <v>0</v>
      </c>
      <c r="BC309" s="97">
        <f t="shared" si="56"/>
        <v>0</v>
      </c>
      <c r="BD309" s="90">
        <v>25</v>
      </c>
      <c r="BE309" s="98">
        <f t="shared" si="57"/>
        <v>0</v>
      </c>
      <c r="BG309" s="69">
        <f t="shared" si="58"/>
        <v>0</v>
      </c>
      <c r="BH309" s="70">
        <f t="shared" si="59"/>
        <v>0</v>
      </c>
      <c r="BJ309" s="67">
        <f>IF(BC309&gt;-'Tabla del Prestamo'!$D$16,1,0)</f>
        <v>0</v>
      </c>
      <c r="BL309" s="95">
        <f>('Tabla del Prestamo'!$N$22*AM309/12)</f>
        <v>0</v>
      </c>
    </row>
    <row r="310" spans="19:64" x14ac:dyDescent="0.35">
      <c r="S310" s="93">
        <f t="shared" si="48"/>
        <v>0</v>
      </c>
      <c r="T310" s="93">
        <f>IF('Tabla del Prestamo'!G310&gt;0,'Tabla del Prestamo'!G310,0)</f>
        <v>0</v>
      </c>
      <c r="U310" s="94"/>
      <c r="V310" s="94">
        <f t="shared" si="49"/>
        <v>0</v>
      </c>
      <c r="W310" s="66">
        <v>295</v>
      </c>
      <c r="X310" s="70">
        <f>SUMIF($S$16:$S$375,"&gt;0",$S$16:$S$375)-SUMIF(S311:$S$375,"&gt;0",S311:$S$375)</f>
        <v>0</v>
      </c>
      <c r="Y310" s="83"/>
      <c r="Z310" s="70">
        <f>'Tabla del Prestamo'!H310+'Tabla del Prestamo'!I310+'Tabla del Prestamo'!J310</f>
        <v>0</v>
      </c>
      <c r="AA310" s="67">
        <v>295</v>
      </c>
      <c r="AB310" s="70">
        <f>SUMIF($Z$16:$Z$375,"&gt;0",$Z$16:$Z$375)-SUMIF($Z311:Z$375,"&gt;0",$Z311:Z$375)</f>
        <v>0</v>
      </c>
      <c r="AC310" s="66"/>
      <c r="AD310" s="70"/>
      <c r="AE310" s="95"/>
      <c r="AF310" s="89">
        <f t="shared" si="50"/>
        <v>0</v>
      </c>
      <c r="AG310" s="89">
        <f t="shared" si="51"/>
        <v>0</v>
      </c>
      <c r="AH310" s="89">
        <f t="shared" si="52"/>
        <v>0</v>
      </c>
      <c r="AI310" s="89">
        <f>'Tabla del Prestamo'!$H$15</f>
        <v>0</v>
      </c>
      <c r="AJ310" s="67"/>
      <c r="AK310" s="89"/>
      <c r="AL310" s="67"/>
      <c r="AM310" s="89">
        <f t="shared" si="53"/>
        <v>0</v>
      </c>
      <c r="AO310" s="96">
        <f>IF('Tabla del Prestamo'!K309&gt;0.1,1,0)</f>
        <v>0</v>
      </c>
      <c r="AP310" s="96"/>
      <c r="AV310" s="89">
        <f t="shared" si="54"/>
        <v>0</v>
      </c>
      <c r="AW310" s="97">
        <f>(AV310-AX310)+('Tabla del Prestamo'!H310+'Tabla del Prestamo'!I310+'Tabla del Prestamo'!J310)*BE310</f>
        <v>0</v>
      </c>
      <c r="AX310" s="89">
        <f t="shared" si="55"/>
        <v>0</v>
      </c>
      <c r="AY310" s="89">
        <f>'Tabla del Prestamo'!$H$15</f>
        <v>0</v>
      </c>
      <c r="BA310" s="89"/>
      <c r="BC310" s="97">
        <f t="shared" si="56"/>
        <v>0</v>
      </c>
      <c r="BD310" s="90">
        <v>25</v>
      </c>
      <c r="BE310" s="98">
        <f t="shared" si="57"/>
        <v>0</v>
      </c>
      <c r="BG310" s="69">
        <f t="shared" si="58"/>
        <v>0</v>
      </c>
      <c r="BH310" s="70">
        <f t="shared" si="59"/>
        <v>0</v>
      </c>
      <c r="BJ310" s="67">
        <f>IF(BC310&gt;-'Tabla del Prestamo'!$D$16,1,0)</f>
        <v>0</v>
      </c>
      <c r="BL310" s="95">
        <f>('Tabla del Prestamo'!$N$22*AM310/12)</f>
        <v>0</v>
      </c>
    </row>
    <row r="311" spans="19:64" x14ac:dyDescent="0.35">
      <c r="S311" s="93">
        <f t="shared" si="48"/>
        <v>0</v>
      </c>
      <c r="T311" s="93">
        <f>IF('Tabla del Prestamo'!G311&gt;0,'Tabla del Prestamo'!G311,0)</f>
        <v>0</v>
      </c>
      <c r="U311" s="94"/>
      <c r="V311" s="94">
        <f t="shared" si="49"/>
        <v>0</v>
      </c>
      <c r="W311" s="66">
        <v>296</v>
      </c>
      <c r="X311" s="70">
        <f>SUMIF($S$16:$S$375,"&gt;0",$S$16:$S$375)-SUMIF(S312:$S$375,"&gt;0",S312:$S$375)</f>
        <v>0</v>
      </c>
      <c r="Y311" s="83"/>
      <c r="Z311" s="70">
        <f>'Tabla del Prestamo'!H311+'Tabla del Prestamo'!I311+'Tabla del Prestamo'!J311</f>
        <v>0</v>
      </c>
      <c r="AA311" s="67">
        <v>296</v>
      </c>
      <c r="AB311" s="70">
        <f>SUMIF($Z$16:$Z$375,"&gt;0",$Z$16:$Z$375)-SUMIF($Z312:Z$375,"&gt;0",$Z312:Z$375)</f>
        <v>0</v>
      </c>
      <c r="AC311" s="66"/>
      <c r="AD311" s="70"/>
      <c r="AE311" s="95"/>
      <c r="AF311" s="89">
        <f t="shared" si="50"/>
        <v>0</v>
      </c>
      <c r="AG311" s="89">
        <f t="shared" si="51"/>
        <v>0</v>
      </c>
      <c r="AH311" s="89">
        <f t="shared" si="52"/>
        <v>0</v>
      </c>
      <c r="AI311" s="89">
        <f>'Tabla del Prestamo'!$H$15</f>
        <v>0</v>
      </c>
      <c r="AJ311" s="67"/>
      <c r="AK311" s="89"/>
      <c r="AL311" s="67"/>
      <c r="AM311" s="89">
        <f t="shared" si="53"/>
        <v>0</v>
      </c>
      <c r="AO311" s="96">
        <f>IF('Tabla del Prestamo'!K310&gt;0.1,1,0)</f>
        <v>0</v>
      </c>
      <c r="AP311" s="96"/>
      <c r="AV311" s="89">
        <f t="shared" si="54"/>
        <v>0</v>
      </c>
      <c r="AW311" s="97">
        <f>(AV311-AX311)+('Tabla del Prestamo'!H311+'Tabla del Prestamo'!I311+'Tabla del Prestamo'!J311)*BE311</f>
        <v>0</v>
      </c>
      <c r="AX311" s="89">
        <f t="shared" si="55"/>
        <v>0</v>
      </c>
      <c r="AY311" s="89">
        <f>'Tabla del Prestamo'!$H$15</f>
        <v>0</v>
      </c>
      <c r="BA311" s="89"/>
      <c r="BC311" s="97">
        <f t="shared" si="56"/>
        <v>0</v>
      </c>
      <c r="BD311" s="90">
        <v>25</v>
      </c>
      <c r="BE311" s="98">
        <f t="shared" si="57"/>
        <v>0</v>
      </c>
      <c r="BG311" s="69">
        <f t="shared" si="58"/>
        <v>0</v>
      </c>
      <c r="BH311" s="70">
        <f t="shared" si="59"/>
        <v>0</v>
      </c>
      <c r="BJ311" s="67">
        <f>IF(BC311&gt;-'Tabla del Prestamo'!$D$16,1,0)</f>
        <v>0</v>
      </c>
      <c r="BL311" s="95">
        <f>('Tabla del Prestamo'!$N$22*AM311/12)</f>
        <v>0</v>
      </c>
    </row>
    <row r="312" spans="19:64" x14ac:dyDescent="0.35">
      <c r="S312" s="93">
        <f t="shared" si="48"/>
        <v>0</v>
      </c>
      <c r="T312" s="93">
        <f>IF('Tabla del Prestamo'!G312&gt;0,'Tabla del Prestamo'!G312,0)</f>
        <v>0</v>
      </c>
      <c r="U312" s="94"/>
      <c r="V312" s="94">
        <f t="shared" si="49"/>
        <v>0</v>
      </c>
      <c r="W312" s="66">
        <v>297</v>
      </c>
      <c r="X312" s="70">
        <f>SUMIF($S$16:$S$375,"&gt;0",$S$16:$S$375)-SUMIF(S313:$S$375,"&gt;0",S313:$S$375)</f>
        <v>0</v>
      </c>
      <c r="Y312" s="83"/>
      <c r="Z312" s="70">
        <f>'Tabla del Prestamo'!H312+'Tabla del Prestamo'!I312+'Tabla del Prestamo'!J312</f>
        <v>0</v>
      </c>
      <c r="AA312" s="67">
        <v>297</v>
      </c>
      <c r="AB312" s="70">
        <f>SUMIF($Z$16:$Z$375,"&gt;0",$Z$16:$Z$375)-SUMIF($Z313:Z$375,"&gt;0",$Z313:Z$375)</f>
        <v>0</v>
      </c>
      <c r="AC312" s="66"/>
      <c r="AD312" s="70"/>
      <c r="AE312" s="95"/>
      <c r="AF312" s="89">
        <f t="shared" si="50"/>
        <v>0</v>
      </c>
      <c r="AG312" s="89">
        <f t="shared" si="51"/>
        <v>0</v>
      </c>
      <c r="AH312" s="89">
        <f t="shared" si="52"/>
        <v>0</v>
      </c>
      <c r="AI312" s="89">
        <f>'Tabla del Prestamo'!$H$15</f>
        <v>0</v>
      </c>
      <c r="AJ312" s="67"/>
      <c r="AK312" s="89"/>
      <c r="AL312" s="67"/>
      <c r="AM312" s="89">
        <f t="shared" si="53"/>
        <v>0</v>
      </c>
      <c r="AO312" s="96">
        <f>IF('Tabla del Prestamo'!K311&gt;0.1,1,0)</f>
        <v>0</v>
      </c>
      <c r="AP312" s="96"/>
      <c r="AV312" s="89">
        <f t="shared" si="54"/>
        <v>0</v>
      </c>
      <c r="AW312" s="97">
        <f>(AV312-AX312)+('Tabla del Prestamo'!H312+'Tabla del Prestamo'!I312+'Tabla del Prestamo'!J312)*BE312</f>
        <v>0</v>
      </c>
      <c r="AX312" s="89">
        <f t="shared" si="55"/>
        <v>0</v>
      </c>
      <c r="AY312" s="89">
        <f>'Tabla del Prestamo'!$H$15</f>
        <v>0</v>
      </c>
      <c r="BA312" s="89"/>
      <c r="BC312" s="97">
        <f t="shared" si="56"/>
        <v>0</v>
      </c>
      <c r="BD312" s="90">
        <v>25</v>
      </c>
      <c r="BE312" s="98">
        <f t="shared" si="57"/>
        <v>0</v>
      </c>
      <c r="BG312" s="69">
        <f t="shared" si="58"/>
        <v>0</v>
      </c>
      <c r="BH312" s="70">
        <f t="shared" si="59"/>
        <v>0</v>
      </c>
      <c r="BJ312" s="67">
        <f>IF(BC312&gt;-'Tabla del Prestamo'!$D$16,1,0)</f>
        <v>0</v>
      </c>
      <c r="BL312" s="95">
        <f>('Tabla del Prestamo'!$N$22*AM312/12)</f>
        <v>0</v>
      </c>
    </row>
    <row r="313" spans="19:64" x14ac:dyDescent="0.35">
      <c r="S313" s="93">
        <f t="shared" si="48"/>
        <v>0</v>
      </c>
      <c r="T313" s="93">
        <f>IF('Tabla del Prestamo'!G313&gt;0,'Tabla del Prestamo'!G313,0)</f>
        <v>0</v>
      </c>
      <c r="U313" s="94"/>
      <c r="V313" s="94">
        <f t="shared" si="49"/>
        <v>0</v>
      </c>
      <c r="W313" s="66">
        <v>298</v>
      </c>
      <c r="X313" s="70">
        <f>SUMIF($S$16:$S$375,"&gt;0",$S$16:$S$375)-SUMIF(S314:$S$375,"&gt;0",S314:$S$375)</f>
        <v>0</v>
      </c>
      <c r="Y313" s="83"/>
      <c r="Z313" s="70">
        <f>'Tabla del Prestamo'!H313+'Tabla del Prestamo'!I313+'Tabla del Prestamo'!J313</f>
        <v>0</v>
      </c>
      <c r="AA313" s="67">
        <v>298</v>
      </c>
      <c r="AB313" s="70">
        <f>SUMIF($Z$16:$Z$375,"&gt;0",$Z$16:$Z$375)-SUMIF($Z314:Z$375,"&gt;0",$Z314:Z$375)</f>
        <v>0</v>
      </c>
      <c r="AC313" s="66"/>
      <c r="AD313" s="70"/>
      <c r="AE313" s="95"/>
      <c r="AF313" s="89">
        <f t="shared" si="50"/>
        <v>0</v>
      </c>
      <c r="AG313" s="89">
        <f t="shared" si="51"/>
        <v>0</v>
      </c>
      <c r="AH313" s="89">
        <f t="shared" si="52"/>
        <v>0</v>
      </c>
      <c r="AI313" s="89">
        <f>'Tabla del Prestamo'!$H$15</f>
        <v>0</v>
      </c>
      <c r="AJ313" s="67"/>
      <c r="AK313" s="89"/>
      <c r="AL313" s="67"/>
      <c r="AM313" s="89">
        <f t="shared" si="53"/>
        <v>0</v>
      </c>
      <c r="AO313" s="96">
        <f>IF('Tabla del Prestamo'!K312&gt;0.1,1,0)</f>
        <v>0</v>
      </c>
      <c r="AP313" s="96"/>
      <c r="AV313" s="89">
        <f t="shared" si="54"/>
        <v>0</v>
      </c>
      <c r="AW313" s="97">
        <f>(AV313-AX313)+('Tabla del Prestamo'!H313+'Tabla del Prestamo'!I313+'Tabla del Prestamo'!J313)*BE313</f>
        <v>0</v>
      </c>
      <c r="AX313" s="89">
        <f t="shared" si="55"/>
        <v>0</v>
      </c>
      <c r="AY313" s="89">
        <f>'Tabla del Prestamo'!$H$15</f>
        <v>0</v>
      </c>
      <c r="BA313" s="89"/>
      <c r="BC313" s="97">
        <f t="shared" si="56"/>
        <v>0</v>
      </c>
      <c r="BD313" s="90">
        <v>25</v>
      </c>
      <c r="BE313" s="98">
        <f t="shared" si="57"/>
        <v>0</v>
      </c>
      <c r="BG313" s="69">
        <f t="shared" si="58"/>
        <v>0</v>
      </c>
      <c r="BH313" s="70">
        <f t="shared" si="59"/>
        <v>0</v>
      </c>
      <c r="BJ313" s="67">
        <f>IF(BC313&gt;-'Tabla del Prestamo'!$D$16,1,0)</f>
        <v>0</v>
      </c>
      <c r="BL313" s="95">
        <f>('Tabla del Prestamo'!$N$22*AM313/12)</f>
        <v>0</v>
      </c>
    </row>
    <row r="314" spans="19:64" x14ac:dyDescent="0.35">
      <c r="S314" s="93">
        <f t="shared" si="48"/>
        <v>0</v>
      </c>
      <c r="T314" s="93">
        <f>IF('Tabla del Prestamo'!G314&gt;0,'Tabla del Prestamo'!G314,0)</f>
        <v>0</v>
      </c>
      <c r="U314" s="94"/>
      <c r="V314" s="94">
        <f t="shared" si="49"/>
        <v>0</v>
      </c>
      <c r="W314" s="66">
        <v>299</v>
      </c>
      <c r="X314" s="70">
        <f>SUMIF($S$16:$S$375,"&gt;0",$S$16:$S$375)-SUMIF(S315:$S$375,"&gt;0",S315:$S$375)</f>
        <v>0</v>
      </c>
      <c r="Y314" s="83"/>
      <c r="Z314" s="70">
        <f>'Tabla del Prestamo'!H314+'Tabla del Prestamo'!I314+'Tabla del Prestamo'!J314</f>
        <v>0</v>
      </c>
      <c r="AA314" s="67">
        <v>299</v>
      </c>
      <c r="AB314" s="70">
        <f>SUMIF($Z$16:$Z$375,"&gt;0",$Z$16:$Z$375)-SUMIF($Z315:Z$375,"&gt;0",$Z315:Z$375)</f>
        <v>0</v>
      </c>
      <c r="AC314" s="66"/>
      <c r="AD314" s="70"/>
      <c r="AE314" s="95"/>
      <c r="AF314" s="89">
        <f t="shared" si="50"/>
        <v>0</v>
      </c>
      <c r="AG314" s="89">
        <f t="shared" si="51"/>
        <v>0</v>
      </c>
      <c r="AH314" s="89">
        <f t="shared" si="52"/>
        <v>0</v>
      </c>
      <c r="AI314" s="89">
        <f>'Tabla del Prestamo'!$H$15</f>
        <v>0</v>
      </c>
      <c r="AJ314" s="67"/>
      <c r="AK314" s="89"/>
      <c r="AL314" s="67"/>
      <c r="AM314" s="89">
        <f t="shared" si="53"/>
        <v>0</v>
      </c>
      <c r="AO314" s="96">
        <f>IF('Tabla del Prestamo'!K313&gt;0.1,1,0)</f>
        <v>0</v>
      </c>
      <c r="AP314" s="96"/>
      <c r="AV314" s="89">
        <f t="shared" si="54"/>
        <v>0</v>
      </c>
      <c r="AW314" s="97">
        <f>(AV314-AX314)+('Tabla del Prestamo'!H314+'Tabla del Prestamo'!I314+'Tabla del Prestamo'!J314)*BE314</f>
        <v>0</v>
      </c>
      <c r="AX314" s="89">
        <f t="shared" si="55"/>
        <v>0</v>
      </c>
      <c r="AY314" s="89">
        <f>'Tabla del Prestamo'!$H$15</f>
        <v>0</v>
      </c>
      <c r="BA314" s="89"/>
      <c r="BC314" s="97">
        <f t="shared" si="56"/>
        <v>0</v>
      </c>
      <c r="BD314" s="90">
        <v>25</v>
      </c>
      <c r="BE314" s="98">
        <f t="shared" si="57"/>
        <v>0</v>
      </c>
      <c r="BG314" s="69">
        <f t="shared" si="58"/>
        <v>0</v>
      </c>
      <c r="BH314" s="70">
        <f t="shared" si="59"/>
        <v>0</v>
      </c>
      <c r="BJ314" s="67">
        <f>IF(BC314&gt;-'Tabla del Prestamo'!$D$16,1,0)</f>
        <v>0</v>
      </c>
      <c r="BL314" s="95">
        <f>('Tabla del Prestamo'!$N$22*AM314/12)</f>
        <v>0</v>
      </c>
    </row>
    <row r="315" spans="19:64" x14ac:dyDescent="0.35">
      <c r="S315" s="93">
        <f t="shared" si="48"/>
        <v>0</v>
      </c>
      <c r="T315" s="93">
        <f>IF('Tabla del Prestamo'!G315&gt;0,'Tabla del Prestamo'!G315,0)</f>
        <v>0</v>
      </c>
      <c r="U315" s="94"/>
      <c r="V315" s="94">
        <f t="shared" si="49"/>
        <v>0</v>
      </c>
      <c r="W315" s="66">
        <v>300</v>
      </c>
      <c r="X315" s="70">
        <f>SUMIF($S$16:$S$375,"&gt;0",$S$16:$S$375)-SUMIF(S316:$S$375,"&gt;0",S316:$S$375)</f>
        <v>0</v>
      </c>
      <c r="Y315" s="83"/>
      <c r="Z315" s="70">
        <f>'Tabla del Prestamo'!H315+'Tabla del Prestamo'!I315+'Tabla del Prestamo'!J315</f>
        <v>0</v>
      </c>
      <c r="AA315" s="67">
        <v>300</v>
      </c>
      <c r="AB315" s="70">
        <f>SUMIF($Z$16:$Z$375,"&gt;0",$Z$16:$Z$375)-SUMIF($Z316:Z$375,"&gt;0",$Z316:Z$375)</f>
        <v>0</v>
      </c>
      <c r="AC315" s="66"/>
      <c r="AD315" s="70"/>
      <c r="AE315" s="95"/>
      <c r="AF315" s="89">
        <f t="shared" si="50"/>
        <v>0</v>
      </c>
      <c r="AG315" s="89">
        <f t="shared" si="51"/>
        <v>0</v>
      </c>
      <c r="AH315" s="89">
        <f t="shared" si="52"/>
        <v>0</v>
      </c>
      <c r="AI315" s="89">
        <f>'Tabla del Prestamo'!$H$15</f>
        <v>0</v>
      </c>
      <c r="AJ315" s="67"/>
      <c r="AK315" s="89"/>
      <c r="AL315" s="67"/>
      <c r="AM315" s="89">
        <f t="shared" si="53"/>
        <v>0</v>
      </c>
      <c r="AO315" s="96">
        <f>IF('Tabla del Prestamo'!K314&gt;0.1,1,0)</f>
        <v>0</v>
      </c>
      <c r="AP315" s="96"/>
      <c r="AV315" s="89">
        <f t="shared" si="54"/>
        <v>0</v>
      </c>
      <c r="AW315" s="97">
        <f>(AV315-AX315)+('Tabla del Prestamo'!H315+'Tabla del Prestamo'!I315+'Tabla del Prestamo'!J315)*BE315</f>
        <v>0</v>
      </c>
      <c r="AX315" s="89">
        <f t="shared" si="55"/>
        <v>0</v>
      </c>
      <c r="AY315" s="89">
        <f>'Tabla del Prestamo'!$H$15</f>
        <v>0</v>
      </c>
      <c r="BA315" s="89"/>
      <c r="BC315" s="97">
        <f t="shared" si="56"/>
        <v>0</v>
      </c>
      <c r="BD315" s="90">
        <v>25</v>
      </c>
      <c r="BE315" s="98">
        <f t="shared" si="57"/>
        <v>0</v>
      </c>
      <c r="BG315" s="69">
        <f t="shared" si="58"/>
        <v>0</v>
      </c>
      <c r="BH315" s="70">
        <f t="shared" si="59"/>
        <v>0</v>
      </c>
      <c r="BJ315" s="67">
        <f>IF(BC315&gt;-'Tabla del Prestamo'!$D$16,1,0)</f>
        <v>0</v>
      </c>
      <c r="BL315" s="95">
        <f>('Tabla del Prestamo'!$N$22*AM315/12)</f>
        <v>0</v>
      </c>
    </row>
    <row r="316" spans="19:64" x14ac:dyDescent="0.35">
      <c r="S316" s="93">
        <f t="shared" si="48"/>
        <v>0</v>
      </c>
      <c r="T316" s="93">
        <f>IF('Tabla del Prestamo'!G316&gt;0,'Tabla del Prestamo'!G316,0)</f>
        <v>0</v>
      </c>
      <c r="U316" s="94"/>
      <c r="V316" s="94">
        <f t="shared" si="49"/>
        <v>0</v>
      </c>
      <c r="W316" s="66">
        <v>301</v>
      </c>
      <c r="X316" s="70">
        <f>SUMIF($S$16:$S$375,"&gt;0",$S$16:$S$375)-SUMIF(S317:$S$375,"&gt;0",S317:$S$375)</f>
        <v>0</v>
      </c>
      <c r="Y316" s="83"/>
      <c r="Z316" s="70">
        <f>'Tabla del Prestamo'!H316+'Tabla del Prestamo'!I316+'Tabla del Prestamo'!J316</f>
        <v>0</v>
      </c>
      <c r="AA316" s="67">
        <v>301</v>
      </c>
      <c r="AB316" s="70">
        <f>SUMIF($Z$16:$Z$375,"&gt;0",$Z$16:$Z$375)-SUMIF($Z317:Z$375,"&gt;0",$Z317:Z$375)</f>
        <v>0</v>
      </c>
      <c r="AC316" s="66"/>
      <c r="AD316" s="70"/>
      <c r="AE316" s="95"/>
      <c r="AF316" s="89">
        <f t="shared" si="50"/>
        <v>0</v>
      </c>
      <c r="AG316" s="89">
        <f t="shared" si="51"/>
        <v>0</v>
      </c>
      <c r="AH316" s="89">
        <f t="shared" si="52"/>
        <v>0</v>
      </c>
      <c r="AI316" s="89">
        <f>'Tabla del Prestamo'!$H$15</f>
        <v>0</v>
      </c>
      <c r="AJ316" s="67"/>
      <c r="AK316" s="89"/>
      <c r="AL316" s="67"/>
      <c r="AM316" s="89">
        <f t="shared" si="53"/>
        <v>0</v>
      </c>
      <c r="AO316" s="96">
        <f>IF('Tabla del Prestamo'!K315&gt;0.1,1,0)</f>
        <v>0</v>
      </c>
      <c r="AP316" s="96"/>
      <c r="AV316" s="89">
        <f t="shared" si="54"/>
        <v>0</v>
      </c>
      <c r="AW316" s="97">
        <f>(AV316-AX316)+('Tabla del Prestamo'!H316+'Tabla del Prestamo'!I316+'Tabla del Prestamo'!J316)*BE316</f>
        <v>0</v>
      </c>
      <c r="AX316" s="89">
        <f t="shared" si="55"/>
        <v>0</v>
      </c>
      <c r="AY316" s="89">
        <f>'Tabla del Prestamo'!$H$15</f>
        <v>0</v>
      </c>
      <c r="BA316" s="89"/>
      <c r="BC316" s="97">
        <f t="shared" si="56"/>
        <v>0</v>
      </c>
      <c r="BD316" s="90">
        <v>26</v>
      </c>
      <c r="BE316" s="98">
        <f t="shared" si="57"/>
        <v>0</v>
      </c>
      <c r="BG316" s="69">
        <f t="shared" si="58"/>
        <v>0</v>
      </c>
      <c r="BH316" s="70">
        <f t="shared" si="59"/>
        <v>0</v>
      </c>
      <c r="BJ316" s="67">
        <f>IF(BC316&gt;-'Tabla del Prestamo'!$D$16,1,0)</f>
        <v>0</v>
      </c>
      <c r="BL316" s="95">
        <f>('Tabla del Prestamo'!$N$22*AM316/12)</f>
        <v>0</v>
      </c>
    </row>
    <row r="317" spans="19:64" x14ac:dyDescent="0.35">
      <c r="S317" s="93">
        <f t="shared" si="48"/>
        <v>0</v>
      </c>
      <c r="T317" s="93">
        <f>IF('Tabla del Prestamo'!G317&gt;0,'Tabla del Prestamo'!G317,0)</f>
        <v>0</v>
      </c>
      <c r="U317" s="94"/>
      <c r="V317" s="94">
        <f t="shared" si="49"/>
        <v>0</v>
      </c>
      <c r="W317" s="66">
        <v>302</v>
      </c>
      <c r="X317" s="70">
        <f>SUMIF($S$16:$S$375,"&gt;0",$S$16:$S$375)-SUMIF(S318:$S$375,"&gt;0",S318:$S$375)</f>
        <v>0</v>
      </c>
      <c r="Y317" s="83"/>
      <c r="Z317" s="70">
        <f>'Tabla del Prestamo'!H317+'Tabla del Prestamo'!I317+'Tabla del Prestamo'!J317</f>
        <v>0</v>
      </c>
      <c r="AA317" s="67">
        <v>302</v>
      </c>
      <c r="AB317" s="70">
        <f>SUMIF($Z$16:$Z$375,"&gt;0",$Z$16:$Z$375)-SUMIF($Z318:Z$375,"&gt;0",$Z318:Z$375)</f>
        <v>0</v>
      </c>
      <c r="AC317" s="66"/>
      <c r="AD317" s="70"/>
      <c r="AE317" s="95"/>
      <c r="AF317" s="89">
        <f t="shared" si="50"/>
        <v>0</v>
      </c>
      <c r="AG317" s="89">
        <f t="shared" si="51"/>
        <v>0</v>
      </c>
      <c r="AH317" s="89">
        <f t="shared" si="52"/>
        <v>0</v>
      </c>
      <c r="AI317" s="89">
        <f>'Tabla del Prestamo'!$H$15</f>
        <v>0</v>
      </c>
      <c r="AJ317" s="67"/>
      <c r="AK317" s="89"/>
      <c r="AL317" s="67"/>
      <c r="AM317" s="89">
        <f t="shared" si="53"/>
        <v>0</v>
      </c>
      <c r="AO317" s="96">
        <f>IF('Tabla del Prestamo'!K316&gt;0.1,1,0)</f>
        <v>0</v>
      </c>
      <c r="AP317" s="96"/>
      <c r="AV317" s="89">
        <f t="shared" si="54"/>
        <v>0</v>
      </c>
      <c r="AW317" s="97">
        <f>(AV317-AX317)+('Tabla del Prestamo'!H317+'Tabla del Prestamo'!I317+'Tabla del Prestamo'!J317)*BE317</f>
        <v>0</v>
      </c>
      <c r="AX317" s="89">
        <f t="shared" si="55"/>
        <v>0</v>
      </c>
      <c r="AY317" s="89">
        <f>'Tabla del Prestamo'!$H$15</f>
        <v>0</v>
      </c>
      <c r="BA317" s="89"/>
      <c r="BC317" s="97">
        <f t="shared" si="56"/>
        <v>0</v>
      </c>
      <c r="BD317" s="90">
        <v>26</v>
      </c>
      <c r="BE317" s="98">
        <f t="shared" si="57"/>
        <v>0</v>
      </c>
      <c r="BG317" s="69">
        <f t="shared" si="58"/>
        <v>0</v>
      </c>
      <c r="BH317" s="70">
        <f t="shared" si="59"/>
        <v>0</v>
      </c>
      <c r="BJ317" s="67">
        <f>IF(BC317&gt;-'Tabla del Prestamo'!$D$16,1,0)</f>
        <v>0</v>
      </c>
      <c r="BL317" s="95">
        <f>('Tabla del Prestamo'!$N$22*AM317/12)</f>
        <v>0</v>
      </c>
    </row>
    <row r="318" spans="19:64" x14ac:dyDescent="0.35">
      <c r="S318" s="93">
        <f t="shared" si="48"/>
        <v>0</v>
      </c>
      <c r="T318" s="93">
        <f>IF('Tabla del Prestamo'!G318&gt;0,'Tabla del Prestamo'!G318,0)</f>
        <v>0</v>
      </c>
      <c r="U318" s="94"/>
      <c r="V318" s="94">
        <f t="shared" si="49"/>
        <v>0</v>
      </c>
      <c r="W318" s="66">
        <v>303</v>
      </c>
      <c r="X318" s="70">
        <f>SUMIF($S$16:$S$375,"&gt;0",$S$16:$S$375)-SUMIF(S319:$S$375,"&gt;0",S319:$S$375)</f>
        <v>0</v>
      </c>
      <c r="Y318" s="83"/>
      <c r="Z318" s="70">
        <f>'Tabla del Prestamo'!H318+'Tabla del Prestamo'!I318+'Tabla del Prestamo'!J318</f>
        <v>0</v>
      </c>
      <c r="AA318" s="67">
        <v>303</v>
      </c>
      <c r="AB318" s="70">
        <f>SUMIF($Z$16:$Z$375,"&gt;0",$Z$16:$Z$375)-SUMIF($Z319:Z$375,"&gt;0",$Z319:Z$375)</f>
        <v>0</v>
      </c>
      <c r="AC318" s="66"/>
      <c r="AD318" s="70"/>
      <c r="AE318" s="95"/>
      <c r="AF318" s="89">
        <f t="shared" si="50"/>
        <v>0</v>
      </c>
      <c r="AG318" s="89">
        <f t="shared" si="51"/>
        <v>0</v>
      </c>
      <c r="AH318" s="89">
        <f t="shared" si="52"/>
        <v>0</v>
      </c>
      <c r="AI318" s="89">
        <f>'Tabla del Prestamo'!$H$15</f>
        <v>0</v>
      </c>
      <c r="AJ318" s="67"/>
      <c r="AK318" s="89"/>
      <c r="AL318" s="67"/>
      <c r="AM318" s="89">
        <f t="shared" si="53"/>
        <v>0</v>
      </c>
      <c r="AO318" s="96">
        <f>IF('Tabla del Prestamo'!K317&gt;0.1,1,0)</f>
        <v>0</v>
      </c>
      <c r="AP318" s="96"/>
      <c r="AV318" s="89">
        <f t="shared" si="54"/>
        <v>0</v>
      </c>
      <c r="AW318" s="97">
        <f>(AV318-AX318)+('Tabla del Prestamo'!H318+'Tabla del Prestamo'!I318+'Tabla del Prestamo'!J318)*BE318</f>
        <v>0</v>
      </c>
      <c r="AX318" s="89">
        <f t="shared" si="55"/>
        <v>0</v>
      </c>
      <c r="AY318" s="89">
        <f>'Tabla del Prestamo'!$H$15</f>
        <v>0</v>
      </c>
      <c r="BA318" s="89"/>
      <c r="BC318" s="97">
        <f t="shared" si="56"/>
        <v>0</v>
      </c>
      <c r="BD318" s="90">
        <v>26</v>
      </c>
      <c r="BE318" s="98">
        <f t="shared" si="57"/>
        <v>0</v>
      </c>
      <c r="BG318" s="69">
        <f t="shared" si="58"/>
        <v>0</v>
      </c>
      <c r="BH318" s="70">
        <f t="shared" si="59"/>
        <v>0</v>
      </c>
      <c r="BJ318" s="67">
        <f>IF(BC318&gt;-'Tabla del Prestamo'!$D$16,1,0)</f>
        <v>0</v>
      </c>
      <c r="BL318" s="95">
        <f>('Tabla del Prestamo'!$N$22*AM318/12)</f>
        <v>0</v>
      </c>
    </row>
    <row r="319" spans="19:64" x14ac:dyDescent="0.35">
      <c r="S319" s="93">
        <f t="shared" si="48"/>
        <v>0</v>
      </c>
      <c r="T319" s="93">
        <f>IF('Tabla del Prestamo'!G319&gt;0,'Tabla del Prestamo'!G319,0)</f>
        <v>0</v>
      </c>
      <c r="U319" s="94"/>
      <c r="V319" s="94">
        <f t="shared" si="49"/>
        <v>0</v>
      </c>
      <c r="W319" s="66">
        <v>304</v>
      </c>
      <c r="X319" s="70">
        <f>SUMIF($S$16:$S$375,"&gt;0",$S$16:$S$375)-SUMIF(S320:$S$375,"&gt;0",S320:$S$375)</f>
        <v>0</v>
      </c>
      <c r="Y319" s="83"/>
      <c r="Z319" s="70">
        <f>'Tabla del Prestamo'!H319+'Tabla del Prestamo'!I319+'Tabla del Prestamo'!J319</f>
        <v>0</v>
      </c>
      <c r="AA319" s="67">
        <v>304</v>
      </c>
      <c r="AB319" s="70">
        <f>SUMIF($Z$16:$Z$375,"&gt;0",$Z$16:$Z$375)-SUMIF($Z320:Z$375,"&gt;0",$Z320:Z$375)</f>
        <v>0</v>
      </c>
      <c r="AC319" s="66"/>
      <c r="AD319" s="70"/>
      <c r="AE319" s="95"/>
      <c r="AF319" s="89">
        <f t="shared" si="50"/>
        <v>0</v>
      </c>
      <c r="AG319" s="89">
        <f t="shared" si="51"/>
        <v>0</v>
      </c>
      <c r="AH319" s="89">
        <f t="shared" si="52"/>
        <v>0</v>
      </c>
      <c r="AI319" s="89">
        <f>'Tabla del Prestamo'!$H$15</f>
        <v>0</v>
      </c>
      <c r="AJ319" s="67"/>
      <c r="AK319" s="89"/>
      <c r="AL319" s="67"/>
      <c r="AM319" s="89">
        <f t="shared" si="53"/>
        <v>0</v>
      </c>
      <c r="AO319" s="96">
        <f>IF('Tabla del Prestamo'!K318&gt;0.1,1,0)</f>
        <v>0</v>
      </c>
      <c r="AP319" s="96"/>
      <c r="AV319" s="89">
        <f t="shared" si="54"/>
        <v>0</v>
      </c>
      <c r="AW319" s="97">
        <f>(AV319-AX319)+('Tabla del Prestamo'!H319+'Tabla del Prestamo'!I319+'Tabla del Prestamo'!J319)*BE319</f>
        <v>0</v>
      </c>
      <c r="AX319" s="89">
        <f t="shared" si="55"/>
        <v>0</v>
      </c>
      <c r="AY319" s="89">
        <f>'Tabla del Prestamo'!$H$15</f>
        <v>0</v>
      </c>
      <c r="BA319" s="89"/>
      <c r="BC319" s="97">
        <f t="shared" si="56"/>
        <v>0</v>
      </c>
      <c r="BD319" s="90">
        <v>26</v>
      </c>
      <c r="BE319" s="98">
        <f t="shared" si="57"/>
        <v>0</v>
      </c>
      <c r="BG319" s="69">
        <f t="shared" si="58"/>
        <v>0</v>
      </c>
      <c r="BH319" s="70">
        <f t="shared" si="59"/>
        <v>0</v>
      </c>
      <c r="BJ319" s="67">
        <f>IF(BC319&gt;-'Tabla del Prestamo'!$D$16,1,0)</f>
        <v>0</v>
      </c>
      <c r="BL319" s="95">
        <f>('Tabla del Prestamo'!$N$22*AM319/12)</f>
        <v>0</v>
      </c>
    </row>
    <row r="320" spans="19:64" x14ac:dyDescent="0.35">
      <c r="S320" s="93">
        <f t="shared" si="48"/>
        <v>0</v>
      </c>
      <c r="T320" s="93">
        <f>IF('Tabla del Prestamo'!G320&gt;0,'Tabla del Prestamo'!G320,0)</f>
        <v>0</v>
      </c>
      <c r="U320" s="94"/>
      <c r="V320" s="94">
        <f t="shared" si="49"/>
        <v>0</v>
      </c>
      <c r="W320" s="66">
        <v>305</v>
      </c>
      <c r="X320" s="70">
        <f>SUMIF($S$16:$S$375,"&gt;0",$S$16:$S$375)-SUMIF(S321:$S$375,"&gt;0",S321:$S$375)</f>
        <v>0</v>
      </c>
      <c r="Y320" s="83"/>
      <c r="Z320" s="70">
        <f>'Tabla del Prestamo'!H320+'Tabla del Prestamo'!I320+'Tabla del Prestamo'!J320</f>
        <v>0</v>
      </c>
      <c r="AA320" s="67">
        <v>305</v>
      </c>
      <c r="AB320" s="70">
        <f>SUMIF($Z$16:$Z$375,"&gt;0",$Z$16:$Z$375)-SUMIF($Z321:Z$375,"&gt;0",$Z321:Z$375)</f>
        <v>0</v>
      </c>
      <c r="AC320" s="66"/>
      <c r="AD320" s="70"/>
      <c r="AE320" s="95"/>
      <c r="AF320" s="89">
        <f t="shared" si="50"/>
        <v>0</v>
      </c>
      <c r="AG320" s="89">
        <f t="shared" si="51"/>
        <v>0</v>
      </c>
      <c r="AH320" s="89">
        <f t="shared" si="52"/>
        <v>0</v>
      </c>
      <c r="AI320" s="89">
        <f>'Tabla del Prestamo'!$H$15</f>
        <v>0</v>
      </c>
      <c r="AJ320" s="67"/>
      <c r="AK320" s="89"/>
      <c r="AL320" s="67"/>
      <c r="AM320" s="89">
        <f t="shared" si="53"/>
        <v>0</v>
      </c>
      <c r="AO320" s="96">
        <f>IF('Tabla del Prestamo'!K319&gt;0.1,1,0)</f>
        <v>0</v>
      </c>
      <c r="AP320" s="96"/>
      <c r="AV320" s="89">
        <f t="shared" si="54"/>
        <v>0</v>
      </c>
      <c r="AW320" s="97">
        <f>(AV320-AX320)+('Tabla del Prestamo'!H320+'Tabla del Prestamo'!I320+'Tabla del Prestamo'!J320)*BE320</f>
        <v>0</v>
      </c>
      <c r="AX320" s="89">
        <f t="shared" si="55"/>
        <v>0</v>
      </c>
      <c r="AY320" s="89">
        <f>'Tabla del Prestamo'!$H$15</f>
        <v>0</v>
      </c>
      <c r="BA320" s="89"/>
      <c r="BC320" s="97">
        <f t="shared" si="56"/>
        <v>0</v>
      </c>
      <c r="BD320" s="90">
        <v>26</v>
      </c>
      <c r="BE320" s="98">
        <f t="shared" si="57"/>
        <v>0</v>
      </c>
      <c r="BG320" s="69">
        <f t="shared" si="58"/>
        <v>0</v>
      </c>
      <c r="BH320" s="70">
        <f t="shared" si="59"/>
        <v>0</v>
      </c>
      <c r="BJ320" s="67">
        <f>IF(BC320&gt;-'Tabla del Prestamo'!$D$16,1,0)</f>
        <v>0</v>
      </c>
      <c r="BL320" s="95">
        <f>('Tabla del Prestamo'!$N$22*AM320/12)</f>
        <v>0</v>
      </c>
    </row>
    <row r="321" spans="19:64" x14ac:dyDescent="0.35">
      <c r="S321" s="93">
        <f t="shared" si="48"/>
        <v>0</v>
      </c>
      <c r="T321" s="93">
        <f>IF('Tabla del Prestamo'!G321&gt;0,'Tabla del Prestamo'!G321,0)</f>
        <v>0</v>
      </c>
      <c r="U321" s="94"/>
      <c r="V321" s="94">
        <f t="shared" si="49"/>
        <v>0</v>
      </c>
      <c r="W321" s="66">
        <v>306</v>
      </c>
      <c r="X321" s="70">
        <f>SUMIF($S$16:$S$375,"&gt;0",$S$16:$S$375)-SUMIF(S322:$S$375,"&gt;0",S322:$S$375)</f>
        <v>0</v>
      </c>
      <c r="Y321" s="83"/>
      <c r="Z321" s="70">
        <f>'Tabla del Prestamo'!H321+'Tabla del Prestamo'!I321+'Tabla del Prestamo'!J321</f>
        <v>0</v>
      </c>
      <c r="AA321" s="67">
        <v>306</v>
      </c>
      <c r="AB321" s="70">
        <f>SUMIF($Z$16:$Z$375,"&gt;0",$Z$16:$Z$375)-SUMIF($Z322:Z$375,"&gt;0",$Z322:Z$375)</f>
        <v>0</v>
      </c>
      <c r="AC321" s="66"/>
      <c r="AD321" s="70"/>
      <c r="AE321" s="95"/>
      <c r="AF321" s="89">
        <f t="shared" si="50"/>
        <v>0</v>
      </c>
      <c r="AG321" s="89">
        <f t="shared" si="51"/>
        <v>0</v>
      </c>
      <c r="AH321" s="89">
        <f t="shared" si="52"/>
        <v>0</v>
      </c>
      <c r="AI321" s="89">
        <f>'Tabla del Prestamo'!$H$15</f>
        <v>0</v>
      </c>
      <c r="AJ321" s="67"/>
      <c r="AK321" s="89">
        <f>'Tabla del Prestamo'!$I$15</f>
        <v>0</v>
      </c>
      <c r="AL321" s="67"/>
      <c r="AM321" s="89">
        <f t="shared" si="53"/>
        <v>0</v>
      </c>
      <c r="AO321" s="96">
        <f>IF('Tabla del Prestamo'!K320&gt;0.1,1,0)</f>
        <v>0</v>
      </c>
      <c r="AP321" s="96"/>
      <c r="AV321" s="89">
        <f t="shared" si="54"/>
        <v>0</v>
      </c>
      <c r="AW321" s="97">
        <f>(AV321-AX321)+('Tabla del Prestamo'!H321+'Tabla del Prestamo'!I321+'Tabla del Prestamo'!J321)*BE321</f>
        <v>0</v>
      </c>
      <c r="AX321" s="89">
        <f t="shared" si="55"/>
        <v>0</v>
      </c>
      <c r="AY321" s="89">
        <f>'Tabla del Prestamo'!$H$15</f>
        <v>0</v>
      </c>
      <c r="BA321" s="89">
        <f>'Tabla del Prestamo'!$I$15</f>
        <v>0</v>
      </c>
      <c r="BC321" s="97">
        <f t="shared" si="56"/>
        <v>0</v>
      </c>
      <c r="BD321" s="90">
        <v>26</v>
      </c>
      <c r="BE321" s="98">
        <f t="shared" si="57"/>
        <v>0</v>
      </c>
      <c r="BG321" s="69">
        <f t="shared" si="58"/>
        <v>0</v>
      </c>
      <c r="BH321" s="70">
        <f t="shared" si="59"/>
        <v>0</v>
      </c>
      <c r="BJ321" s="67">
        <f>IF(BC321&gt;-'Tabla del Prestamo'!$D$16,1,0)</f>
        <v>0</v>
      </c>
      <c r="BL321" s="95">
        <f>('Tabla del Prestamo'!$N$22*AM321/12)</f>
        <v>0</v>
      </c>
    </row>
    <row r="322" spans="19:64" x14ac:dyDescent="0.35">
      <c r="S322" s="93">
        <f t="shared" si="48"/>
        <v>0</v>
      </c>
      <c r="T322" s="93">
        <f>IF('Tabla del Prestamo'!G322&gt;0,'Tabla del Prestamo'!G322,0)</f>
        <v>0</v>
      </c>
      <c r="U322" s="94"/>
      <c r="V322" s="94">
        <f t="shared" si="49"/>
        <v>0</v>
      </c>
      <c r="W322" s="66">
        <v>307</v>
      </c>
      <c r="X322" s="70">
        <f>SUMIF($S$16:$S$375,"&gt;0",$S$16:$S$375)-SUMIF(S323:$S$375,"&gt;0",S323:$S$375)</f>
        <v>0</v>
      </c>
      <c r="Y322" s="83"/>
      <c r="Z322" s="70">
        <f>'Tabla del Prestamo'!H322+'Tabla del Prestamo'!I322+'Tabla del Prestamo'!J322</f>
        <v>0</v>
      </c>
      <c r="AA322" s="67">
        <v>307</v>
      </c>
      <c r="AB322" s="70">
        <f>SUMIF($Z$16:$Z$375,"&gt;0",$Z$16:$Z$375)-SUMIF($Z323:Z$375,"&gt;0",$Z323:Z$375)</f>
        <v>0</v>
      </c>
      <c r="AC322" s="66"/>
      <c r="AD322" s="70"/>
      <c r="AE322" s="95"/>
      <c r="AF322" s="89">
        <f t="shared" si="50"/>
        <v>0</v>
      </c>
      <c r="AG322" s="89">
        <f t="shared" si="51"/>
        <v>0</v>
      </c>
      <c r="AH322" s="89">
        <f t="shared" si="52"/>
        <v>0</v>
      </c>
      <c r="AI322" s="89">
        <f>'Tabla del Prestamo'!$H$15</f>
        <v>0</v>
      </c>
      <c r="AJ322" s="67"/>
      <c r="AK322" s="89"/>
      <c r="AL322" s="67"/>
      <c r="AM322" s="89">
        <f t="shared" si="53"/>
        <v>0</v>
      </c>
      <c r="AO322" s="96">
        <f>IF('Tabla del Prestamo'!K321&gt;0.1,1,0)</f>
        <v>0</v>
      </c>
      <c r="AP322" s="96"/>
      <c r="AV322" s="89">
        <f t="shared" si="54"/>
        <v>0</v>
      </c>
      <c r="AW322" s="97">
        <f>(AV322-AX322)+('Tabla del Prestamo'!H322+'Tabla del Prestamo'!I322+'Tabla del Prestamo'!J322)*BE322</f>
        <v>0</v>
      </c>
      <c r="AX322" s="89">
        <f t="shared" si="55"/>
        <v>0</v>
      </c>
      <c r="AY322" s="89">
        <f>'Tabla del Prestamo'!$H$15</f>
        <v>0</v>
      </c>
      <c r="BA322" s="89"/>
      <c r="BC322" s="97">
        <f t="shared" si="56"/>
        <v>0</v>
      </c>
      <c r="BD322" s="90">
        <v>26</v>
      </c>
      <c r="BE322" s="98">
        <f t="shared" si="57"/>
        <v>0</v>
      </c>
      <c r="BG322" s="69">
        <f t="shared" si="58"/>
        <v>0</v>
      </c>
      <c r="BH322" s="70">
        <f t="shared" si="59"/>
        <v>0</v>
      </c>
      <c r="BJ322" s="67">
        <f>IF(BC322&gt;-'Tabla del Prestamo'!$D$16,1,0)</f>
        <v>0</v>
      </c>
      <c r="BL322" s="95">
        <f>('Tabla del Prestamo'!$N$22*AM322/12)</f>
        <v>0</v>
      </c>
    </row>
    <row r="323" spans="19:64" x14ac:dyDescent="0.35">
      <c r="S323" s="93">
        <f t="shared" si="48"/>
        <v>0</v>
      </c>
      <c r="T323" s="93">
        <f>IF('Tabla del Prestamo'!G323&gt;0,'Tabla del Prestamo'!G323,0)</f>
        <v>0</v>
      </c>
      <c r="U323" s="94"/>
      <c r="V323" s="94">
        <f t="shared" si="49"/>
        <v>0</v>
      </c>
      <c r="W323" s="66">
        <v>308</v>
      </c>
      <c r="X323" s="70">
        <f>SUMIF($S$16:$S$375,"&gt;0",$S$16:$S$375)-SUMIF(S324:$S$375,"&gt;0",S324:$S$375)</f>
        <v>0</v>
      </c>
      <c r="Y323" s="83"/>
      <c r="Z323" s="70">
        <f>'Tabla del Prestamo'!H323+'Tabla del Prestamo'!I323+'Tabla del Prestamo'!J323</f>
        <v>0</v>
      </c>
      <c r="AA323" s="67">
        <v>308</v>
      </c>
      <c r="AB323" s="70">
        <f>SUMIF($Z$16:$Z$375,"&gt;0",$Z$16:$Z$375)-SUMIF($Z324:Z$375,"&gt;0",$Z324:Z$375)</f>
        <v>0</v>
      </c>
      <c r="AC323" s="66"/>
      <c r="AD323" s="70"/>
      <c r="AE323" s="95"/>
      <c r="AF323" s="89">
        <f t="shared" si="50"/>
        <v>0</v>
      </c>
      <c r="AG323" s="89">
        <f t="shared" si="51"/>
        <v>0</v>
      </c>
      <c r="AH323" s="89">
        <f t="shared" si="52"/>
        <v>0</v>
      </c>
      <c r="AI323" s="89">
        <f>'Tabla del Prestamo'!$H$15</f>
        <v>0</v>
      </c>
      <c r="AJ323" s="67"/>
      <c r="AK323" s="89"/>
      <c r="AL323" s="67"/>
      <c r="AM323" s="89">
        <f t="shared" si="53"/>
        <v>0</v>
      </c>
      <c r="AO323" s="96">
        <f>IF('Tabla del Prestamo'!K322&gt;0.1,1,0)</f>
        <v>0</v>
      </c>
      <c r="AP323" s="96"/>
      <c r="AV323" s="89">
        <f t="shared" si="54"/>
        <v>0</v>
      </c>
      <c r="AW323" s="97">
        <f>(AV323-AX323)+('Tabla del Prestamo'!H323+'Tabla del Prestamo'!I323+'Tabla del Prestamo'!J323)*BE323</f>
        <v>0</v>
      </c>
      <c r="AX323" s="89">
        <f t="shared" si="55"/>
        <v>0</v>
      </c>
      <c r="AY323" s="89">
        <f>'Tabla del Prestamo'!$H$15</f>
        <v>0</v>
      </c>
      <c r="BA323" s="89"/>
      <c r="BC323" s="97">
        <f t="shared" si="56"/>
        <v>0</v>
      </c>
      <c r="BD323" s="90">
        <v>26</v>
      </c>
      <c r="BE323" s="98">
        <f t="shared" si="57"/>
        <v>0</v>
      </c>
      <c r="BG323" s="69">
        <f t="shared" si="58"/>
        <v>0</v>
      </c>
      <c r="BH323" s="70">
        <f t="shared" si="59"/>
        <v>0</v>
      </c>
      <c r="BJ323" s="67">
        <f>IF(BC323&gt;-'Tabla del Prestamo'!$D$16,1,0)</f>
        <v>0</v>
      </c>
      <c r="BL323" s="95">
        <f>('Tabla del Prestamo'!$N$22*AM323/12)</f>
        <v>0</v>
      </c>
    </row>
    <row r="324" spans="19:64" x14ac:dyDescent="0.35">
      <c r="S324" s="93">
        <f t="shared" si="48"/>
        <v>0</v>
      </c>
      <c r="T324" s="93">
        <f>IF('Tabla del Prestamo'!G324&gt;0,'Tabla del Prestamo'!G324,0)</f>
        <v>0</v>
      </c>
      <c r="U324" s="94"/>
      <c r="V324" s="94">
        <f t="shared" si="49"/>
        <v>0</v>
      </c>
      <c r="W324" s="66">
        <v>309</v>
      </c>
      <c r="X324" s="70">
        <f>SUMIF($S$16:$S$375,"&gt;0",$S$16:$S$375)-SUMIF(S325:$S$375,"&gt;0",S325:$S$375)</f>
        <v>0</v>
      </c>
      <c r="Y324" s="83"/>
      <c r="Z324" s="70">
        <f>'Tabla del Prestamo'!H324+'Tabla del Prestamo'!I324+'Tabla del Prestamo'!J324</f>
        <v>0</v>
      </c>
      <c r="AA324" s="67">
        <v>309</v>
      </c>
      <c r="AB324" s="70">
        <f>SUMIF($Z$16:$Z$375,"&gt;0",$Z$16:$Z$375)-SUMIF($Z325:Z$375,"&gt;0",$Z325:Z$375)</f>
        <v>0</v>
      </c>
      <c r="AC324" s="66"/>
      <c r="AD324" s="70"/>
      <c r="AE324" s="95"/>
      <c r="AF324" s="89">
        <f t="shared" si="50"/>
        <v>0</v>
      </c>
      <c r="AG324" s="89">
        <f t="shared" si="51"/>
        <v>0</v>
      </c>
      <c r="AH324" s="89">
        <f t="shared" si="52"/>
        <v>0</v>
      </c>
      <c r="AI324" s="89">
        <f>'Tabla del Prestamo'!$H$15</f>
        <v>0</v>
      </c>
      <c r="AJ324" s="67"/>
      <c r="AK324" s="89"/>
      <c r="AL324" s="67"/>
      <c r="AM324" s="89">
        <f t="shared" si="53"/>
        <v>0</v>
      </c>
      <c r="AO324" s="96">
        <f>IF('Tabla del Prestamo'!K323&gt;0.1,1,0)</f>
        <v>0</v>
      </c>
      <c r="AP324" s="96"/>
      <c r="AV324" s="89">
        <f t="shared" si="54"/>
        <v>0</v>
      </c>
      <c r="AW324" s="97">
        <f>(AV324-AX324)+('Tabla del Prestamo'!H324+'Tabla del Prestamo'!I324+'Tabla del Prestamo'!J324)*BE324</f>
        <v>0</v>
      </c>
      <c r="AX324" s="89">
        <f t="shared" si="55"/>
        <v>0</v>
      </c>
      <c r="AY324" s="89">
        <f>'Tabla del Prestamo'!$H$15</f>
        <v>0</v>
      </c>
      <c r="BA324" s="89"/>
      <c r="BC324" s="97">
        <f t="shared" si="56"/>
        <v>0</v>
      </c>
      <c r="BD324" s="90">
        <v>26</v>
      </c>
      <c r="BE324" s="98">
        <f t="shared" si="57"/>
        <v>0</v>
      </c>
      <c r="BG324" s="69">
        <f t="shared" si="58"/>
        <v>0</v>
      </c>
      <c r="BH324" s="70">
        <f t="shared" si="59"/>
        <v>0</v>
      </c>
      <c r="BJ324" s="67">
        <f>IF(BC324&gt;-'Tabla del Prestamo'!$D$16,1,0)</f>
        <v>0</v>
      </c>
      <c r="BL324" s="95">
        <f>('Tabla del Prestamo'!$N$22*AM324/12)</f>
        <v>0</v>
      </c>
    </row>
    <row r="325" spans="19:64" x14ac:dyDescent="0.35">
      <c r="S325" s="93">
        <f t="shared" si="48"/>
        <v>0</v>
      </c>
      <c r="T325" s="93">
        <f>IF('Tabla del Prestamo'!G325&gt;0,'Tabla del Prestamo'!G325,0)</f>
        <v>0</v>
      </c>
      <c r="U325" s="94"/>
      <c r="V325" s="94">
        <f t="shared" si="49"/>
        <v>0</v>
      </c>
      <c r="W325" s="66">
        <v>310</v>
      </c>
      <c r="X325" s="70">
        <f>SUMIF($S$16:$S$375,"&gt;0",$S$16:$S$375)-SUMIF(S326:$S$375,"&gt;0",S326:$S$375)</f>
        <v>0</v>
      </c>
      <c r="Y325" s="83"/>
      <c r="Z325" s="70">
        <f>'Tabla del Prestamo'!H325+'Tabla del Prestamo'!I325+'Tabla del Prestamo'!J325</f>
        <v>0</v>
      </c>
      <c r="AA325" s="67">
        <v>310</v>
      </c>
      <c r="AB325" s="70">
        <f>SUMIF($Z$16:$Z$375,"&gt;0",$Z$16:$Z$375)-SUMIF($Z326:Z$375,"&gt;0",$Z326:Z$375)</f>
        <v>0</v>
      </c>
      <c r="AC325" s="66"/>
      <c r="AD325" s="70"/>
      <c r="AE325" s="95"/>
      <c r="AF325" s="89">
        <f t="shared" si="50"/>
        <v>0</v>
      </c>
      <c r="AG325" s="89">
        <f t="shared" si="51"/>
        <v>0</v>
      </c>
      <c r="AH325" s="89">
        <f t="shared" si="52"/>
        <v>0</v>
      </c>
      <c r="AI325" s="89">
        <f>'Tabla del Prestamo'!$H$15</f>
        <v>0</v>
      </c>
      <c r="AJ325" s="67"/>
      <c r="AK325" s="89"/>
      <c r="AL325" s="67"/>
      <c r="AM325" s="89">
        <f t="shared" si="53"/>
        <v>0</v>
      </c>
      <c r="AO325" s="96">
        <f>IF('Tabla del Prestamo'!K324&gt;0.1,1,0)</f>
        <v>0</v>
      </c>
      <c r="AP325" s="96"/>
      <c r="AV325" s="89">
        <f t="shared" si="54"/>
        <v>0</v>
      </c>
      <c r="AW325" s="97">
        <f>(AV325-AX325)+('Tabla del Prestamo'!H325+'Tabla del Prestamo'!I325+'Tabla del Prestamo'!J325)*BE325</f>
        <v>0</v>
      </c>
      <c r="AX325" s="89">
        <f t="shared" si="55"/>
        <v>0</v>
      </c>
      <c r="AY325" s="89">
        <f>'Tabla del Prestamo'!$H$15</f>
        <v>0</v>
      </c>
      <c r="BA325" s="89"/>
      <c r="BC325" s="97">
        <f t="shared" si="56"/>
        <v>0</v>
      </c>
      <c r="BD325" s="90">
        <v>26</v>
      </c>
      <c r="BE325" s="98">
        <f t="shared" si="57"/>
        <v>0</v>
      </c>
      <c r="BG325" s="69">
        <f t="shared" si="58"/>
        <v>0</v>
      </c>
      <c r="BH325" s="70">
        <f t="shared" si="59"/>
        <v>0</v>
      </c>
      <c r="BJ325" s="67">
        <f>IF(BC325&gt;-'Tabla del Prestamo'!$D$16,1,0)</f>
        <v>0</v>
      </c>
      <c r="BL325" s="95">
        <f>('Tabla del Prestamo'!$N$22*AM325/12)</f>
        <v>0</v>
      </c>
    </row>
    <row r="326" spans="19:64" x14ac:dyDescent="0.35">
      <c r="S326" s="93">
        <f t="shared" si="48"/>
        <v>0</v>
      </c>
      <c r="T326" s="93">
        <f>IF('Tabla del Prestamo'!G326&gt;0,'Tabla del Prestamo'!G326,0)</f>
        <v>0</v>
      </c>
      <c r="U326" s="94"/>
      <c r="V326" s="94">
        <f t="shared" si="49"/>
        <v>0</v>
      </c>
      <c r="W326" s="66">
        <v>311</v>
      </c>
      <c r="X326" s="70">
        <f>SUMIF($S$16:$S$375,"&gt;0",$S$16:$S$375)-SUMIF(S327:$S$375,"&gt;0",S327:$S$375)</f>
        <v>0</v>
      </c>
      <c r="Y326" s="83"/>
      <c r="Z326" s="70">
        <f>'Tabla del Prestamo'!H326+'Tabla del Prestamo'!I326+'Tabla del Prestamo'!J326</f>
        <v>0</v>
      </c>
      <c r="AA326" s="67">
        <v>311</v>
      </c>
      <c r="AB326" s="70">
        <f>SUMIF($Z$16:$Z$375,"&gt;0",$Z$16:$Z$375)-SUMIF($Z327:Z$375,"&gt;0",$Z327:Z$375)</f>
        <v>0</v>
      </c>
      <c r="AC326" s="66"/>
      <c r="AD326" s="70"/>
      <c r="AE326" s="95"/>
      <c r="AF326" s="89">
        <f t="shared" si="50"/>
        <v>0</v>
      </c>
      <c r="AG326" s="89">
        <f t="shared" si="51"/>
        <v>0</v>
      </c>
      <c r="AH326" s="89">
        <f t="shared" si="52"/>
        <v>0</v>
      </c>
      <c r="AI326" s="89">
        <f>'Tabla del Prestamo'!$H$15</f>
        <v>0</v>
      </c>
      <c r="AJ326" s="67"/>
      <c r="AK326" s="89"/>
      <c r="AL326" s="67"/>
      <c r="AM326" s="89">
        <f t="shared" si="53"/>
        <v>0</v>
      </c>
      <c r="AO326" s="96">
        <f>IF('Tabla del Prestamo'!K325&gt;0.1,1,0)</f>
        <v>0</v>
      </c>
      <c r="AP326" s="96"/>
      <c r="AV326" s="89">
        <f t="shared" si="54"/>
        <v>0</v>
      </c>
      <c r="AW326" s="97">
        <f>(AV326-AX326)+('Tabla del Prestamo'!H326+'Tabla del Prestamo'!I326+'Tabla del Prestamo'!J326)*BE326</f>
        <v>0</v>
      </c>
      <c r="AX326" s="89">
        <f t="shared" si="55"/>
        <v>0</v>
      </c>
      <c r="AY326" s="89">
        <f>'Tabla del Prestamo'!$H$15</f>
        <v>0</v>
      </c>
      <c r="BA326" s="89"/>
      <c r="BC326" s="97">
        <f t="shared" si="56"/>
        <v>0</v>
      </c>
      <c r="BD326" s="90">
        <v>26</v>
      </c>
      <c r="BE326" s="98">
        <f t="shared" si="57"/>
        <v>0</v>
      </c>
      <c r="BG326" s="69">
        <f t="shared" si="58"/>
        <v>0</v>
      </c>
      <c r="BH326" s="70">
        <f t="shared" si="59"/>
        <v>0</v>
      </c>
      <c r="BJ326" s="67">
        <f>IF(BC326&gt;-'Tabla del Prestamo'!$D$16,1,0)</f>
        <v>0</v>
      </c>
      <c r="BL326" s="95">
        <f>('Tabla del Prestamo'!$N$22*AM326/12)</f>
        <v>0</v>
      </c>
    </row>
    <row r="327" spans="19:64" x14ac:dyDescent="0.35">
      <c r="S327" s="93">
        <f t="shared" si="48"/>
        <v>0</v>
      </c>
      <c r="T327" s="93">
        <f>IF('Tabla del Prestamo'!G327&gt;0,'Tabla del Prestamo'!G327,0)</f>
        <v>0</v>
      </c>
      <c r="U327" s="94"/>
      <c r="V327" s="94">
        <f t="shared" si="49"/>
        <v>0</v>
      </c>
      <c r="W327" s="66">
        <v>312</v>
      </c>
      <c r="X327" s="70">
        <f>SUMIF($S$16:$S$375,"&gt;0",$S$16:$S$375)-SUMIF(S328:$S$375,"&gt;0",S328:$S$375)</f>
        <v>0</v>
      </c>
      <c r="Y327" s="83"/>
      <c r="Z327" s="70">
        <f>'Tabla del Prestamo'!H327+'Tabla del Prestamo'!I327+'Tabla del Prestamo'!J327</f>
        <v>0</v>
      </c>
      <c r="AA327" s="67">
        <v>312</v>
      </c>
      <c r="AB327" s="70">
        <f>SUMIF($Z$16:$Z$375,"&gt;0",$Z$16:$Z$375)-SUMIF($Z328:Z$375,"&gt;0",$Z328:Z$375)</f>
        <v>0</v>
      </c>
      <c r="AC327" s="66"/>
      <c r="AD327" s="70"/>
      <c r="AE327" s="95"/>
      <c r="AF327" s="89">
        <f t="shared" si="50"/>
        <v>0</v>
      </c>
      <c r="AG327" s="89">
        <f t="shared" si="51"/>
        <v>0</v>
      </c>
      <c r="AH327" s="89">
        <f t="shared" si="52"/>
        <v>0</v>
      </c>
      <c r="AI327" s="89">
        <f>'Tabla del Prestamo'!$H$15</f>
        <v>0</v>
      </c>
      <c r="AJ327" s="67"/>
      <c r="AK327" s="89"/>
      <c r="AL327" s="67"/>
      <c r="AM327" s="89">
        <f t="shared" si="53"/>
        <v>0</v>
      </c>
      <c r="AO327" s="96">
        <f>IF('Tabla del Prestamo'!K326&gt;0.1,1,0)</f>
        <v>0</v>
      </c>
      <c r="AP327" s="96"/>
      <c r="AV327" s="89">
        <f t="shared" si="54"/>
        <v>0</v>
      </c>
      <c r="AW327" s="97">
        <f>(AV327-AX327)+('Tabla del Prestamo'!H327+'Tabla del Prestamo'!I327+'Tabla del Prestamo'!J327)*BE327</f>
        <v>0</v>
      </c>
      <c r="AX327" s="89">
        <f t="shared" si="55"/>
        <v>0</v>
      </c>
      <c r="AY327" s="89">
        <f>'Tabla del Prestamo'!$H$15</f>
        <v>0</v>
      </c>
      <c r="BA327" s="89"/>
      <c r="BC327" s="97">
        <f t="shared" si="56"/>
        <v>0</v>
      </c>
      <c r="BD327" s="90">
        <v>26</v>
      </c>
      <c r="BE327" s="98">
        <f t="shared" si="57"/>
        <v>0</v>
      </c>
      <c r="BG327" s="69">
        <f t="shared" si="58"/>
        <v>0</v>
      </c>
      <c r="BH327" s="70">
        <f t="shared" si="59"/>
        <v>0</v>
      </c>
      <c r="BJ327" s="67">
        <f>IF(BC327&gt;-'Tabla del Prestamo'!$D$16,1,0)</f>
        <v>0</v>
      </c>
      <c r="BL327" s="95">
        <f>('Tabla del Prestamo'!$N$22*AM327/12)</f>
        <v>0</v>
      </c>
    </row>
    <row r="328" spans="19:64" x14ac:dyDescent="0.35">
      <c r="S328" s="93">
        <f t="shared" si="48"/>
        <v>0</v>
      </c>
      <c r="T328" s="93">
        <f>IF('Tabla del Prestamo'!G328&gt;0,'Tabla del Prestamo'!G328,0)</f>
        <v>0</v>
      </c>
      <c r="U328" s="94"/>
      <c r="V328" s="94">
        <f t="shared" si="49"/>
        <v>0</v>
      </c>
      <c r="W328" s="66">
        <v>313</v>
      </c>
      <c r="X328" s="70">
        <f>SUMIF($S$16:$S$375,"&gt;0",$S$16:$S$375)-SUMIF(S329:$S$375,"&gt;0",S329:$S$375)</f>
        <v>0</v>
      </c>
      <c r="Y328" s="83"/>
      <c r="Z328" s="70">
        <f>'Tabla del Prestamo'!H328+'Tabla del Prestamo'!I328+'Tabla del Prestamo'!J328</f>
        <v>0</v>
      </c>
      <c r="AA328" s="67">
        <v>313</v>
      </c>
      <c r="AB328" s="70">
        <f>SUMIF($Z$16:$Z$375,"&gt;0",$Z$16:$Z$375)-SUMIF($Z329:Z$375,"&gt;0",$Z329:Z$375)</f>
        <v>0</v>
      </c>
      <c r="AC328" s="66"/>
      <c r="AD328" s="70"/>
      <c r="AE328" s="95"/>
      <c r="AF328" s="89">
        <f t="shared" si="50"/>
        <v>0</v>
      </c>
      <c r="AG328" s="89">
        <f t="shared" si="51"/>
        <v>0</v>
      </c>
      <c r="AH328" s="89">
        <f t="shared" si="52"/>
        <v>0</v>
      </c>
      <c r="AI328" s="89">
        <f>'Tabla del Prestamo'!$H$15</f>
        <v>0</v>
      </c>
      <c r="AJ328" s="67"/>
      <c r="AK328" s="89"/>
      <c r="AL328" s="67"/>
      <c r="AM328" s="89">
        <f t="shared" si="53"/>
        <v>0</v>
      </c>
      <c r="AO328" s="96">
        <f>IF('Tabla del Prestamo'!K327&gt;0.1,1,0)</f>
        <v>0</v>
      </c>
      <c r="AP328" s="96"/>
      <c r="AV328" s="89">
        <f t="shared" si="54"/>
        <v>0</v>
      </c>
      <c r="AW328" s="97">
        <f>(AV328-AX328)+('Tabla del Prestamo'!H328+'Tabla del Prestamo'!I328+'Tabla del Prestamo'!J328)*BE328</f>
        <v>0</v>
      </c>
      <c r="AX328" s="89">
        <f t="shared" si="55"/>
        <v>0</v>
      </c>
      <c r="AY328" s="89">
        <f>'Tabla del Prestamo'!$H$15</f>
        <v>0</v>
      </c>
      <c r="BA328" s="89"/>
      <c r="BC328" s="97">
        <f t="shared" si="56"/>
        <v>0</v>
      </c>
      <c r="BD328" s="90">
        <v>27</v>
      </c>
      <c r="BE328" s="98">
        <f t="shared" si="57"/>
        <v>0</v>
      </c>
      <c r="BG328" s="69">
        <f t="shared" si="58"/>
        <v>0</v>
      </c>
      <c r="BH328" s="70">
        <f t="shared" si="59"/>
        <v>0</v>
      </c>
      <c r="BJ328" s="67">
        <f>IF(BC328&gt;-'Tabla del Prestamo'!$D$16,1,0)</f>
        <v>0</v>
      </c>
      <c r="BL328" s="95">
        <f>('Tabla del Prestamo'!$N$22*AM328/12)</f>
        <v>0</v>
      </c>
    </row>
    <row r="329" spans="19:64" x14ac:dyDescent="0.35">
      <c r="S329" s="93">
        <f t="shared" si="48"/>
        <v>0</v>
      </c>
      <c r="T329" s="93">
        <f>IF('Tabla del Prestamo'!G329&gt;0,'Tabla del Prestamo'!G329,0)</f>
        <v>0</v>
      </c>
      <c r="U329" s="94"/>
      <c r="V329" s="94">
        <f t="shared" si="49"/>
        <v>0</v>
      </c>
      <c r="W329" s="66">
        <v>314</v>
      </c>
      <c r="X329" s="70">
        <f>SUMIF($S$16:$S$375,"&gt;0",$S$16:$S$375)-SUMIF(S330:$S$375,"&gt;0",S330:$S$375)</f>
        <v>0</v>
      </c>
      <c r="Y329" s="83"/>
      <c r="Z329" s="70">
        <f>'Tabla del Prestamo'!H329+'Tabla del Prestamo'!I329+'Tabla del Prestamo'!J329</f>
        <v>0</v>
      </c>
      <c r="AA329" s="67">
        <v>314</v>
      </c>
      <c r="AB329" s="70">
        <f>SUMIF($Z$16:$Z$375,"&gt;0",$Z$16:$Z$375)-SUMIF($Z330:Z$375,"&gt;0",$Z330:Z$375)</f>
        <v>0</v>
      </c>
      <c r="AC329" s="66"/>
      <c r="AD329" s="70"/>
      <c r="AE329" s="95"/>
      <c r="AF329" s="89">
        <f t="shared" si="50"/>
        <v>0</v>
      </c>
      <c r="AG329" s="89">
        <f t="shared" si="51"/>
        <v>0</v>
      </c>
      <c r="AH329" s="89">
        <f t="shared" si="52"/>
        <v>0</v>
      </c>
      <c r="AI329" s="89">
        <f>'Tabla del Prestamo'!$H$15</f>
        <v>0</v>
      </c>
      <c r="AJ329" s="67"/>
      <c r="AK329" s="89"/>
      <c r="AL329" s="67"/>
      <c r="AM329" s="89">
        <f t="shared" si="53"/>
        <v>0</v>
      </c>
      <c r="AO329" s="96">
        <f>IF('Tabla del Prestamo'!K328&gt;0.1,1,0)</f>
        <v>0</v>
      </c>
      <c r="AP329" s="96"/>
      <c r="AV329" s="89">
        <f t="shared" si="54"/>
        <v>0</v>
      </c>
      <c r="AW329" s="97">
        <f>(AV329-AX329)+('Tabla del Prestamo'!H329+'Tabla del Prestamo'!I329+'Tabla del Prestamo'!J329)*BE329</f>
        <v>0</v>
      </c>
      <c r="AX329" s="89">
        <f t="shared" si="55"/>
        <v>0</v>
      </c>
      <c r="AY329" s="89">
        <f>'Tabla del Prestamo'!$H$15</f>
        <v>0</v>
      </c>
      <c r="BA329" s="89"/>
      <c r="BC329" s="97">
        <f t="shared" si="56"/>
        <v>0</v>
      </c>
      <c r="BD329" s="90">
        <v>27</v>
      </c>
      <c r="BE329" s="98">
        <f t="shared" si="57"/>
        <v>0</v>
      </c>
      <c r="BG329" s="69">
        <f t="shared" si="58"/>
        <v>0</v>
      </c>
      <c r="BH329" s="70">
        <f t="shared" si="59"/>
        <v>0</v>
      </c>
      <c r="BJ329" s="67">
        <f>IF(BC329&gt;-'Tabla del Prestamo'!$D$16,1,0)</f>
        <v>0</v>
      </c>
      <c r="BL329" s="95">
        <f>('Tabla del Prestamo'!$N$22*AM329/12)</f>
        <v>0</v>
      </c>
    </row>
    <row r="330" spans="19:64" x14ac:dyDescent="0.35">
      <c r="S330" s="93">
        <f t="shared" si="48"/>
        <v>0</v>
      </c>
      <c r="T330" s="93">
        <f>IF('Tabla del Prestamo'!G330&gt;0,'Tabla del Prestamo'!G330,0)</f>
        <v>0</v>
      </c>
      <c r="U330" s="94"/>
      <c r="V330" s="94">
        <f t="shared" si="49"/>
        <v>0</v>
      </c>
      <c r="W330" s="66">
        <v>315</v>
      </c>
      <c r="X330" s="70">
        <f>SUMIF($S$16:$S$375,"&gt;0",$S$16:$S$375)-SUMIF(S331:$S$375,"&gt;0",S331:$S$375)</f>
        <v>0</v>
      </c>
      <c r="Y330" s="83"/>
      <c r="Z330" s="70">
        <f>'Tabla del Prestamo'!H330+'Tabla del Prestamo'!I330+'Tabla del Prestamo'!J330</f>
        <v>0</v>
      </c>
      <c r="AA330" s="67">
        <v>315</v>
      </c>
      <c r="AB330" s="70">
        <f>SUMIF($Z$16:$Z$375,"&gt;0",$Z$16:$Z$375)-SUMIF($Z331:Z$375,"&gt;0",$Z331:Z$375)</f>
        <v>0</v>
      </c>
      <c r="AC330" s="66"/>
      <c r="AD330" s="70"/>
      <c r="AE330" s="95"/>
      <c r="AF330" s="89">
        <f t="shared" si="50"/>
        <v>0</v>
      </c>
      <c r="AG330" s="89">
        <f t="shared" si="51"/>
        <v>0</v>
      </c>
      <c r="AH330" s="89">
        <f t="shared" si="52"/>
        <v>0</v>
      </c>
      <c r="AI330" s="89">
        <f>'Tabla del Prestamo'!$H$15</f>
        <v>0</v>
      </c>
      <c r="AJ330" s="67"/>
      <c r="AK330" s="89"/>
      <c r="AL330" s="67"/>
      <c r="AM330" s="89">
        <f t="shared" si="53"/>
        <v>0</v>
      </c>
      <c r="AO330" s="96">
        <f>IF('Tabla del Prestamo'!K329&gt;0.1,1,0)</f>
        <v>0</v>
      </c>
      <c r="AP330" s="96"/>
      <c r="AV330" s="89">
        <f t="shared" si="54"/>
        <v>0</v>
      </c>
      <c r="AW330" s="97">
        <f>(AV330-AX330)+('Tabla del Prestamo'!H330+'Tabla del Prestamo'!I330+'Tabla del Prestamo'!J330)*BE330</f>
        <v>0</v>
      </c>
      <c r="AX330" s="89">
        <f t="shared" si="55"/>
        <v>0</v>
      </c>
      <c r="AY330" s="89">
        <f>'Tabla del Prestamo'!$H$15</f>
        <v>0</v>
      </c>
      <c r="BA330" s="89"/>
      <c r="BC330" s="97">
        <f t="shared" si="56"/>
        <v>0</v>
      </c>
      <c r="BD330" s="90">
        <v>27</v>
      </c>
      <c r="BE330" s="98">
        <f t="shared" si="57"/>
        <v>0</v>
      </c>
      <c r="BG330" s="69">
        <f t="shared" si="58"/>
        <v>0</v>
      </c>
      <c r="BH330" s="70">
        <f t="shared" si="59"/>
        <v>0</v>
      </c>
      <c r="BJ330" s="67">
        <f>IF(BC330&gt;-'Tabla del Prestamo'!$D$16,1,0)</f>
        <v>0</v>
      </c>
      <c r="BL330" s="95">
        <f>('Tabla del Prestamo'!$N$22*AM330/12)</f>
        <v>0</v>
      </c>
    </row>
    <row r="331" spans="19:64" x14ac:dyDescent="0.35">
      <c r="S331" s="93">
        <f t="shared" si="48"/>
        <v>0</v>
      </c>
      <c r="T331" s="93">
        <f>IF('Tabla del Prestamo'!G331&gt;0,'Tabla del Prestamo'!G331,0)</f>
        <v>0</v>
      </c>
      <c r="U331" s="94"/>
      <c r="V331" s="94">
        <f t="shared" si="49"/>
        <v>0</v>
      </c>
      <c r="W331" s="66">
        <v>316</v>
      </c>
      <c r="X331" s="70">
        <f>SUMIF($S$16:$S$375,"&gt;0",$S$16:$S$375)-SUMIF(S332:$S$375,"&gt;0",S332:$S$375)</f>
        <v>0</v>
      </c>
      <c r="Y331" s="83"/>
      <c r="Z331" s="70">
        <f>'Tabla del Prestamo'!H331+'Tabla del Prestamo'!I331+'Tabla del Prestamo'!J331</f>
        <v>0</v>
      </c>
      <c r="AA331" s="67">
        <v>316</v>
      </c>
      <c r="AB331" s="70">
        <f>SUMIF($Z$16:$Z$375,"&gt;0",$Z$16:$Z$375)-SUMIF($Z332:Z$375,"&gt;0",$Z332:Z$375)</f>
        <v>0</v>
      </c>
      <c r="AC331" s="66"/>
      <c r="AD331" s="70"/>
      <c r="AE331" s="95"/>
      <c r="AF331" s="89">
        <f t="shared" si="50"/>
        <v>0</v>
      </c>
      <c r="AG331" s="89">
        <f t="shared" si="51"/>
        <v>0</v>
      </c>
      <c r="AH331" s="89">
        <f t="shared" si="52"/>
        <v>0</v>
      </c>
      <c r="AI331" s="89">
        <f>'Tabla del Prestamo'!$H$15</f>
        <v>0</v>
      </c>
      <c r="AJ331" s="67"/>
      <c r="AK331" s="89"/>
      <c r="AL331" s="67"/>
      <c r="AM331" s="89">
        <f t="shared" si="53"/>
        <v>0</v>
      </c>
      <c r="AO331" s="96">
        <f>IF('Tabla del Prestamo'!K330&gt;0.1,1,0)</f>
        <v>0</v>
      </c>
      <c r="AP331" s="96"/>
      <c r="AV331" s="89">
        <f t="shared" si="54"/>
        <v>0</v>
      </c>
      <c r="AW331" s="97">
        <f>(AV331-AX331)+('Tabla del Prestamo'!H331+'Tabla del Prestamo'!I331+'Tabla del Prestamo'!J331)*BE331</f>
        <v>0</v>
      </c>
      <c r="AX331" s="89">
        <f t="shared" si="55"/>
        <v>0</v>
      </c>
      <c r="AY331" s="89">
        <f>'Tabla del Prestamo'!$H$15</f>
        <v>0</v>
      </c>
      <c r="BA331" s="89"/>
      <c r="BC331" s="97">
        <f t="shared" si="56"/>
        <v>0</v>
      </c>
      <c r="BD331" s="90">
        <v>27</v>
      </c>
      <c r="BE331" s="98">
        <f t="shared" si="57"/>
        <v>0</v>
      </c>
      <c r="BG331" s="69">
        <f t="shared" si="58"/>
        <v>0</v>
      </c>
      <c r="BH331" s="70">
        <f t="shared" si="59"/>
        <v>0</v>
      </c>
      <c r="BJ331" s="67">
        <f>IF(BC331&gt;-'Tabla del Prestamo'!$D$16,1,0)</f>
        <v>0</v>
      </c>
      <c r="BL331" s="95">
        <f>('Tabla del Prestamo'!$N$22*AM331/12)</f>
        <v>0</v>
      </c>
    </row>
    <row r="332" spans="19:64" x14ac:dyDescent="0.35">
      <c r="S332" s="93">
        <f t="shared" si="48"/>
        <v>0</v>
      </c>
      <c r="T332" s="93">
        <f>IF('Tabla del Prestamo'!G332&gt;0,'Tabla del Prestamo'!G332,0)</f>
        <v>0</v>
      </c>
      <c r="U332" s="94"/>
      <c r="V332" s="94">
        <f t="shared" si="49"/>
        <v>0</v>
      </c>
      <c r="W332" s="66">
        <v>317</v>
      </c>
      <c r="X332" s="70">
        <f>SUMIF($S$16:$S$375,"&gt;0",$S$16:$S$375)-SUMIF(S333:$S$375,"&gt;0",S333:$S$375)</f>
        <v>0</v>
      </c>
      <c r="Y332" s="83"/>
      <c r="Z332" s="70">
        <f>'Tabla del Prestamo'!H332+'Tabla del Prestamo'!I332+'Tabla del Prestamo'!J332</f>
        <v>0</v>
      </c>
      <c r="AA332" s="67">
        <v>317</v>
      </c>
      <c r="AB332" s="70">
        <f>SUMIF($Z$16:$Z$375,"&gt;0",$Z$16:$Z$375)-SUMIF($Z333:Z$375,"&gt;0",$Z333:Z$375)</f>
        <v>0</v>
      </c>
      <c r="AC332" s="66"/>
      <c r="AD332" s="70"/>
      <c r="AE332" s="95"/>
      <c r="AF332" s="89">
        <f t="shared" si="50"/>
        <v>0</v>
      </c>
      <c r="AG332" s="89">
        <f t="shared" si="51"/>
        <v>0</v>
      </c>
      <c r="AH332" s="89">
        <f t="shared" si="52"/>
        <v>0</v>
      </c>
      <c r="AI332" s="89">
        <f>'Tabla del Prestamo'!$H$15</f>
        <v>0</v>
      </c>
      <c r="AJ332" s="67"/>
      <c r="AK332" s="89"/>
      <c r="AL332" s="67"/>
      <c r="AM332" s="89">
        <f t="shared" si="53"/>
        <v>0</v>
      </c>
      <c r="AO332" s="96">
        <f>IF('Tabla del Prestamo'!K331&gt;0.1,1,0)</f>
        <v>0</v>
      </c>
      <c r="AP332" s="96"/>
      <c r="AV332" s="89">
        <f t="shared" si="54"/>
        <v>0</v>
      </c>
      <c r="AW332" s="97">
        <f>(AV332-AX332)+('Tabla del Prestamo'!H332+'Tabla del Prestamo'!I332+'Tabla del Prestamo'!J332)*BE332</f>
        <v>0</v>
      </c>
      <c r="AX332" s="89">
        <f t="shared" si="55"/>
        <v>0</v>
      </c>
      <c r="AY332" s="89">
        <f>'Tabla del Prestamo'!$H$15</f>
        <v>0</v>
      </c>
      <c r="BA332" s="89"/>
      <c r="BC332" s="97">
        <f t="shared" si="56"/>
        <v>0</v>
      </c>
      <c r="BD332" s="90">
        <v>27</v>
      </c>
      <c r="BE332" s="98">
        <f t="shared" si="57"/>
        <v>0</v>
      </c>
      <c r="BG332" s="69">
        <f t="shared" si="58"/>
        <v>0</v>
      </c>
      <c r="BH332" s="70">
        <f t="shared" si="59"/>
        <v>0</v>
      </c>
      <c r="BJ332" s="67">
        <f>IF(BC332&gt;-'Tabla del Prestamo'!$D$16,1,0)</f>
        <v>0</v>
      </c>
      <c r="BL332" s="95">
        <f>('Tabla del Prestamo'!$N$22*AM332/12)</f>
        <v>0</v>
      </c>
    </row>
    <row r="333" spans="19:64" x14ac:dyDescent="0.35">
      <c r="S333" s="93">
        <f t="shared" si="48"/>
        <v>0</v>
      </c>
      <c r="T333" s="93">
        <f>IF('Tabla del Prestamo'!G333&gt;0,'Tabla del Prestamo'!G333,0)</f>
        <v>0</v>
      </c>
      <c r="U333" s="94"/>
      <c r="V333" s="94">
        <f t="shared" si="49"/>
        <v>0</v>
      </c>
      <c r="W333" s="66">
        <v>318</v>
      </c>
      <c r="X333" s="70">
        <f>SUMIF($S$16:$S$375,"&gt;0",$S$16:$S$375)-SUMIF(S334:$S$375,"&gt;0",S334:$S$375)</f>
        <v>0</v>
      </c>
      <c r="Y333" s="83"/>
      <c r="Z333" s="70">
        <f>'Tabla del Prestamo'!H333+'Tabla del Prestamo'!I333+'Tabla del Prestamo'!J333</f>
        <v>0</v>
      </c>
      <c r="AA333" s="67">
        <v>318</v>
      </c>
      <c r="AB333" s="70">
        <f>SUMIF($Z$16:$Z$375,"&gt;0",$Z$16:$Z$375)-SUMIF($Z334:Z$375,"&gt;0",$Z334:Z$375)</f>
        <v>0</v>
      </c>
      <c r="AC333" s="66"/>
      <c r="AD333" s="70"/>
      <c r="AE333" s="95"/>
      <c r="AF333" s="89">
        <f t="shared" si="50"/>
        <v>0</v>
      </c>
      <c r="AG333" s="89">
        <f t="shared" si="51"/>
        <v>0</v>
      </c>
      <c r="AH333" s="89">
        <f t="shared" si="52"/>
        <v>0</v>
      </c>
      <c r="AI333" s="89">
        <f>'Tabla del Prestamo'!$H$15</f>
        <v>0</v>
      </c>
      <c r="AJ333" s="67"/>
      <c r="AK333" s="89">
        <f>'Tabla del Prestamo'!$I$15</f>
        <v>0</v>
      </c>
      <c r="AL333" s="67"/>
      <c r="AM333" s="89">
        <f t="shared" si="53"/>
        <v>0</v>
      </c>
      <c r="AO333" s="96">
        <f>IF('Tabla del Prestamo'!K332&gt;0.1,1,0)</f>
        <v>0</v>
      </c>
      <c r="AP333" s="96"/>
      <c r="AV333" s="89">
        <f t="shared" si="54"/>
        <v>0</v>
      </c>
      <c r="AW333" s="97">
        <f>(AV333-AX333)+('Tabla del Prestamo'!H333+'Tabla del Prestamo'!I333+'Tabla del Prestamo'!J333)*BE333</f>
        <v>0</v>
      </c>
      <c r="AX333" s="89">
        <f t="shared" si="55"/>
        <v>0</v>
      </c>
      <c r="AY333" s="89">
        <f>'Tabla del Prestamo'!$H$15</f>
        <v>0</v>
      </c>
      <c r="BA333" s="89">
        <f>'Tabla del Prestamo'!$I$15</f>
        <v>0</v>
      </c>
      <c r="BC333" s="97">
        <f t="shared" si="56"/>
        <v>0</v>
      </c>
      <c r="BD333" s="90">
        <v>27</v>
      </c>
      <c r="BE333" s="98">
        <f t="shared" si="57"/>
        <v>0</v>
      </c>
      <c r="BG333" s="69">
        <f t="shared" si="58"/>
        <v>0</v>
      </c>
      <c r="BH333" s="70">
        <f t="shared" si="59"/>
        <v>0</v>
      </c>
      <c r="BJ333" s="67">
        <f>IF(BC333&gt;-'Tabla del Prestamo'!$D$16,1,0)</f>
        <v>0</v>
      </c>
      <c r="BL333" s="95">
        <f>('Tabla del Prestamo'!$N$22*AM333/12)</f>
        <v>0</v>
      </c>
    </row>
    <row r="334" spans="19:64" x14ac:dyDescent="0.35">
      <c r="S334" s="93">
        <f t="shared" si="48"/>
        <v>0</v>
      </c>
      <c r="T334" s="93">
        <f>IF('Tabla del Prestamo'!G334&gt;0,'Tabla del Prestamo'!G334,0)</f>
        <v>0</v>
      </c>
      <c r="U334" s="94"/>
      <c r="V334" s="94">
        <f t="shared" si="49"/>
        <v>0</v>
      </c>
      <c r="W334" s="66">
        <v>319</v>
      </c>
      <c r="X334" s="70">
        <f>SUMIF($S$16:$S$375,"&gt;0",$S$16:$S$375)-SUMIF(S335:$S$375,"&gt;0",S335:$S$375)</f>
        <v>0</v>
      </c>
      <c r="Y334" s="83"/>
      <c r="Z334" s="70">
        <f>'Tabla del Prestamo'!H334+'Tabla del Prestamo'!I334+'Tabla del Prestamo'!J334</f>
        <v>0</v>
      </c>
      <c r="AA334" s="67">
        <v>319</v>
      </c>
      <c r="AB334" s="70">
        <f>SUMIF($Z$16:$Z$375,"&gt;0",$Z$16:$Z$375)-SUMIF($Z335:Z$375,"&gt;0",$Z335:Z$375)</f>
        <v>0</v>
      </c>
      <c r="AC334" s="66"/>
      <c r="AD334" s="70"/>
      <c r="AE334" s="95"/>
      <c r="AF334" s="89">
        <f t="shared" si="50"/>
        <v>0</v>
      </c>
      <c r="AG334" s="89">
        <f t="shared" si="51"/>
        <v>0</v>
      </c>
      <c r="AH334" s="89">
        <f t="shared" si="52"/>
        <v>0</v>
      </c>
      <c r="AI334" s="89">
        <f>'Tabla del Prestamo'!$H$15</f>
        <v>0</v>
      </c>
      <c r="AJ334" s="67"/>
      <c r="AK334" s="89"/>
      <c r="AL334" s="67"/>
      <c r="AM334" s="89">
        <f t="shared" si="53"/>
        <v>0</v>
      </c>
      <c r="AO334" s="96">
        <f>IF('Tabla del Prestamo'!K333&gt;0.1,1,0)</f>
        <v>0</v>
      </c>
      <c r="AP334" s="96"/>
      <c r="AV334" s="89">
        <f t="shared" si="54"/>
        <v>0</v>
      </c>
      <c r="AW334" s="97">
        <f>(AV334-AX334)+('Tabla del Prestamo'!H334+'Tabla del Prestamo'!I334+'Tabla del Prestamo'!J334)*BE334</f>
        <v>0</v>
      </c>
      <c r="AX334" s="89">
        <f t="shared" si="55"/>
        <v>0</v>
      </c>
      <c r="AY334" s="89">
        <f>'Tabla del Prestamo'!$H$15</f>
        <v>0</v>
      </c>
      <c r="BA334" s="89"/>
      <c r="BC334" s="97">
        <f t="shared" si="56"/>
        <v>0</v>
      </c>
      <c r="BD334" s="90">
        <v>27</v>
      </c>
      <c r="BE334" s="98">
        <f t="shared" si="57"/>
        <v>0</v>
      </c>
      <c r="BG334" s="69">
        <f t="shared" si="58"/>
        <v>0</v>
      </c>
      <c r="BH334" s="70">
        <f t="shared" si="59"/>
        <v>0</v>
      </c>
      <c r="BJ334" s="67">
        <f>IF(BC334&gt;-'Tabla del Prestamo'!$D$16,1,0)</f>
        <v>0</v>
      </c>
      <c r="BL334" s="95">
        <f>('Tabla del Prestamo'!$N$22*AM334/12)</f>
        <v>0</v>
      </c>
    </row>
    <row r="335" spans="19:64" x14ac:dyDescent="0.35">
      <c r="S335" s="93">
        <f t="shared" si="48"/>
        <v>0</v>
      </c>
      <c r="T335" s="93">
        <f>IF('Tabla del Prestamo'!G335&gt;0,'Tabla del Prestamo'!G335,0)</f>
        <v>0</v>
      </c>
      <c r="U335" s="94"/>
      <c r="V335" s="94">
        <f t="shared" si="49"/>
        <v>0</v>
      </c>
      <c r="W335" s="66">
        <v>320</v>
      </c>
      <c r="X335" s="70">
        <f>SUMIF($S$16:$S$375,"&gt;0",$S$16:$S$375)-SUMIF(S336:$S$375,"&gt;0",S336:$S$375)</f>
        <v>0</v>
      </c>
      <c r="Y335" s="83"/>
      <c r="Z335" s="70">
        <f>'Tabla del Prestamo'!H335+'Tabla del Prestamo'!I335+'Tabla del Prestamo'!J335</f>
        <v>0</v>
      </c>
      <c r="AA335" s="67">
        <v>320</v>
      </c>
      <c r="AB335" s="70">
        <f>SUMIF($Z$16:$Z$375,"&gt;0",$Z$16:$Z$375)-SUMIF($Z336:Z$375,"&gt;0",$Z336:Z$375)</f>
        <v>0</v>
      </c>
      <c r="AC335" s="66"/>
      <c r="AD335" s="70"/>
      <c r="AE335" s="95"/>
      <c r="AF335" s="89">
        <f t="shared" si="50"/>
        <v>0</v>
      </c>
      <c r="AG335" s="89">
        <f t="shared" si="51"/>
        <v>0</v>
      </c>
      <c r="AH335" s="89">
        <f t="shared" si="52"/>
        <v>0</v>
      </c>
      <c r="AI335" s="89">
        <f>'Tabla del Prestamo'!$H$15</f>
        <v>0</v>
      </c>
      <c r="AJ335" s="67"/>
      <c r="AK335" s="89"/>
      <c r="AL335" s="67"/>
      <c r="AM335" s="89">
        <f t="shared" si="53"/>
        <v>0</v>
      </c>
      <c r="AO335" s="96">
        <f>IF('Tabla del Prestamo'!K334&gt;0.1,1,0)</f>
        <v>0</v>
      </c>
      <c r="AP335" s="96"/>
      <c r="AV335" s="89">
        <f t="shared" si="54"/>
        <v>0</v>
      </c>
      <c r="AW335" s="97">
        <f>(AV335-AX335)+('Tabla del Prestamo'!H335+'Tabla del Prestamo'!I335+'Tabla del Prestamo'!J335)*BE335</f>
        <v>0</v>
      </c>
      <c r="AX335" s="89">
        <f t="shared" si="55"/>
        <v>0</v>
      </c>
      <c r="AY335" s="89">
        <f>'Tabla del Prestamo'!$H$15</f>
        <v>0</v>
      </c>
      <c r="BA335" s="89"/>
      <c r="BC335" s="97">
        <f t="shared" si="56"/>
        <v>0</v>
      </c>
      <c r="BD335" s="90">
        <v>27</v>
      </c>
      <c r="BE335" s="98">
        <f t="shared" si="57"/>
        <v>0</v>
      </c>
      <c r="BG335" s="69">
        <f t="shared" si="58"/>
        <v>0</v>
      </c>
      <c r="BH335" s="70">
        <f t="shared" si="59"/>
        <v>0</v>
      </c>
      <c r="BJ335" s="67">
        <f>IF(BC335&gt;-'Tabla del Prestamo'!$D$16,1,0)</f>
        <v>0</v>
      </c>
      <c r="BL335" s="95">
        <f>('Tabla del Prestamo'!$N$22*AM335/12)</f>
        <v>0</v>
      </c>
    </row>
    <row r="336" spans="19:64" x14ac:dyDescent="0.35">
      <c r="S336" s="93">
        <f t="shared" ref="S336:S375" si="60">IF(T336&gt;0,V336,0)</f>
        <v>0</v>
      </c>
      <c r="T336" s="93">
        <f>IF('Tabla del Prestamo'!G336&gt;0,'Tabla del Prestamo'!G336,0)</f>
        <v>0</v>
      </c>
      <c r="U336" s="94"/>
      <c r="V336" s="94">
        <f t="shared" ref="V336:V375" si="61">AH336-T336</f>
        <v>0</v>
      </c>
      <c r="W336" s="66">
        <v>321</v>
      </c>
      <c r="X336" s="70">
        <f>SUMIF($S$16:$S$375,"&gt;0",$S$16:$S$375)-SUMIF(S337:$S$375,"&gt;0",S337:$S$375)</f>
        <v>0</v>
      </c>
      <c r="Y336" s="83"/>
      <c r="Z336" s="70">
        <f>'Tabla del Prestamo'!H336+'Tabla del Prestamo'!I336+'Tabla del Prestamo'!J336</f>
        <v>0</v>
      </c>
      <c r="AA336" s="67">
        <v>321</v>
      </c>
      <c r="AB336" s="70">
        <f>SUMIF($Z$16:$Z$375,"&gt;0",$Z$16:$Z$375)-SUMIF($Z337:Z$375,"&gt;0",$Z337:Z$375)</f>
        <v>0</v>
      </c>
      <c r="AC336" s="66"/>
      <c r="AD336" s="70"/>
      <c r="AE336" s="95"/>
      <c r="AF336" s="89">
        <f t="shared" ref="AF336:AF375" si="62">PMT($AR$69,$AR$68,-$AR$79,,)</f>
        <v>0</v>
      </c>
      <c r="AG336" s="89">
        <f t="shared" ref="AG336:AG375" si="63">AF336-AH336</f>
        <v>0</v>
      </c>
      <c r="AH336" s="89">
        <f t="shared" ref="AH336:AH375" si="64">IF((AM335*$AR$69)&gt;0,AM335*$AR$69,0)</f>
        <v>0</v>
      </c>
      <c r="AI336" s="89">
        <f>'Tabla del Prestamo'!$H$15</f>
        <v>0</v>
      </c>
      <c r="AJ336" s="67"/>
      <c r="AK336" s="89"/>
      <c r="AL336" s="67"/>
      <c r="AM336" s="89">
        <f t="shared" ref="AM336:AM375" si="65">+AM335-AG336</f>
        <v>0</v>
      </c>
      <c r="AO336" s="96">
        <f>IF('Tabla del Prestamo'!K335&gt;0.1,1,0)</f>
        <v>0</v>
      </c>
      <c r="AP336" s="96"/>
      <c r="AV336" s="89">
        <f t="shared" ref="AV336:AV375" si="66">PMT($AR$69,$AR$68,-$AR$79,,)</f>
        <v>0</v>
      </c>
      <c r="AW336" s="97">
        <f>(AV336-AX336)+('Tabla del Prestamo'!H336+'Tabla del Prestamo'!I336+'Tabla del Prestamo'!J336)*BE336</f>
        <v>0</v>
      </c>
      <c r="AX336" s="89">
        <f t="shared" ref="AX336:AX375" si="67">BC335*$AR$81</f>
        <v>0</v>
      </c>
      <c r="AY336" s="89">
        <f>'Tabla del Prestamo'!$H$15</f>
        <v>0</v>
      </c>
      <c r="BA336" s="89"/>
      <c r="BC336" s="97">
        <f t="shared" ref="BC336:BC375" si="68">+BC335-AW336</f>
        <v>0</v>
      </c>
      <c r="BD336" s="90">
        <v>27</v>
      </c>
      <c r="BE336" s="98">
        <f t="shared" ref="BE336:BE375" si="69">IF(BD336&gt;$BC$13,0,1)</f>
        <v>0</v>
      </c>
      <c r="BG336" s="69">
        <f t="shared" ref="BG336:BG375" si="70">IF(AX336&gt;0,AX336,0)</f>
        <v>0</v>
      </c>
      <c r="BH336" s="70">
        <f t="shared" ref="BH336:BH375" si="71">AH336-BG336</f>
        <v>0</v>
      </c>
      <c r="BJ336" s="67">
        <f>IF(BC336&gt;-'Tabla del Prestamo'!$D$16,1,0)</f>
        <v>0</v>
      </c>
      <c r="BL336" s="95">
        <f>('Tabla del Prestamo'!$N$22*AM336/12)</f>
        <v>0</v>
      </c>
    </row>
    <row r="337" spans="19:64" x14ac:dyDescent="0.35">
      <c r="S337" s="93">
        <f t="shared" si="60"/>
        <v>0</v>
      </c>
      <c r="T337" s="93">
        <f>IF('Tabla del Prestamo'!G337&gt;0,'Tabla del Prestamo'!G337,0)</f>
        <v>0</v>
      </c>
      <c r="U337" s="94"/>
      <c r="V337" s="94">
        <f t="shared" si="61"/>
        <v>0</v>
      </c>
      <c r="W337" s="66">
        <v>322</v>
      </c>
      <c r="X337" s="70">
        <f>SUMIF($S$16:$S$375,"&gt;0",$S$16:$S$375)-SUMIF(S338:$S$375,"&gt;0",S338:$S$375)</f>
        <v>0</v>
      </c>
      <c r="Y337" s="83"/>
      <c r="Z337" s="70">
        <f>'Tabla del Prestamo'!H337+'Tabla del Prestamo'!I337+'Tabla del Prestamo'!J337</f>
        <v>0</v>
      </c>
      <c r="AA337" s="67">
        <v>322</v>
      </c>
      <c r="AB337" s="70">
        <f>SUMIF($Z$16:$Z$375,"&gt;0",$Z$16:$Z$375)-SUMIF($Z338:Z$375,"&gt;0",$Z338:Z$375)</f>
        <v>0</v>
      </c>
      <c r="AC337" s="66"/>
      <c r="AD337" s="70"/>
      <c r="AE337" s="95"/>
      <c r="AF337" s="89">
        <f t="shared" si="62"/>
        <v>0</v>
      </c>
      <c r="AG337" s="89">
        <f t="shared" si="63"/>
        <v>0</v>
      </c>
      <c r="AH337" s="89">
        <f t="shared" si="64"/>
        <v>0</v>
      </c>
      <c r="AI337" s="89">
        <f>'Tabla del Prestamo'!$H$15</f>
        <v>0</v>
      </c>
      <c r="AJ337" s="67"/>
      <c r="AK337" s="89"/>
      <c r="AL337" s="67"/>
      <c r="AM337" s="89">
        <f t="shared" si="65"/>
        <v>0</v>
      </c>
      <c r="AO337" s="96">
        <f>IF('Tabla del Prestamo'!K336&gt;0.1,1,0)</f>
        <v>0</v>
      </c>
      <c r="AP337" s="96"/>
      <c r="AV337" s="89">
        <f t="shared" si="66"/>
        <v>0</v>
      </c>
      <c r="AW337" s="97">
        <f>(AV337-AX337)+('Tabla del Prestamo'!H337+'Tabla del Prestamo'!I337+'Tabla del Prestamo'!J337)*BE337</f>
        <v>0</v>
      </c>
      <c r="AX337" s="89">
        <f t="shared" si="67"/>
        <v>0</v>
      </c>
      <c r="AY337" s="89">
        <f>'Tabla del Prestamo'!$H$15</f>
        <v>0</v>
      </c>
      <c r="BA337" s="89"/>
      <c r="BC337" s="97">
        <f t="shared" si="68"/>
        <v>0</v>
      </c>
      <c r="BD337" s="90">
        <v>27</v>
      </c>
      <c r="BE337" s="98">
        <f t="shared" si="69"/>
        <v>0</v>
      </c>
      <c r="BG337" s="69">
        <f t="shared" si="70"/>
        <v>0</v>
      </c>
      <c r="BH337" s="70">
        <f t="shared" si="71"/>
        <v>0</v>
      </c>
      <c r="BJ337" s="67">
        <f>IF(BC337&gt;-'Tabla del Prestamo'!$D$16,1,0)</f>
        <v>0</v>
      </c>
      <c r="BL337" s="95">
        <f>('Tabla del Prestamo'!$N$22*AM337/12)</f>
        <v>0</v>
      </c>
    </row>
    <row r="338" spans="19:64" x14ac:dyDescent="0.35">
      <c r="S338" s="93">
        <f t="shared" si="60"/>
        <v>0</v>
      </c>
      <c r="T338" s="93">
        <f>IF('Tabla del Prestamo'!G338&gt;0,'Tabla del Prestamo'!G338,0)</f>
        <v>0</v>
      </c>
      <c r="U338" s="94"/>
      <c r="V338" s="94">
        <f t="shared" si="61"/>
        <v>0</v>
      </c>
      <c r="W338" s="66">
        <v>323</v>
      </c>
      <c r="X338" s="70">
        <f>SUMIF($S$16:$S$375,"&gt;0",$S$16:$S$375)-SUMIF(S339:$S$375,"&gt;0",S339:$S$375)</f>
        <v>0</v>
      </c>
      <c r="Y338" s="83"/>
      <c r="Z338" s="70">
        <f>'Tabla del Prestamo'!H338+'Tabla del Prestamo'!I338+'Tabla del Prestamo'!J338</f>
        <v>0</v>
      </c>
      <c r="AA338" s="67">
        <v>323</v>
      </c>
      <c r="AB338" s="70">
        <f>SUMIF($Z$16:$Z$375,"&gt;0",$Z$16:$Z$375)-SUMIF($Z339:Z$375,"&gt;0",$Z339:Z$375)</f>
        <v>0</v>
      </c>
      <c r="AC338" s="66"/>
      <c r="AD338" s="70"/>
      <c r="AE338" s="95"/>
      <c r="AF338" s="89">
        <f t="shared" si="62"/>
        <v>0</v>
      </c>
      <c r="AG338" s="89">
        <f t="shared" si="63"/>
        <v>0</v>
      </c>
      <c r="AH338" s="89">
        <f t="shared" si="64"/>
        <v>0</v>
      </c>
      <c r="AI338" s="89">
        <f>'Tabla del Prestamo'!$H$15</f>
        <v>0</v>
      </c>
      <c r="AJ338" s="67"/>
      <c r="AK338" s="89"/>
      <c r="AL338" s="67"/>
      <c r="AM338" s="89">
        <f t="shared" si="65"/>
        <v>0</v>
      </c>
      <c r="AO338" s="96">
        <f>IF('Tabla del Prestamo'!K337&gt;0.1,1,0)</f>
        <v>0</v>
      </c>
      <c r="AP338" s="96"/>
      <c r="AV338" s="89">
        <f t="shared" si="66"/>
        <v>0</v>
      </c>
      <c r="AW338" s="97">
        <f>(AV338-AX338)+('Tabla del Prestamo'!H338+'Tabla del Prestamo'!I338+'Tabla del Prestamo'!J338)*BE338</f>
        <v>0</v>
      </c>
      <c r="AX338" s="89">
        <f t="shared" si="67"/>
        <v>0</v>
      </c>
      <c r="AY338" s="89">
        <f>'Tabla del Prestamo'!$H$15</f>
        <v>0</v>
      </c>
      <c r="BA338" s="89"/>
      <c r="BC338" s="97">
        <f t="shared" si="68"/>
        <v>0</v>
      </c>
      <c r="BD338" s="90">
        <v>27</v>
      </c>
      <c r="BE338" s="98">
        <f t="shared" si="69"/>
        <v>0</v>
      </c>
      <c r="BG338" s="69">
        <f t="shared" si="70"/>
        <v>0</v>
      </c>
      <c r="BH338" s="70">
        <f t="shared" si="71"/>
        <v>0</v>
      </c>
      <c r="BJ338" s="67">
        <f>IF(BC338&gt;-'Tabla del Prestamo'!$D$16,1,0)</f>
        <v>0</v>
      </c>
      <c r="BL338" s="95">
        <f>('Tabla del Prestamo'!$N$22*AM338/12)</f>
        <v>0</v>
      </c>
    </row>
    <row r="339" spans="19:64" x14ac:dyDescent="0.35">
      <c r="S339" s="93">
        <f t="shared" si="60"/>
        <v>0</v>
      </c>
      <c r="T339" s="93">
        <f>IF('Tabla del Prestamo'!G339&gt;0,'Tabla del Prestamo'!G339,0)</f>
        <v>0</v>
      </c>
      <c r="U339" s="94"/>
      <c r="V339" s="94">
        <f t="shared" si="61"/>
        <v>0</v>
      </c>
      <c r="W339" s="66">
        <v>324</v>
      </c>
      <c r="X339" s="70">
        <f>SUMIF($S$16:$S$375,"&gt;0",$S$16:$S$375)-SUMIF(S340:$S$375,"&gt;0",S340:$S$375)</f>
        <v>0</v>
      </c>
      <c r="Y339" s="83"/>
      <c r="Z339" s="70">
        <f>'Tabla del Prestamo'!H339+'Tabla del Prestamo'!I339+'Tabla del Prestamo'!J339</f>
        <v>0</v>
      </c>
      <c r="AA339" s="67">
        <v>324</v>
      </c>
      <c r="AB339" s="70">
        <f>SUMIF($Z$16:$Z$375,"&gt;0",$Z$16:$Z$375)-SUMIF($Z340:Z$375,"&gt;0",$Z340:Z$375)</f>
        <v>0</v>
      </c>
      <c r="AC339" s="66"/>
      <c r="AD339" s="70"/>
      <c r="AE339" s="95"/>
      <c r="AF339" s="89">
        <f t="shared" si="62"/>
        <v>0</v>
      </c>
      <c r="AG339" s="89">
        <f t="shared" si="63"/>
        <v>0</v>
      </c>
      <c r="AH339" s="89">
        <f t="shared" si="64"/>
        <v>0</v>
      </c>
      <c r="AI339" s="89">
        <f>'Tabla del Prestamo'!$H$15</f>
        <v>0</v>
      </c>
      <c r="AJ339" s="67"/>
      <c r="AK339" s="89"/>
      <c r="AL339" s="67"/>
      <c r="AM339" s="89">
        <f t="shared" si="65"/>
        <v>0</v>
      </c>
      <c r="AO339" s="96">
        <f>IF('Tabla del Prestamo'!K338&gt;0.1,1,0)</f>
        <v>0</v>
      </c>
      <c r="AP339" s="96"/>
      <c r="AV339" s="89">
        <f t="shared" si="66"/>
        <v>0</v>
      </c>
      <c r="AW339" s="97">
        <f>(AV339-AX339)+('Tabla del Prestamo'!H339+'Tabla del Prestamo'!I339+'Tabla del Prestamo'!J339)*BE339</f>
        <v>0</v>
      </c>
      <c r="AX339" s="89">
        <f t="shared" si="67"/>
        <v>0</v>
      </c>
      <c r="AY339" s="89">
        <f>'Tabla del Prestamo'!$H$15</f>
        <v>0</v>
      </c>
      <c r="BA339" s="89"/>
      <c r="BC339" s="97">
        <f t="shared" si="68"/>
        <v>0</v>
      </c>
      <c r="BD339" s="90">
        <v>27</v>
      </c>
      <c r="BE339" s="98">
        <f t="shared" si="69"/>
        <v>0</v>
      </c>
      <c r="BG339" s="69">
        <f t="shared" si="70"/>
        <v>0</v>
      </c>
      <c r="BH339" s="70">
        <f t="shared" si="71"/>
        <v>0</v>
      </c>
      <c r="BJ339" s="67">
        <f>IF(BC339&gt;-'Tabla del Prestamo'!$D$16,1,0)</f>
        <v>0</v>
      </c>
      <c r="BL339" s="95">
        <f>('Tabla del Prestamo'!$N$22*AM339/12)</f>
        <v>0</v>
      </c>
    </row>
    <row r="340" spans="19:64" x14ac:dyDescent="0.35">
      <c r="S340" s="93">
        <f t="shared" si="60"/>
        <v>0</v>
      </c>
      <c r="T340" s="93">
        <f>IF('Tabla del Prestamo'!G340&gt;0,'Tabla del Prestamo'!G340,0)</f>
        <v>0</v>
      </c>
      <c r="U340" s="94"/>
      <c r="V340" s="94">
        <f t="shared" si="61"/>
        <v>0</v>
      </c>
      <c r="W340" s="66">
        <v>325</v>
      </c>
      <c r="X340" s="70">
        <f>SUMIF($S$16:$S$375,"&gt;0",$S$16:$S$375)-SUMIF(S341:$S$375,"&gt;0",S341:$S$375)</f>
        <v>0</v>
      </c>
      <c r="Y340" s="83"/>
      <c r="Z340" s="70">
        <f>'Tabla del Prestamo'!H340+'Tabla del Prestamo'!I340+'Tabla del Prestamo'!J340</f>
        <v>0</v>
      </c>
      <c r="AA340" s="67">
        <v>325</v>
      </c>
      <c r="AB340" s="70">
        <f>SUMIF($Z$16:$Z$375,"&gt;0",$Z$16:$Z$375)-SUMIF($Z341:Z$375,"&gt;0",$Z341:Z$375)</f>
        <v>0</v>
      </c>
      <c r="AC340" s="66"/>
      <c r="AD340" s="70"/>
      <c r="AE340" s="95"/>
      <c r="AF340" s="89">
        <f t="shared" si="62"/>
        <v>0</v>
      </c>
      <c r="AG340" s="89">
        <f t="shared" si="63"/>
        <v>0</v>
      </c>
      <c r="AH340" s="89">
        <f t="shared" si="64"/>
        <v>0</v>
      </c>
      <c r="AI340" s="89">
        <f>'Tabla del Prestamo'!$H$15</f>
        <v>0</v>
      </c>
      <c r="AJ340" s="67"/>
      <c r="AK340" s="89"/>
      <c r="AL340" s="67"/>
      <c r="AM340" s="89">
        <f t="shared" si="65"/>
        <v>0</v>
      </c>
      <c r="AO340" s="96">
        <f>IF('Tabla del Prestamo'!K339&gt;0.1,1,0)</f>
        <v>0</v>
      </c>
      <c r="AP340" s="96"/>
      <c r="AV340" s="89">
        <f t="shared" si="66"/>
        <v>0</v>
      </c>
      <c r="AW340" s="97">
        <f>(AV340-AX340)+('Tabla del Prestamo'!H340+'Tabla del Prestamo'!I340+'Tabla del Prestamo'!J340)*BE340</f>
        <v>0</v>
      </c>
      <c r="AX340" s="89">
        <f t="shared" si="67"/>
        <v>0</v>
      </c>
      <c r="AY340" s="89">
        <f>'Tabla del Prestamo'!$H$15</f>
        <v>0</v>
      </c>
      <c r="BA340" s="89"/>
      <c r="BC340" s="97">
        <f t="shared" si="68"/>
        <v>0</v>
      </c>
      <c r="BD340" s="90">
        <v>28</v>
      </c>
      <c r="BE340" s="98">
        <f t="shared" si="69"/>
        <v>0</v>
      </c>
      <c r="BG340" s="69">
        <f t="shared" si="70"/>
        <v>0</v>
      </c>
      <c r="BH340" s="70">
        <f t="shared" si="71"/>
        <v>0</v>
      </c>
      <c r="BJ340" s="67">
        <f>IF(BC340&gt;-'Tabla del Prestamo'!$D$16,1,0)</f>
        <v>0</v>
      </c>
      <c r="BL340" s="95">
        <f>('Tabla del Prestamo'!$N$22*AM340/12)</f>
        <v>0</v>
      </c>
    </row>
    <row r="341" spans="19:64" x14ac:dyDescent="0.35">
      <c r="S341" s="93">
        <f t="shared" si="60"/>
        <v>0</v>
      </c>
      <c r="T341" s="93">
        <f>IF('Tabla del Prestamo'!G341&gt;0,'Tabla del Prestamo'!G341,0)</f>
        <v>0</v>
      </c>
      <c r="U341" s="94"/>
      <c r="V341" s="94">
        <f t="shared" si="61"/>
        <v>0</v>
      </c>
      <c r="W341" s="66">
        <v>326</v>
      </c>
      <c r="X341" s="70">
        <f>SUMIF($S$16:$S$375,"&gt;0",$S$16:$S$375)-SUMIF(S342:$S$375,"&gt;0",S342:$S$375)</f>
        <v>0</v>
      </c>
      <c r="Y341" s="83"/>
      <c r="Z341" s="70">
        <f>'Tabla del Prestamo'!H341+'Tabla del Prestamo'!I341+'Tabla del Prestamo'!J341</f>
        <v>0</v>
      </c>
      <c r="AA341" s="67">
        <v>326</v>
      </c>
      <c r="AB341" s="70">
        <f>SUMIF($Z$16:$Z$375,"&gt;0",$Z$16:$Z$375)-SUMIF($Z342:Z$375,"&gt;0",$Z342:Z$375)</f>
        <v>0</v>
      </c>
      <c r="AC341" s="66"/>
      <c r="AD341" s="70"/>
      <c r="AE341" s="95"/>
      <c r="AF341" s="89">
        <f t="shared" si="62"/>
        <v>0</v>
      </c>
      <c r="AG341" s="89">
        <f t="shared" si="63"/>
        <v>0</v>
      </c>
      <c r="AH341" s="89">
        <f t="shared" si="64"/>
        <v>0</v>
      </c>
      <c r="AI341" s="89">
        <f>'Tabla del Prestamo'!$H$15</f>
        <v>0</v>
      </c>
      <c r="AJ341" s="67"/>
      <c r="AK341" s="89"/>
      <c r="AL341" s="67"/>
      <c r="AM341" s="89">
        <f t="shared" si="65"/>
        <v>0</v>
      </c>
      <c r="AO341" s="96">
        <f>IF('Tabla del Prestamo'!K340&gt;0.1,1,0)</f>
        <v>0</v>
      </c>
      <c r="AP341" s="96"/>
      <c r="AV341" s="89">
        <f t="shared" si="66"/>
        <v>0</v>
      </c>
      <c r="AW341" s="97">
        <f>(AV341-AX341)+('Tabla del Prestamo'!H341+'Tabla del Prestamo'!I341+'Tabla del Prestamo'!J341)*BE341</f>
        <v>0</v>
      </c>
      <c r="AX341" s="89">
        <f t="shared" si="67"/>
        <v>0</v>
      </c>
      <c r="AY341" s="89">
        <f>'Tabla del Prestamo'!$H$15</f>
        <v>0</v>
      </c>
      <c r="BA341" s="89"/>
      <c r="BC341" s="97">
        <f t="shared" si="68"/>
        <v>0</v>
      </c>
      <c r="BD341" s="90">
        <v>28</v>
      </c>
      <c r="BE341" s="98">
        <f t="shared" si="69"/>
        <v>0</v>
      </c>
      <c r="BG341" s="69">
        <f t="shared" si="70"/>
        <v>0</v>
      </c>
      <c r="BH341" s="70">
        <f t="shared" si="71"/>
        <v>0</v>
      </c>
      <c r="BJ341" s="67">
        <f>IF(BC341&gt;-'Tabla del Prestamo'!$D$16,1,0)</f>
        <v>0</v>
      </c>
      <c r="BL341" s="95">
        <f>('Tabla del Prestamo'!$N$22*AM341/12)</f>
        <v>0</v>
      </c>
    </row>
    <row r="342" spans="19:64" x14ac:dyDescent="0.35">
      <c r="S342" s="93">
        <f t="shared" si="60"/>
        <v>0</v>
      </c>
      <c r="T342" s="93">
        <f>IF('Tabla del Prestamo'!G342&gt;0,'Tabla del Prestamo'!G342,0)</f>
        <v>0</v>
      </c>
      <c r="U342" s="94"/>
      <c r="V342" s="94">
        <f t="shared" si="61"/>
        <v>0</v>
      </c>
      <c r="W342" s="66">
        <v>327</v>
      </c>
      <c r="X342" s="70">
        <f>SUMIF($S$16:$S$375,"&gt;0",$S$16:$S$375)-SUMIF(S343:$S$375,"&gt;0",S343:$S$375)</f>
        <v>0</v>
      </c>
      <c r="Y342" s="83"/>
      <c r="Z342" s="70">
        <f>'Tabla del Prestamo'!H342+'Tabla del Prestamo'!I342+'Tabla del Prestamo'!J342</f>
        <v>0</v>
      </c>
      <c r="AA342" s="67">
        <v>327</v>
      </c>
      <c r="AB342" s="70">
        <f>SUMIF($Z$16:$Z$375,"&gt;0",$Z$16:$Z$375)-SUMIF($Z343:Z$375,"&gt;0",$Z343:Z$375)</f>
        <v>0</v>
      </c>
      <c r="AC342" s="66"/>
      <c r="AD342" s="70"/>
      <c r="AE342" s="95"/>
      <c r="AF342" s="89">
        <f t="shared" si="62"/>
        <v>0</v>
      </c>
      <c r="AG342" s="89">
        <f t="shared" si="63"/>
        <v>0</v>
      </c>
      <c r="AH342" s="89">
        <f t="shared" si="64"/>
        <v>0</v>
      </c>
      <c r="AI342" s="89">
        <f>'Tabla del Prestamo'!$H$15</f>
        <v>0</v>
      </c>
      <c r="AJ342" s="67"/>
      <c r="AK342" s="89"/>
      <c r="AL342" s="67"/>
      <c r="AM342" s="89">
        <f t="shared" si="65"/>
        <v>0</v>
      </c>
      <c r="AO342" s="96">
        <f>IF('Tabla del Prestamo'!K341&gt;0.1,1,0)</f>
        <v>0</v>
      </c>
      <c r="AP342" s="96"/>
      <c r="AV342" s="89">
        <f t="shared" si="66"/>
        <v>0</v>
      </c>
      <c r="AW342" s="97">
        <f>(AV342-AX342)+('Tabla del Prestamo'!H342+'Tabla del Prestamo'!I342+'Tabla del Prestamo'!J342)*BE342</f>
        <v>0</v>
      </c>
      <c r="AX342" s="89">
        <f t="shared" si="67"/>
        <v>0</v>
      </c>
      <c r="AY342" s="89">
        <f>'Tabla del Prestamo'!$H$15</f>
        <v>0</v>
      </c>
      <c r="BA342" s="89"/>
      <c r="BC342" s="97">
        <f t="shared" si="68"/>
        <v>0</v>
      </c>
      <c r="BD342" s="90">
        <v>28</v>
      </c>
      <c r="BE342" s="98">
        <f t="shared" si="69"/>
        <v>0</v>
      </c>
      <c r="BG342" s="69">
        <f t="shared" si="70"/>
        <v>0</v>
      </c>
      <c r="BH342" s="70">
        <f t="shared" si="71"/>
        <v>0</v>
      </c>
      <c r="BJ342" s="67">
        <f>IF(BC342&gt;-'Tabla del Prestamo'!$D$16,1,0)</f>
        <v>0</v>
      </c>
      <c r="BL342" s="95">
        <f>('Tabla del Prestamo'!$N$22*AM342/12)</f>
        <v>0</v>
      </c>
    </row>
    <row r="343" spans="19:64" x14ac:dyDescent="0.35">
      <c r="S343" s="93">
        <f t="shared" si="60"/>
        <v>0</v>
      </c>
      <c r="T343" s="93">
        <f>IF('Tabla del Prestamo'!G343&gt;0,'Tabla del Prestamo'!G343,0)</f>
        <v>0</v>
      </c>
      <c r="U343" s="94"/>
      <c r="V343" s="94">
        <f t="shared" si="61"/>
        <v>0</v>
      </c>
      <c r="W343" s="66">
        <v>328</v>
      </c>
      <c r="X343" s="70">
        <f>SUMIF($S$16:$S$375,"&gt;0",$S$16:$S$375)-SUMIF(S344:$S$375,"&gt;0",S344:$S$375)</f>
        <v>0</v>
      </c>
      <c r="Y343" s="83"/>
      <c r="Z343" s="70">
        <f>'Tabla del Prestamo'!H343+'Tabla del Prestamo'!I343+'Tabla del Prestamo'!J343</f>
        <v>0</v>
      </c>
      <c r="AA343" s="67">
        <v>328</v>
      </c>
      <c r="AB343" s="70">
        <f>SUMIF($Z$16:$Z$375,"&gt;0",$Z$16:$Z$375)-SUMIF($Z344:Z$375,"&gt;0",$Z344:Z$375)</f>
        <v>0</v>
      </c>
      <c r="AC343" s="66"/>
      <c r="AD343" s="70"/>
      <c r="AE343" s="95"/>
      <c r="AF343" s="89">
        <f t="shared" si="62"/>
        <v>0</v>
      </c>
      <c r="AG343" s="89">
        <f t="shared" si="63"/>
        <v>0</v>
      </c>
      <c r="AH343" s="89">
        <f t="shared" si="64"/>
        <v>0</v>
      </c>
      <c r="AI343" s="89">
        <f>'Tabla del Prestamo'!$H$15</f>
        <v>0</v>
      </c>
      <c r="AJ343" s="67"/>
      <c r="AK343" s="89"/>
      <c r="AL343" s="67"/>
      <c r="AM343" s="89">
        <f t="shared" si="65"/>
        <v>0</v>
      </c>
      <c r="AO343" s="96">
        <f>IF('Tabla del Prestamo'!K342&gt;0.1,1,0)</f>
        <v>0</v>
      </c>
      <c r="AP343" s="96"/>
      <c r="AV343" s="89">
        <f t="shared" si="66"/>
        <v>0</v>
      </c>
      <c r="AW343" s="97">
        <f>(AV343-AX343)+('Tabla del Prestamo'!H343+'Tabla del Prestamo'!I343+'Tabla del Prestamo'!J343)*BE343</f>
        <v>0</v>
      </c>
      <c r="AX343" s="89">
        <f t="shared" si="67"/>
        <v>0</v>
      </c>
      <c r="AY343" s="89">
        <f>'Tabla del Prestamo'!$H$15</f>
        <v>0</v>
      </c>
      <c r="BA343" s="89"/>
      <c r="BC343" s="97">
        <f t="shared" si="68"/>
        <v>0</v>
      </c>
      <c r="BD343" s="90">
        <v>28</v>
      </c>
      <c r="BE343" s="98">
        <f t="shared" si="69"/>
        <v>0</v>
      </c>
      <c r="BG343" s="69">
        <f t="shared" si="70"/>
        <v>0</v>
      </c>
      <c r="BH343" s="70">
        <f t="shared" si="71"/>
        <v>0</v>
      </c>
      <c r="BJ343" s="67">
        <f>IF(BC343&gt;-'Tabla del Prestamo'!$D$16,1,0)</f>
        <v>0</v>
      </c>
      <c r="BL343" s="95">
        <f>('Tabla del Prestamo'!$N$22*AM343/12)</f>
        <v>0</v>
      </c>
    </row>
    <row r="344" spans="19:64" x14ac:dyDescent="0.35">
      <c r="S344" s="93">
        <f t="shared" si="60"/>
        <v>0</v>
      </c>
      <c r="T344" s="93">
        <f>IF('Tabla del Prestamo'!G344&gt;0,'Tabla del Prestamo'!G344,0)</f>
        <v>0</v>
      </c>
      <c r="U344" s="94"/>
      <c r="V344" s="94">
        <f t="shared" si="61"/>
        <v>0</v>
      </c>
      <c r="W344" s="66">
        <v>329</v>
      </c>
      <c r="X344" s="70">
        <f>SUMIF($S$16:$S$375,"&gt;0",$S$16:$S$375)-SUMIF(S345:$S$375,"&gt;0",S345:$S$375)</f>
        <v>0</v>
      </c>
      <c r="Y344" s="83"/>
      <c r="Z344" s="70">
        <f>'Tabla del Prestamo'!H344+'Tabla del Prestamo'!I344+'Tabla del Prestamo'!J344</f>
        <v>0</v>
      </c>
      <c r="AA344" s="67">
        <v>329</v>
      </c>
      <c r="AB344" s="70">
        <f>SUMIF($Z$16:$Z$375,"&gt;0",$Z$16:$Z$375)-SUMIF($Z345:Z$375,"&gt;0",$Z345:Z$375)</f>
        <v>0</v>
      </c>
      <c r="AC344" s="66"/>
      <c r="AD344" s="70"/>
      <c r="AE344" s="95"/>
      <c r="AF344" s="89">
        <f t="shared" si="62"/>
        <v>0</v>
      </c>
      <c r="AG344" s="89">
        <f t="shared" si="63"/>
        <v>0</v>
      </c>
      <c r="AH344" s="89">
        <f t="shared" si="64"/>
        <v>0</v>
      </c>
      <c r="AI344" s="89">
        <f>'Tabla del Prestamo'!$H$15</f>
        <v>0</v>
      </c>
      <c r="AJ344" s="67"/>
      <c r="AK344" s="89"/>
      <c r="AL344" s="67"/>
      <c r="AM344" s="89">
        <f t="shared" si="65"/>
        <v>0</v>
      </c>
      <c r="AO344" s="96">
        <f>IF('Tabla del Prestamo'!K343&gt;0.1,1,0)</f>
        <v>0</v>
      </c>
      <c r="AP344" s="96"/>
      <c r="AV344" s="89">
        <f t="shared" si="66"/>
        <v>0</v>
      </c>
      <c r="AW344" s="97">
        <f>(AV344-AX344)+('Tabla del Prestamo'!H344+'Tabla del Prestamo'!I344+'Tabla del Prestamo'!J344)*BE344</f>
        <v>0</v>
      </c>
      <c r="AX344" s="89">
        <f t="shared" si="67"/>
        <v>0</v>
      </c>
      <c r="AY344" s="89">
        <f>'Tabla del Prestamo'!$H$15</f>
        <v>0</v>
      </c>
      <c r="BA344" s="89"/>
      <c r="BC344" s="97">
        <f t="shared" si="68"/>
        <v>0</v>
      </c>
      <c r="BD344" s="90">
        <v>28</v>
      </c>
      <c r="BE344" s="98">
        <f t="shared" si="69"/>
        <v>0</v>
      </c>
      <c r="BG344" s="69">
        <f t="shared" si="70"/>
        <v>0</v>
      </c>
      <c r="BH344" s="70">
        <f t="shared" si="71"/>
        <v>0</v>
      </c>
      <c r="BJ344" s="67">
        <f>IF(BC344&gt;-'Tabla del Prestamo'!$D$16,1,0)</f>
        <v>0</v>
      </c>
      <c r="BL344" s="95">
        <f>('Tabla del Prestamo'!$N$22*AM344/12)</f>
        <v>0</v>
      </c>
    </row>
    <row r="345" spans="19:64" x14ac:dyDescent="0.35">
      <c r="S345" s="93">
        <f t="shared" si="60"/>
        <v>0</v>
      </c>
      <c r="T345" s="93">
        <f>IF('Tabla del Prestamo'!G345&gt;0,'Tabla del Prestamo'!G345,0)</f>
        <v>0</v>
      </c>
      <c r="U345" s="94"/>
      <c r="V345" s="94">
        <f t="shared" si="61"/>
        <v>0</v>
      </c>
      <c r="W345" s="66">
        <v>330</v>
      </c>
      <c r="X345" s="70">
        <f>SUMIF($S$16:$S$375,"&gt;0",$S$16:$S$375)-SUMIF(S346:$S$375,"&gt;0",S346:$S$375)</f>
        <v>0</v>
      </c>
      <c r="Y345" s="83"/>
      <c r="Z345" s="70">
        <f>'Tabla del Prestamo'!H345+'Tabla del Prestamo'!I345+'Tabla del Prestamo'!J345</f>
        <v>0</v>
      </c>
      <c r="AA345" s="67">
        <v>330</v>
      </c>
      <c r="AB345" s="70">
        <f>SUMIF($Z$16:$Z$375,"&gt;0",$Z$16:$Z$375)-SUMIF($Z346:Z$375,"&gt;0",$Z346:Z$375)</f>
        <v>0</v>
      </c>
      <c r="AC345" s="66"/>
      <c r="AD345" s="70"/>
      <c r="AE345" s="95"/>
      <c r="AF345" s="89">
        <f t="shared" si="62"/>
        <v>0</v>
      </c>
      <c r="AG345" s="89">
        <f t="shared" si="63"/>
        <v>0</v>
      </c>
      <c r="AH345" s="89">
        <f t="shared" si="64"/>
        <v>0</v>
      </c>
      <c r="AI345" s="89">
        <f>'Tabla del Prestamo'!$H$15</f>
        <v>0</v>
      </c>
      <c r="AJ345" s="67"/>
      <c r="AK345" s="89">
        <f>'Tabla del Prestamo'!$I$15</f>
        <v>0</v>
      </c>
      <c r="AL345" s="67"/>
      <c r="AM345" s="89">
        <f t="shared" si="65"/>
        <v>0</v>
      </c>
      <c r="AO345" s="96">
        <f>IF('Tabla del Prestamo'!K344&gt;0.1,1,0)</f>
        <v>0</v>
      </c>
      <c r="AP345" s="96"/>
      <c r="AV345" s="89">
        <f t="shared" si="66"/>
        <v>0</v>
      </c>
      <c r="AW345" s="97">
        <f>(AV345-AX345)+('Tabla del Prestamo'!H345+'Tabla del Prestamo'!I345+'Tabla del Prestamo'!J345)*BE345</f>
        <v>0</v>
      </c>
      <c r="AX345" s="89">
        <f t="shared" si="67"/>
        <v>0</v>
      </c>
      <c r="AY345" s="89">
        <f>'Tabla del Prestamo'!$H$15</f>
        <v>0</v>
      </c>
      <c r="BA345" s="89">
        <f>'Tabla del Prestamo'!$I$15</f>
        <v>0</v>
      </c>
      <c r="BC345" s="97">
        <f t="shared" si="68"/>
        <v>0</v>
      </c>
      <c r="BD345" s="90">
        <v>28</v>
      </c>
      <c r="BE345" s="98">
        <f t="shared" si="69"/>
        <v>0</v>
      </c>
      <c r="BG345" s="69">
        <f t="shared" si="70"/>
        <v>0</v>
      </c>
      <c r="BH345" s="70">
        <f t="shared" si="71"/>
        <v>0</v>
      </c>
      <c r="BJ345" s="67">
        <f>IF(BC345&gt;-'Tabla del Prestamo'!$D$16,1,0)</f>
        <v>0</v>
      </c>
      <c r="BL345" s="95">
        <f>('Tabla del Prestamo'!$N$22*AM345/12)</f>
        <v>0</v>
      </c>
    </row>
    <row r="346" spans="19:64" x14ac:dyDescent="0.35">
      <c r="S346" s="93">
        <f t="shared" si="60"/>
        <v>0</v>
      </c>
      <c r="T346" s="93">
        <f>IF('Tabla del Prestamo'!G346&gt;0,'Tabla del Prestamo'!G346,0)</f>
        <v>0</v>
      </c>
      <c r="U346" s="94"/>
      <c r="V346" s="94">
        <f t="shared" si="61"/>
        <v>0</v>
      </c>
      <c r="W346" s="66">
        <v>331</v>
      </c>
      <c r="X346" s="70">
        <f>SUMIF($S$16:$S$375,"&gt;0",$S$16:$S$375)-SUMIF(S347:$S$375,"&gt;0",S347:$S$375)</f>
        <v>0</v>
      </c>
      <c r="Y346" s="83"/>
      <c r="Z346" s="70">
        <f>'Tabla del Prestamo'!H346+'Tabla del Prestamo'!I346+'Tabla del Prestamo'!J346</f>
        <v>0</v>
      </c>
      <c r="AA346" s="67">
        <v>331</v>
      </c>
      <c r="AB346" s="70">
        <f>SUMIF($Z$16:$Z$375,"&gt;0",$Z$16:$Z$375)-SUMIF($Z347:Z$375,"&gt;0",$Z347:Z$375)</f>
        <v>0</v>
      </c>
      <c r="AC346" s="66"/>
      <c r="AD346" s="70"/>
      <c r="AE346" s="95"/>
      <c r="AF346" s="89">
        <f t="shared" si="62"/>
        <v>0</v>
      </c>
      <c r="AG346" s="89">
        <f t="shared" si="63"/>
        <v>0</v>
      </c>
      <c r="AH346" s="89">
        <f t="shared" si="64"/>
        <v>0</v>
      </c>
      <c r="AI346" s="89">
        <f>'Tabla del Prestamo'!$H$15</f>
        <v>0</v>
      </c>
      <c r="AJ346" s="67"/>
      <c r="AK346" s="89"/>
      <c r="AL346" s="67"/>
      <c r="AM346" s="89">
        <f t="shared" si="65"/>
        <v>0</v>
      </c>
      <c r="AO346" s="96">
        <f>IF('Tabla del Prestamo'!K345&gt;0.1,1,0)</f>
        <v>0</v>
      </c>
      <c r="AP346" s="96"/>
      <c r="AV346" s="89">
        <f t="shared" si="66"/>
        <v>0</v>
      </c>
      <c r="AW346" s="97">
        <f>(AV346-AX346)+('Tabla del Prestamo'!H346+'Tabla del Prestamo'!I346+'Tabla del Prestamo'!J346)*BE346</f>
        <v>0</v>
      </c>
      <c r="AX346" s="89">
        <f t="shared" si="67"/>
        <v>0</v>
      </c>
      <c r="AY346" s="89">
        <f>'Tabla del Prestamo'!$H$15</f>
        <v>0</v>
      </c>
      <c r="BA346" s="89"/>
      <c r="BC346" s="97">
        <f t="shared" si="68"/>
        <v>0</v>
      </c>
      <c r="BD346" s="90">
        <v>28</v>
      </c>
      <c r="BE346" s="98">
        <f t="shared" si="69"/>
        <v>0</v>
      </c>
      <c r="BG346" s="69">
        <f t="shared" si="70"/>
        <v>0</v>
      </c>
      <c r="BH346" s="70">
        <f t="shared" si="71"/>
        <v>0</v>
      </c>
      <c r="BJ346" s="67">
        <f>IF(BC346&gt;-'Tabla del Prestamo'!$D$16,1,0)</f>
        <v>0</v>
      </c>
      <c r="BL346" s="95">
        <f>('Tabla del Prestamo'!$N$22*AM346/12)</f>
        <v>0</v>
      </c>
    </row>
    <row r="347" spans="19:64" x14ac:dyDescent="0.35">
      <c r="S347" s="93">
        <f t="shared" si="60"/>
        <v>0</v>
      </c>
      <c r="T347" s="93">
        <f>IF('Tabla del Prestamo'!G347&gt;0,'Tabla del Prestamo'!G347,0)</f>
        <v>0</v>
      </c>
      <c r="U347" s="94"/>
      <c r="V347" s="94">
        <f t="shared" si="61"/>
        <v>0</v>
      </c>
      <c r="W347" s="66">
        <v>332</v>
      </c>
      <c r="X347" s="70">
        <f>SUMIF($S$16:$S$375,"&gt;0",$S$16:$S$375)-SUMIF(S348:$S$375,"&gt;0",S348:$S$375)</f>
        <v>0</v>
      </c>
      <c r="Y347" s="83"/>
      <c r="Z347" s="70">
        <f>'Tabla del Prestamo'!H347+'Tabla del Prestamo'!I347+'Tabla del Prestamo'!J347</f>
        <v>0</v>
      </c>
      <c r="AA347" s="67">
        <v>332</v>
      </c>
      <c r="AB347" s="70">
        <f>SUMIF($Z$16:$Z$375,"&gt;0",$Z$16:$Z$375)-SUMIF($Z348:Z$375,"&gt;0",$Z348:Z$375)</f>
        <v>0</v>
      </c>
      <c r="AC347" s="66"/>
      <c r="AD347" s="70"/>
      <c r="AE347" s="95"/>
      <c r="AF347" s="89">
        <f t="shared" si="62"/>
        <v>0</v>
      </c>
      <c r="AG347" s="89">
        <f t="shared" si="63"/>
        <v>0</v>
      </c>
      <c r="AH347" s="89">
        <f t="shared" si="64"/>
        <v>0</v>
      </c>
      <c r="AI347" s="89">
        <f>'Tabla del Prestamo'!$H$15</f>
        <v>0</v>
      </c>
      <c r="AJ347" s="67"/>
      <c r="AK347" s="89"/>
      <c r="AL347" s="67"/>
      <c r="AM347" s="89">
        <f t="shared" si="65"/>
        <v>0</v>
      </c>
      <c r="AO347" s="96">
        <f>IF('Tabla del Prestamo'!K346&gt;0.1,1,0)</f>
        <v>0</v>
      </c>
      <c r="AP347" s="96"/>
      <c r="AV347" s="89">
        <f t="shared" si="66"/>
        <v>0</v>
      </c>
      <c r="AW347" s="97">
        <f>(AV347-AX347)+('Tabla del Prestamo'!H347+'Tabla del Prestamo'!I347+'Tabla del Prestamo'!J347)*BE347</f>
        <v>0</v>
      </c>
      <c r="AX347" s="89">
        <f t="shared" si="67"/>
        <v>0</v>
      </c>
      <c r="AY347" s="89">
        <f>'Tabla del Prestamo'!$H$15</f>
        <v>0</v>
      </c>
      <c r="BA347" s="89"/>
      <c r="BC347" s="97">
        <f t="shared" si="68"/>
        <v>0</v>
      </c>
      <c r="BD347" s="90">
        <v>28</v>
      </c>
      <c r="BE347" s="98">
        <f t="shared" si="69"/>
        <v>0</v>
      </c>
      <c r="BG347" s="69">
        <f t="shared" si="70"/>
        <v>0</v>
      </c>
      <c r="BH347" s="70">
        <f t="shared" si="71"/>
        <v>0</v>
      </c>
      <c r="BJ347" s="67">
        <f>IF(BC347&gt;-'Tabla del Prestamo'!$D$16,1,0)</f>
        <v>0</v>
      </c>
      <c r="BL347" s="95">
        <f>('Tabla del Prestamo'!$N$22*AM347/12)</f>
        <v>0</v>
      </c>
    </row>
    <row r="348" spans="19:64" x14ac:dyDescent="0.35">
      <c r="S348" s="93">
        <f t="shared" si="60"/>
        <v>0</v>
      </c>
      <c r="T348" s="93">
        <f>IF('Tabla del Prestamo'!G348&gt;0,'Tabla del Prestamo'!G348,0)</f>
        <v>0</v>
      </c>
      <c r="U348" s="94"/>
      <c r="V348" s="94">
        <f t="shared" si="61"/>
        <v>0</v>
      </c>
      <c r="W348" s="66">
        <v>333</v>
      </c>
      <c r="X348" s="70">
        <f>SUMIF($S$16:$S$375,"&gt;0",$S$16:$S$375)-SUMIF(S349:$S$375,"&gt;0",S349:$S$375)</f>
        <v>0</v>
      </c>
      <c r="Y348" s="83"/>
      <c r="Z348" s="70">
        <f>'Tabla del Prestamo'!H348+'Tabla del Prestamo'!I348+'Tabla del Prestamo'!J348</f>
        <v>0</v>
      </c>
      <c r="AA348" s="67">
        <v>333</v>
      </c>
      <c r="AB348" s="70">
        <f>SUMIF($Z$16:$Z$375,"&gt;0",$Z$16:$Z$375)-SUMIF($Z349:Z$375,"&gt;0",$Z349:Z$375)</f>
        <v>0</v>
      </c>
      <c r="AC348" s="66"/>
      <c r="AD348" s="70"/>
      <c r="AE348" s="95"/>
      <c r="AF348" s="89">
        <f t="shared" si="62"/>
        <v>0</v>
      </c>
      <c r="AG348" s="89">
        <f t="shared" si="63"/>
        <v>0</v>
      </c>
      <c r="AH348" s="89">
        <f t="shared" si="64"/>
        <v>0</v>
      </c>
      <c r="AI348" s="89">
        <f>'Tabla del Prestamo'!$H$15</f>
        <v>0</v>
      </c>
      <c r="AJ348" s="67"/>
      <c r="AK348" s="89"/>
      <c r="AL348" s="67"/>
      <c r="AM348" s="89">
        <f t="shared" si="65"/>
        <v>0</v>
      </c>
      <c r="AO348" s="96">
        <f>IF('Tabla del Prestamo'!K347&gt;0.1,1,0)</f>
        <v>0</v>
      </c>
      <c r="AP348" s="96"/>
      <c r="AV348" s="89">
        <f t="shared" si="66"/>
        <v>0</v>
      </c>
      <c r="AW348" s="97">
        <f>(AV348-AX348)+('Tabla del Prestamo'!H348+'Tabla del Prestamo'!I348+'Tabla del Prestamo'!J348)*BE348</f>
        <v>0</v>
      </c>
      <c r="AX348" s="89">
        <f t="shared" si="67"/>
        <v>0</v>
      </c>
      <c r="AY348" s="89">
        <f>'Tabla del Prestamo'!$H$15</f>
        <v>0</v>
      </c>
      <c r="BA348" s="89"/>
      <c r="BC348" s="97">
        <f t="shared" si="68"/>
        <v>0</v>
      </c>
      <c r="BD348" s="90">
        <v>28</v>
      </c>
      <c r="BE348" s="98">
        <f t="shared" si="69"/>
        <v>0</v>
      </c>
      <c r="BG348" s="69">
        <f t="shared" si="70"/>
        <v>0</v>
      </c>
      <c r="BH348" s="70">
        <f t="shared" si="71"/>
        <v>0</v>
      </c>
      <c r="BJ348" s="67">
        <f>IF(BC348&gt;-'Tabla del Prestamo'!$D$16,1,0)</f>
        <v>0</v>
      </c>
      <c r="BL348" s="95">
        <f>('Tabla del Prestamo'!$N$22*AM348/12)</f>
        <v>0</v>
      </c>
    </row>
    <row r="349" spans="19:64" x14ac:dyDescent="0.35">
      <c r="S349" s="93">
        <f t="shared" si="60"/>
        <v>0</v>
      </c>
      <c r="T349" s="93">
        <f>IF('Tabla del Prestamo'!G349&gt;0,'Tabla del Prestamo'!G349,0)</f>
        <v>0</v>
      </c>
      <c r="U349" s="94"/>
      <c r="V349" s="94">
        <f t="shared" si="61"/>
        <v>0</v>
      </c>
      <c r="W349" s="66">
        <v>334</v>
      </c>
      <c r="X349" s="70">
        <f>SUMIF($S$16:$S$375,"&gt;0",$S$16:$S$375)-SUMIF(S350:$S$375,"&gt;0",S350:$S$375)</f>
        <v>0</v>
      </c>
      <c r="Y349" s="83"/>
      <c r="Z349" s="70">
        <f>'Tabla del Prestamo'!H349+'Tabla del Prestamo'!I349+'Tabla del Prestamo'!J349</f>
        <v>0</v>
      </c>
      <c r="AA349" s="67">
        <v>334</v>
      </c>
      <c r="AB349" s="70">
        <f>SUMIF($Z$16:$Z$375,"&gt;0",$Z$16:$Z$375)-SUMIF($Z350:Z$375,"&gt;0",$Z350:Z$375)</f>
        <v>0</v>
      </c>
      <c r="AC349" s="66"/>
      <c r="AD349" s="70"/>
      <c r="AE349" s="95"/>
      <c r="AF349" s="89">
        <f t="shared" si="62"/>
        <v>0</v>
      </c>
      <c r="AG349" s="89">
        <f t="shared" si="63"/>
        <v>0</v>
      </c>
      <c r="AH349" s="89">
        <f t="shared" si="64"/>
        <v>0</v>
      </c>
      <c r="AI349" s="89">
        <f>'Tabla del Prestamo'!$H$15</f>
        <v>0</v>
      </c>
      <c r="AJ349" s="67"/>
      <c r="AK349" s="89"/>
      <c r="AL349" s="67"/>
      <c r="AM349" s="89">
        <f t="shared" si="65"/>
        <v>0</v>
      </c>
      <c r="AO349" s="96">
        <f>IF('Tabla del Prestamo'!K348&gt;0.1,1,0)</f>
        <v>0</v>
      </c>
      <c r="AP349" s="96"/>
      <c r="AV349" s="89">
        <f t="shared" si="66"/>
        <v>0</v>
      </c>
      <c r="AW349" s="97">
        <f>(AV349-AX349)+('Tabla del Prestamo'!H349+'Tabla del Prestamo'!I349+'Tabla del Prestamo'!J349)*BE349</f>
        <v>0</v>
      </c>
      <c r="AX349" s="89">
        <f t="shared" si="67"/>
        <v>0</v>
      </c>
      <c r="AY349" s="89">
        <f>'Tabla del Prestamo'!$H$15</f>
        <v>0</v>
      </c>
      <c r="BA349" s="89"/>
      <c r="BC349" s="97">
        <f t="shared" si="68"/>
        <v>0</v>
      </c>
      <c r="BD349" s="90">
        <v>28</v>
      </c>
      <c r="BE349" s="98">
        <f t="shared" si="69"/>
        <v>0</v>
      </c>
      <c r="BG349" s="69">
        <f t="shared" si="70"/>
        <v>0</v>
      </c>
      <c r="BH349" s="70">
        <f t="shared" si="71"/>
        <v>0</v>
      </c>
      <c r="BJ349" s="67">
        <f>IF(BC349&gt;-'Tabla del Prestamo'!$D$16,1,0)</f>
        <v>0</v>
      </c>
      <c r="BL349" s="95">
        <f>('Tabla del Prestamo'!$N$22*AM349/12)</f>
        <v>0</v>
      </c>
    </row>
    <row r="350" spans="19:64" x14ac:dyDescent="0.35">
      <c r="S350" s="93">
        <f t="shared" si="60"/>
        <v>0</v>
      </c>
      <c r="T350" s="93">
        <f>IF('Tabla del Prestamo'!G350&gt;0,'Tabla del Prestamo'!G350,0)</f>
        <v>0</v>
      </c>
      <c r="U350" s="94"/>
      <c r="V350" s="94">
        <f t="shared" si="61"/>
        <v>0</v>
      </c>
      <c r="W350" s="66">
        <v>335</v>
      </c>
      <c r="X350" s="70">
        <f>SUMIF($S$16:$S$375,"&gt;0",$S$16:$S$375)-SUMIF(S351:$S$375,"&gt;0",S351:$S$375)</f>
        <v>0</v>
      </c>
      <c r="Y350" s="83"/>
      <c r="Z350" s="70">
        <f>'Tabla del Prestamo'!H350+'Tabla del Prestamo'!I350+'Tabla del Prestamo'!J350</f>
        <v>0</v>
      </c>
      <c r="AA350" s="67">
        <v>335</v>
      </c>
      <c r="AB350" s="70">
        <f>SUMIF($Z$16:$Z$375,"&gt;0",$Z$16:$Z$375)-SUMIF($Z351:Z$375,"&gt;0",$Z351:Z$375)</f>
        <v>0</v>
      </c>
      <c r="AC350" s="66"/>
      <c r="AD350" s="70"/>
      <c r="AE350" s="95"/>
      <c r="AF350" s="89">
        <f t="shared" si="62"/>
        <v>0</v>
      </c>
      <c r="AG350" s="89">
        <f t="shared" si="63"/>
        <v>0</v>
      </c>
      <c r="AH350" s="89">
        <f t="shared" si="64"/>
        <v>0</v>
      </c>
      <c r="AI350" s="89">
        <f>'Tabla del Prestamo'!$H$15</f>
        <v>0</v>
      </c>
      <c r="AJ350" s="67"/>
      <c r="AK350" s="89"/>
      <c r="AL350" s="67"/>
      <c r="AM350" s="89">
        <f t="shared" si="65"/>
        <v>0</v>
      </c>
      <c r="AO350" s="96">
        <f>IF('Tabla del Prestamo'!K349&gt;0.1,1,0)</f>
        <v>0</v>
      </c>
      <c r="AP350" s="96"/>
      <c r="AV350" s="89">
        <f t="shared" si="66"/>
        <v>0</v>
      </c>
      <c r="AW350" s="97">
        <f>(AV350-AX350)+('Tabla del Prestamo'!H350+'Tabla del Prestamo'!I350+'Tabla del Prestamo'!J350)*BE350</f>
        <v>0</v>
      </c>
      <c r="AX350" s="89">
        <f t="shared" si="67"/>
        <v>0</v>
      </c>
      <c r="AY350" s="89">
        <f>'Tabla del Prestamo'!$H$15</f>
        <v>0</v>
      </c>
      <c r="BA350" s="89"/>
      <c r="BC350" s="97">
        <f t="shared" si="68"/>
        <v>0</v>
      </c>
      <c r="BD350" s="90">
        <v>28</v>
      </c>
      <c r="BE350" s="98">
        <f t="shared" si="69"/>
        <v>0</v>
      </c>
      <c r="BG350" s="69">
        <f t="shared" si="70"/>
        <v>0</v>
      </c>
      <c r="BH350" s="70">
        <f t="shared" si="71"/>
        <v>0</v>
      </c>
      <c r="BJ350" s="67">
        <f>IF(BC350&gt;-'Tabla del Prestamo'!$D$16,1,0)</f>
        <v>0</v>
      </c>
      <c r="BL350" s="95">
        <f>('Tabla del Prestamo'!$N$22*AM350/12)</f>
        <v>0</v>
      </c>
    </row>
    <row r="351" spans="19:64" x14ac:dyDescent="0.35">
      <c r="S351" s="93">
        <f t="shared" si="60"/>
        <v>0</v>
      </c>
      <c r="T351" s="93">
        <f>IF('Tabla del Prestamo'!G351&gt;0,'Tabla del Prestamo'!G351,0)</f>
        <v>0</v>
      </c>
      <c r="U351" s="94"/>
      <c r="V351" s="94">
        <f t="shared" si="61"/>
        <v>0</v>
      </c>
      <c r="W351" s="66">
        <v>336</v>
      </c>
      <c r="X351" s="70">
        <f>SUMIF($S$16:$S$375,"&gt;0",$S$16:$S$375)-SUMIF(S352:$S$375,"&gt;0",S352:$S$375)</f>
        <v>0</v>
      </c>
      <c r="Y351" s="83"/>
      <c r="Z351" s="70">
        <f>'Tabla del Prestamo'!H351+'Tabla del Prestamo'!I351+'Tabla del Prestamo'!J351</f>
        <v>0</v>
      </c>
      <c r="AA351" s="67">
        <v>336</v>
      </c>
      <c r="AB351" s="70">
        <f>SUMIF($Z$16:$Z$375,"&gt;0",$Z$16:$Z$375)-SUMIF($Z352:Z$375,"&gt;0",$Z352:Z$375)</f>
        <v>0</v>
      </c>
      <c r="AC351" s="66"/>
      <c r="AD351" s="70"/>
      <c r="AE351" s="95"/>
      <c r="AF351" s="89">
        <f t="shared" si="62"/>
        <v>0</v>
      </c>
      <c r="AG351" s="89">
        <f t="shared" si="63"/>
        <v>0</v>
      </c>
      <c r="AH351" s="89">
        <f t="shared" si="64"/>
        <v>0</v>
      </c>
      <c r="AI351" s="89">
        <f>'Tabla del Prestamo'!$H$15</f>
        <v>0</v>
      </c>
      <c r="AJ351" s="67"/>
      <c r="AK351" s="89"/>
      <c r="AL351" s="67"/>
      <c r="AM351" s="89">
        <f t="shared" si="65"/>
        <v>0</v>
      </c>
      <c r="AO351" s="96">
        <f>IF('Tabla del Prestamo'!K350&gt;0.1,1,0)</f>
        <v>0</v>
      </c>
      <c r="AP351" s="96"/>
      <c r="AV351" s="89">
        <f t="shared" si="66"/>
        <v>0</v>
      </c>
      <c r="AW351" s="97">
        <f>(AV351-AX351)+('Tabla del Prestamo'!H351+'Tabla del Prestamo'!I351+'Tabla del Prestamo'!J351)*BE351</f>
        <v>0</v>
      </c>
      <c r="AX351" s="89">
        <f t="shared" si="67"/>
        <v>0</v>
      </c>
      <c r="AY351" s="89">
        <f>'Tabla del Prestamo'!$H$15</f>
        <v>0</v>
      </c>
      <c r="BA351" s="89"/>
      <c r="BC351" s="97">
        <f t="shared" si="68"/>
        <v>0</v>
      </c>
      <c r="BD351" s="90">
        <v>28</v>
      </c>
      <c r="BE351" s="98">
        <f t="shared" si="69"/>
        <v>0</v>
      </c>
      <c r="BG351" s="69">
        <f t="shared" si="70"/>
        <v>0</v>
      </c>
      <c r="BH351" s="70">
        <f t="shared" si="71"/>
        <v>0</v>
      </c>
      <c r="BJ351" s="67">
        <f>IF(BC351&gt;-'Tabla del Prestamo'!$D$16,1,0)</f>
        <v>0</v>
      </c>
      <c r="BL351" s="95">
        <f>('Tabla del Prestamo'!$N$22*AM351/12)</f>
        <v>0</v>
      </c>
    </row>
    <row r="352" spans="19:64" x14ac:dyDescent="0.35">
      <c r="S352" s="93">
        <f t="shared" si="60"/>
        <v>0</v>
      </c>
      <c r="T352" s="93">
        <f>IF('Tabla del Prestamo'!G352&gt;0,'Tabla del Prestamo'!G352,0)</f>
        <v>0</v>
      </c>
      <c r="U352" s="94"/>
      <c r="V352" s="94">
        <f t="shared" si="61"/>
        <v>0</v>
      </c>
      <c r="W352" s="66">
        <v>337</v>
      </c>
      <c r="X352" s="70">
        <f>SUMIF($S$16:$S$375,"&gt;0",$S$16:$S$375)-SUMIF(S353:$S$375,"&gt;0",S353:$S$375)</f>
        <v>0</v>
      </c>
      <c r="Y352" s="83"/>
      <c r="Z352" s="70">
        <f>'Tabla del Prestamo'!H352+'Tabla del Prestamo'!I352+'Tabla del Prestamo'!J352</f>
        <v>0</v>
      </c>
      <c r="AA352" s="67">
        <v>337</v>
      </c>
      <c r="AB352" s="70">
        <f>SUMIF($Z$16:$Z$375,"&gt;0",$Z$16:$Z$375)-SUMIF($Z353:Z$375,"&gt;0",$Z353:Z$375)</f>
        <v>0</v>
      </c>
      <c r="AC352" s="66"/>
      <c r="AD352" s="70"/>
      <c r="AE352" s="95"/>
      <c r="AF352" s="89">
        <f t="shared" si="62"/>
        <v>0</v>
      </c>
      <c r="AG352" s="89">
        <f t="shared" si="63"/>
        <v>0</v>
      </c>
      <c r="AH352" s="89">
        <f t="shared" si="64"/>
        <v>0</v>
      </c>
      <c r="AI352" s="89">
        <f>'Tabla del Prestamo'!$H$15</f>
        <v>0</v>
      </c>
      <c r="AJ352" s="67"/>
      <c r="AK352" s="89"/>
      <c r="AL352" s="67"/>
      <c r="AM352" s="89">
        <f t="shared" si="65"/>
        <v>0</v>
      </c>
      <c r="AO352" s="96">
        <f>IF('Tabla del Prestamo'!K351&gt;0.1,1,0)</f>
        <v>0</v>
      </c>
      <c r="AP352" s="96"/>
      <c r="AV352" s="89">
        <f t="shared" si="66"/>
        <v>0</v>
      </c>
      <c r="AW352" s="97">
        <f>(AV352-AX352)+('Tabla del Prestamo'!H352+'Tabla del Prestamo'!I352+'Tabla del Prestamo'!J352)*BE352</f>
        <v>0</v>
      </c>
      <c r="AX352" s="89">
        <f t="shared" si="67"/>
        <v>0</v>
      </c>
      <c r="AY352" s="89">
        <f>'Tabla del Prestamo'!$H$15</f>
        <v>0</v>
      </c>
      <c r="BA352" s="89"/>
      <c r="BC352" s="97">
        <f t="shared" si="68"/>
        <v>0</v>
      </c>
      <c r="BD352" s="90">
        <v>29</v>
      </c>
      <c r="BE352" s="98">
        <f t="shared" si="69"/>
        <v>0</v>
      </c>
      <c r="BG352" s="69">
        <f t="shared" si="70"/>
        <v>0</v>
      </c>
      <c r="BH352" s="70">
        <f t="shared" si="71"/>
        <v>0</v>
      </c>
      <c r="BJ352" s="67">
        <f>IF(BC352&gt;-'Tabla del Prestamo'!$D$16,1,0)</f>
        <v>0</v>
      </c>
      <c r="BL352" s="95">
        <f>('Tabla del Prestamo'!$N$22*AM352/12)</f>
        <v>0</v>
      </c>
    </row>
    <row r="353" spans="19:64" x14ac:dyDescent="0.35">
      <c r="S353" s="93">
        <f t="shared" si="60"/>
        <v>0</v>
      </c>
      <c r="T353" s="93">
        <f>IF('Tabla del Prestamo'!G353&gt;0,'Tabla del Prestamo'!G353,0)</f>
        <v>0</v>
      </c>
      <c r="U353" s="94"/>
      <c r="V353" s="94">
        <f t="shared" si="61"/>
        <v>0</v>
      </c>
      <c r="W353" s="66">
        <v>338</v>
      </c>
      <c r="X353" s="70">
        <f>SUMIF($S$16:$S$375,"&gt;0",$S$16:$S$375)-SUMIF(S354:$S$375,"&gt;0",S354:$S$375)</f>
        <v>0</v>
      </c>
      <c r="Y353" s="83"/>
      <c r="Z353" s="70">
        <f>'Tabla del Prestamo'!H353+'Tabla del Prestamo'!I353+'Tabla del Prestamo'!J353</f>
        <v>0</v>
      </c>
      <c r="AA353" s="67">
        <v>338</v>
      </c>
      <c r="AB353" s="70">
        <f>SUMIF($Z$16:$Z$375,"&gt;0",$Z$16:$Z$375)-SUMIF($Z354:Z$375,"&gt;0",$Z354:Z$375)</f>
        <v>0</v>
      </c>
      <c r="AC353" s="66"/>
      <c r="AD353" s="70"/>
      <c r="AE353" s="95"/>
      <c r="AF353" s="89">
        <f t="shared" si="62"/>
        <v>0</v>
      </c>
      <c r="AG353" s="89">
        <f t="shared" si="63"/>
        <v>0</v>
      </c>
      <c r="AH353" s="89">
        <f t="shared" si="64"/>
        <v>0</v>
      </c>
      <c r="AI353" s="89">
        <f>'Tabla del Prestamo'!$H$15</f>
        <v>0</v>
      </c>
      <c r="AJ353" s="67"/>
      <c r="AK353" s="89"/>
      <c r="AL353" s="67"/>
      <c r="AM353" s="89">
        <f t="shared" si="65"/>
        <v>0</v>
      </c>
      <c r="AO353" s="96">
        <f>IF('Tabla del Prestamo'!K352&gt;0.1,1,0)</f>
        <v>0</v>
      </c>
      <c r="AP353" s="96"/>
      <c r="AV353" s="89">
        <f t="shared" si="66"/>
        <v>0</v>
      </c>
      <c r="AW353" s="97">
        <f>(AV353-AX353)+('Tabla del Prestamo'!H353+'Tabla del Prestamo'!I353+'Tabla del Prestamo'!J353)*BE353</f>
        <v>0</v>
      </c>
      <c r="AX353" s="89">
        <f t="shared" si="67"/>
        <v>0</v>
      </c>
      <c r="AY353" s="89">
        <f>'Tabla del Prestamo'!$H$15</f>
        <v>0</v>
      </c>
      <c r="BA353" s="89"/>
      <c r="BC353" s="97">
        <f t="shared" si="68"/>
        <v>0</v>
      </c>
      <c r="BD353" s="90">
        <v>29</v>
      </c>
      <c r="BE353" s="98">
        <f t="shared" si="69"/>
        <v>0</v>
      </c>
      <c r="BG353" s="69">
        <f t="shared" si="70"/>
        <v>0</v>
      </c>
      <c r="BH353" s="70">
        <f t="shared" si="71"/>
        <v>0</v>
      </c>
      <c r="BJ353" s="67">
        <f>IF(BC353&gt;-'Tabla del Prestamo'!$D$16,1,0)</f>
        <v>0</v>
      </c>
      <c r="BL353" s="95">
        <f>('Tabla del Prestamo'!$N$22*AM353/12)</f>
        <v>0</v>
      </c>
    </row>
    <row r="354" spans="19:64" x14ac:dyDescent="0.35">
      <c r="S354" s="93">
        <f t="shared" si="60"/>
        <v>0</v>
      </c>
      <c r="T354" s="93">
        <f>IF('Tabla del Prestamo'!G354&gt;0,'Tabla del Prestamo'!G354,0)</f>
        <v>0</v>
      </c>
      <c r="U354" s="94"/>
      <c r="V354" s="94">
        <f t="shared" si="61"/>
        <v>0</v>
      </c>
      <c r="W354" s="66">
        <v>339</v>
      </c>
      <c r="X354" s="70">
        <f>SUMIF($S$16:$S$375,"&gt;0",$S$16:$S$375)-SUMIF(S355:$S$375,"&gt;0",S355:$S$375)</f>
        <v>0</v>
      </c>
      <c r="Y354" s="83"/>
      <c r="Z354" s="70">
        <f>'Tabla del Prestamo'!H354+'Tabla del Prestamo'!I354+'Tabla del Prestamo'!J354</f>
        <v>0</v>
      </c>
      <c r="AA354" s="67">
        <v>339</v>
      </c>
      <c r="AB354" s="70">
        <f>SUMIF($Z$16:$Z$375,"&gt;0",$Z$16:$Z$375)-SUMIF($Z355:Z$375,"&gt;0",$Z355:Z$375)</f>
        <v>0</v>
      </c>
      <c r="AC354" s="66"/>
      <c r="AD354" s="70"/>
      <c r="AE354" s="95"/>
      <c r="AF354" s="89">
        <f t="shared" si="62"/>
        <v>0</v>
      </c>
      <c r="AG354" s="89">
        <f t="shared" si="63"/>
        <v>0</v>
      </c>
      <c r="AH354" s="89">
        <f t="shared" si="64"/>
        <v>0</v>
      </c>
      <c r="AI354" s="89">
        <f>'Tabla del Prestamo'!$H$15</f>
        <v>0</v>
      </c>
      <c r="AJ354" s="67"/>
      <c r="AK354" s="89"/>
      <c r="AL354" s="67"/>
      <c r="AM354" s="89">
        <f t="shared" si="65"/>
        <v>0</v>
      </c>
      <c r="AO354" s="96">
        <f>IF('Tabla del Prestamo'!K353&gt;0.1,1,0)</f>
        <v>0</v>
      </c>
      <c r="AP354" s="96"/>
      <c r="AV354" s="89">
        <f t="shared" si="66"/>
        <v>0</v>
      </c>
      <c r="AW354" s="97">
        <f>(AV354-AX354)+('Tabla del Prestamo'!H354+'Tabla del Prestamo'!I354+'Tabla del Prestamo'!J354)*BE354</f>
        <v>0</v>
      </c>
      <c r="AX354" s="89">
        <f t="shared" si="67"/>
        <v>0</v>
      </c>
      <c r="AY354" s="89">
        <f>'Tabla del Prestamo'!$H$15</f>
        <v>0</v>
      </c>
      <c r="BA354" s="89"/>
      <c r="BC354" s="97">
        <f t="shared" si="68"/>
        <v>0</v>
      </c>
      <c r="BD354" s="90">
        <v>29</v>
      </c>
      <c r="BE354" s="98">
        <f t="shared" si="69"/>
        <v>0</v>
      </c>
      <c r="BG354" s="69">
        <f t="shared" si="70"/>
        <v>0</v>
      </c>
      <c r="BH354" s="70">
        <f t="shared" si="71"/>
        <v>0</v>
      </c>
      <c r="BJ354" s="67">
        <f>IF(BC354&gt;-'Tabla del Prestamo'!$D$16,1,0)</f>
        <v>0</v>
      </c>
      <c r="BL354" s="95">
        <f>('Tabla del Prestamo'!$N$22*AM354/12)</f>
        <v>0</v>
      </c>
    </row>
    <row r="355" spans="19:64" x14ac:dyDescent="0.35">
      <c r="S355" s="93">
        <f t="shared" si="60"/>
        <v>0</v>
      </c>
      <c r="T355" s="93">
        <f>IF('Tabla del Prestamo'!G355&gt;0,'Tabla del Prestamo'!G355,0)</f>
        <v>0</v>
      </c>
      <c r="U355" s="94"/>
      <c r="V355" s="94">
        <f t="shared" si="61"/>
        <v>0</v>
      </c>
      <c r="W355" s="66">
        <v>340</v>
      </c>
      <c r="X355" s="70">
        <f>SUMIF($S$16:$S$375,"&gt;0",$S$16:$S$375)-SUMIF(S356:$S$375,"&gt;0",S356:$S$375)</f>
        <v>0</v>
      </c>
      <c r="Y355" s="83"/>
      <c r="Z355" s="70">
        <f>'Tabla del Prestamo'!H355+'Tabla del Prestamo'!I355+'Tabla del Prestamo'!J355</f>
        <v>0</v>
      </c>
      <c r="AA355" s="67">
        <v>340</v>
      </c>
      <c r="AB355" s="70">
        <f>SUMIF($Z$16:$Z$375,"&gt;0",$Z$16:$Z$375)-SUMIF($Z356:Z$375,"&gt;0",$Z356:Z$375)</f>
        <v>0</v>
      </c>
      <c r="AC355" s="66"/>
      <c r="AD355" s="70"/>
      <c r="AE355" s="95"/>
      <c r="AF355" s="89">
        <f t="shared" si="62"/>
        <v>0</v>
      </c>
      <c r="AG355" s="89">
        <f t="shared" si="63"/>
        <v>0</v>
      </c>
      <c r="AH355" s="89">
        <f t="shared" si="64"/>
        <v>0</v>
      </c>
      <c r="AI355" s="89">
        <f>'Tabla del Prestamo'!$H$15</f>
        <v>0</v>
      </c>
      <c r="AJ355" s="67"/>
      <c r="AK355" s="89"/>
      <c r="AL355" s="67"/>
      <c r="AM355" s="89">
        <f t="shared" si="65"/>
        <v>0</v>
      </c>
      <c r="AO355" s="96">
        <f>IF('Tabla del Prestamo'!K354&gt;0.1,1,0)</f>
        <v>0</v>
      </c>
      <c r="AP355" s="96"/>
      <c r="AV355" s="89">
        <f t="shared" si="66"/>
        <v>0</v>
      </c>
      <c r="AW355" s="97">
        <f>(AV355-AX355)+('Tabla del Prestamo'!H355+'Tabla del Prestamo'!I355+'Tabla del Prestamo'!J355)*BE355</f>
        <v>0</v>
      </c>
      <c r="AX355" s="89">
        <f t="shared" si="67"/>
        <v>0</v>
      </c>
      <c r="AY355" s="89">
        <f>'Tabla del Prestamo'!$H$15</f>
        <v>0</v>
      </c>
      <c r="BA355" s="89"/>
      <c r="BC355" s="97">
        <f t="shared" si="68"/>
        <v>0</v>
      </c>
      <c r="BD355" s="90">
        <v>29</v>
      </c>
      <c r="BE355" s="98">
        <f t="shared" si="69"/>
        <v>0</v>
      </c>
      <c r="BG355" s="69">
        <f t="shared" si="70"/>
        <v>0</v>
      </c>
      <c r="BH355" s="70">
        <f t="shared" si="71"/>
        <v>0</v>
      </c>
      <c r="BJ355" s="67">
        <f>IF(BC355&gt;-'Tabla del Prestamo'!$D$16,1,0)</f>
        <v>0</v>
      </c>
      <c r="BL355" s="95">
        <f>('Tabla del Prestamo'!$N$22*AM355/12)</f>
        <v>0</v>
      </c>
    </row>
    <row r="356" spans="19:64" x14ac:dyDescent="0.35">
      <c r="S356" s="93">
        <f t="shared" si="60"/>
        <v>0</v>
      </c>
      <c r="T356" s="93">
        <f>IF('Tabla del Prestamo'!G356&gt;0,'Tabla del Prestamo'!G356,0)</f>
        <v>0</v>
      </c>
      <c r="U356" s="94"/>
      <c r="V356" s="94">
        <f t="shared" si="61"/>
        <v>0</v>
      </c>
      <c r="W356" s="66">
        <v>341</v>
      </c>
      <c r="X356" s="70">
        <f>SUMIF($S$16:$S$375,"&gt;0",$S$16:$S$375)-SUMIF(S357:$S$375,"&gt;0",S357:$S$375)</f>
        <v>0</v>
      </c>
      <c r="Y356" s="83"/>
      <c r="Z356" s="70">
        <f>'Tabla del Prestamo'!H356+'Tabla del Prestamo'!I356+'Tabla del Prestamo'!J356</f>
        <v>0</v>
      </c>
      <c r="AA356" s="67">
        <v>341</v>
      </c>
      <c r="AB356" s="70">
        <f>SUMIF($Z$16:$Z$375,"&gt;0",$Z$16:$Z$375)-SUMIF($Z357:Z$375,"&gt;0",$Z357:Z$375)</f>
        <v>0</v>
      </c>
      <c r="AC356" s="66"/>
      <c r="AD356" s="70"/>
      <c r="AE356" s="95"/>
      <c r="AF356" s="89">
        <f t="shared" si="62"/>
        <v>0</v>
      </c>
      <c r="AG356" s="89">
        <f t="shared" si="63"/>
        <v>0</v>
      </c>
      <c r="AH356" s="89">
        <f t="shared" si="64"/>
        <v>0</v>
      </c>
      <c r="AI356" s="89">
        <f>'Tabla del Prestamo'!$H$15</f>
        <v>0</v>
      </c>
      <c r="AJ356" s="67"/>
      <c r="AK356" s="89"/>
      <c r="AL356" s="67"/>
      <c r="AM356" s="89">
        <f t="shared" si="65"/>
        <v>0</v>
      </c>
      <c r="AO356" s="96">
        <f>IF('Tabla del Prestamo'!K355&gt;0.1,1,0)</f>
        <v>0</v>
      </c>
      <c r="AP356" s="96"/>
      <c r="AV356" s="89">
        <f t="shared" si="66"/>
        <v>0</v>
      </c>
      <c r="AW356" s="97">
        <f>(AV356-AX356)+('Tabla del Prestamo'!H356+'Tabla del Prestamo'!I356+'Tabla del Prestamo'!J356)*BE356</f>
        <v>0</v>
      </c>
      <c r="AX356" s="89">
        <f t="shared" si="67"/>
        <v>0</v>
      </c>
      <c r="AY356" s="89">
        <f>'Tabla del Prestamo'!$H$15</f>
        <v>0</v>
      </c>
      <c r="BA356" s="89"/>
      <c r="BC356" s="97">
        <f t="shared" si="68"/>
        <v>0</v>
      </c>
      <c r="BD356" s="90">
        <v>29</v>
      </c>
      <c r="BE356" s="98">
        <f t="shared" si="69"/>
        <v>0</v>
      </c>
      <c r="BG356" s="69">
        <f t="shared" si="70"/>
        <v>0</v>
      </c>
      <c r="BH356" s="70">
        <f t="shared" si="71"/>
        <v>0</v>
      </c>
      <c r="BJ356" s="67">
        <f>IF(BC356&gt;-'Tabla del Prestamo'!$D$16,1,0)</f>
        <v>0</v>
      </c>
      <c r="BL356" s="95">
        <f>('Tabla del Prestamo'!$N$22*AM356/12)</f>
        <v>0</v>
      </c>
    </row>
    <row r="357" spans="19:64" x14ac:dyDescent="0.35">
      <c r="S357" s="93">
        <f t="shared" si="60"/>
        <v>0</v>
      </c>
      <c r="T357" s="93">
        <f>IF('Tabla del Prestamo'!G357&gt;0,'Tabla del Prestamo'!G357,0)</f>
        <v>0</v>
      </c>
      <c r="U357" s="94"/>
      <c r="V357" s="94">
        <f t="shared" si="61"/>
        <v>0</v>
      </c>
      <c r="W357" s="66">
        <v>342</v>
      </c>
      <c r="X357" s="70">
        <f>SUMIF($S$16:$S$375,"&gt;0",$S$16:$S$375)-SUMIF(S358:$S$375,"&gt;0",S358:$S$375)</f>
        <v>0</v>
      </c>
      <c r="Y357" s="83"/>
      <c r="Z357" s="70">
        <f>'Tabla del Prestamo'!H357+'Tabla del Prestamo'!I357+'Tabla del Prestamo'!J357</f>
        <v>0</v>
      </c>
      <c r="AA357" s="67">
        <v>342</v>
      </c>
      <c r="AB357" s="70">
        <f>SUMIF($Z$16:$Z$375,"&gt;0",$Z$16:$Z$375)-SUMIF($Z358:Z$375,"&gt;0",$Z358:Z$375)</f>
        <v>0</v>
      </c>
      <c r="AC357" s="66"/>
      <c r="AD357" s="70"/>
      <c r="AE357" s="95"/>
      <c r="AF357" s="89">
        <f t="shared" si="62"/>
        <v>0</v>
      </c>
      <c r="AG357" s="89">
        <f t="shared" si="63"/>
        <v>0</v>
      </c>
      <c r="AH357" s="89">
        <f t="shared" si="64"/>
        <v>0</v>
      </c>
      <c r="AI357" s="89">
        <f>'Tabla del Prestamo'!$H$15</f>
        <v>0</v>
      </c>
      <c r="AJ357" s="67"/>
      <c r="AK357" s="89">
        <f>'Tabla del Prestamo'!$I$15</f>
        <v>0</v>
      </c>
      <c r="AL357" s="67"/>
      <c r="AM357" s="89">
        <f t="shared" si="65"/>
        <v>0</v>
      </c>
      <c r="AO357" s="96">
        <f>IF('Tabla del Prestamo'!K356&gt;0.1,1,0)</f>
        <v>0</v>
      </c>
      <c r="AP357" s="96"/>
      <c r="AV357" s="89">
        <f t="shared" si="66"/>
        <v>0</v>
      </c>
      <c r="AW357" s="97">
        <f>(AV357-AX357)+('Tabla del Prestamo'!H357+'Tabla del Prestamo'!I357+'Tabla del Prestamo'!J357)*BE357</f>
        <v>0</v>
      </c>
      <c r="AX357" s="89">
        <f t="shared" si="67"/>
        <v>0</v>
      </c>
      <c r="AY357" s="89">
        <f>'Tabla del Prestamo'!$H$15</f>
        <v>0</v>
      </c>
      <c r="BA357" s="89">
        <f>'Tabla del Prestamo'!$I$15</f>
        <v>0</v>
      </c>
      <c r="BC357" s="97">
        <f t="shared" si="68"/>
        <v>0</v>
      </c>
      <c r="BD357" s="90">
        <v>29</v>
      </c>
      <c r="BE357" s="98">
        <f t="shared" si="69"/>
        <v>0</v>
      </c>
      <c r="BG357" s="69">
        <f t="shared" si="70"/>
        <v>0</v>
      </c>
      <c r="BH357" s="70">
        <f t="shared" si="71"/>
        <v>0</v>
      </c>
      <c r="BJ357" s="67">
        <f>IF(BC357&gt;-'Tabla del Prestamo'!$D$16,1,0)</f>
        <v>0</v>
      </c>
      <c r="BL357" s="95">
        <f>('Tabla del Prestamo'!$N$22*AM357/12)</f>
        <v>0</v>
      </c>
    </row>
    <row r="358" spans="19:64" x14ac:dyDescent="0.35">
      <c r="S358" s="93">
        <f t="shared" si="60"/>
        <v>0</v>
      </c>
      <c r="T358" s="93">
        <f>IF('Tabla del Prestamo'!G358&gt;0,'Tabla del Prestamo'!G358,0)</f>
        <v>0</v>
      </c>
      <c r="U358" s="94"/>
      <c r="V358" s="94">
        <f t="shared" si="61"/>
        <v>0</v>
      </c>
      <c r="W358" s="66">
        <v>343</v>
      </c>
      <c r="X358" s="70">
        <f>SUMIF($S$16:$S$375,"&gt;0",$S$16:$S$375)-SUMIF(S359:$S$375,"&gt;0",S359:$S$375)</f>
        <v>0</v>
      </c>
      <c r="Y358" s="83"/>
      <c r="Z358" s="70">
        <f>'Tabla del Prestamo'!H358+'Tabla del Prestamo'!I358+'Tabla del Prestamo'!J358</f>
        <v>0</v>
      </c>
      <c r="AA358" s="67">
        <v>343</v>
      </c>
      <c r="AB358" s="70">
        <f>SUMIF($Z$16:$Z$375,"&gt;0",$Z$16:$Z$375)-SUMIF($Z359:Z$375,"&gt;0",$Z359:Z$375)</f>
        <v>0</v>
      </c>
      <c r="AC358" s="66"/>
      <c r="AD358" s="70"/>
      <c r="AE358" s="95"/>
      <c r="AF358" s="89">
        <f t="shared" si="62"/>
        <v>0</v>
      </c>
      <c r="AG358" s="89">
        <f t="shared" si="63"/>
        <v>0</v>
      </c>
      <c r="AH358" s="89">
        <f t="shared" si="64"/>
        <v>0</v>
      </c>
      <c r="AI358" s="89">
        <f>'Tabla del Prestamo'!$H$15</f>
        <v>0</v>
      </c>
      <c r="AJ358" s="67"/>
      <c r="AK358" s="89"/>
      <c r="AL358" s="67"/>
      <c r="AM358" s="89">
        <f t="shared" si="65"/>
        <v>0</v>
      </c>
      <c r="AO358" s="96">
        <f>IF('Tabla del Prestamo'!K357&gt;0.1,1,0)</f>
        <v>0</v>
      </c>
      <c r="AP358" s="96"/>
      <c r="AV358" s="89">
        <f t="shared" si="66"/>
        <v>0</v>
      </c>
      <c r="AW358" s="97">
        <f>(AV358-AX358)+('Tabla del Prestamo'!H358+'Tabla del Prestamo'!I358+'Tabla del Prestamo'!J358)*BE358</f>
        <v>0</v>
      </c>
      <c r="AX358" s="89">
        <f t="shared" si="67"/>
        <v>0</v>
      </c>
      <c r="AY358" s="89">
        <f>'Tabla del Prestamo'!$H$15</f>
        <v>0</v>
      </c>
      <c r="BA358" s="89"/>
      <c r="BC358" s="97">
        <f t="shared" si="68"/>
        <v>0</v>
      </c>
      <c r="BD358" s="90">
        <v>29</v>
      </c>
      <c r="BE358" s="98">
        <f t="shared" si="69"/>
        <v>0</v>
      </c>
      <c r="BG358" s="69">
        <f t="shared" si="70"/>
        <v>0</v>
      </c>
      <c r="BH358" s="70">
        <f t="shared" si="71"/>
        <v>0</v>
      </c>
      <c r="BJ358" s="67">
        <f>IF(BC358&gt;-'Tabla del Prestamo'!$D$16,1,0)</f>
        <v>0</v>
      </c>
      <c r="BL358" s="95">
        <f>('Tabla del Prestamo'!$N$22*AM358/12)</f>
        <v>0</v>
      </c>
    </row>
    <row r="359" spans="19:64" x14ac:dyDescent="0.35">
      <c r="S359" s="93">
        <f t="shared" si="60"/>
        <v>0</v>
      </c>
      <c r="T359" s="93">
        <f>IF('Tabla del Prestamo'!G359&gt;0,'Tabla del Prestamo'!G359,0)</f>
        <v>0</v>
      </c>
      <c r="U359" s="94"/>
      <c r="V359" s="94">
        <f t="shared" si="61"/>
        <v>0</v>
      </c>
      <c r="W359" s="66">
        <v>344</v>
      </c>
      <c r="X359" s="70">
        <f>SUMIF($S$16:$S$375,"&gt;0",$S$16:$S$375)-SUMIF(S360:$S$375,"&gt;0",S360:$S$375)</f>
        <v>0</v>
      </c>
      <c r="Y359" s="83"/>
      <c r="Z359" s="70">
        <f>'Tabla del Prestamo'!H359+'Tabla del Prestamo'!I359+'Tabla del Prestamo'!J359</f>
        <v>0</v>
      </c>
      <c r="AA359" s="67">
        <v>344</v>
      </c>
      <c r="AB359" s="70">
        <f>SUMIF($Z$16:$Z$375,"&gt;0",$Z$16:$Z$375)-SUMIF($Z360:Z$375,"&gt;0",$Z360:Z$375)</f>
        <v>0</v>
      </c>
      <c r="AC359" s="66"/>
      <c r="AD359" s="70"/>
      <c r="AE359" s="95"/>
      <c r="AF359" s="89">
        <f t="shared" si="62"/>
        <v>0</v>
      </c>
      <c r="AG359" s="89">
        <f t="shared" si="63"/>
        <v>0</v>
      </c>
      <c r="AH359" s="89">
        <f t="shared" si="64"/>
        <v>0</v>
      </c>
      <c r="AI359" s="89">
        <f>'Tabla del Prestamo'!$H$15</f>
        <v>0</v>
      </c>
      <c r="AJ359" s="67"/>
      <c r="AK359" s="89"/>
      <c r="AL359" s="67"/>
      <c r="AM359" s="89">
        <f t="shared" si="65"/>
        <v>0</v>
      </c>
      <c r="AO359" s="96">
        <f>IF('Tabla del Prestamo'!K358&gt;0.1,1,0)</f>
        <v>0</v>
      </c>
      <c r="AP359" s="96"/>
      <c r="AV359" s="89">
        <f t="shared" si="66"/>
        <v>0</v>
      </c>
      <c r="AW359" s="97">
        <f>(AV359-AX359)+('Tabla del Prestamo'!H359+'Tabla del Prestamo'!I359+'Tabla del Prestamo'!J359)*BE359</f>
        <v>0</v>
      </c>
      <c r="AX359" s="89">
        <f t="shared" si="67"/>
        <v>0</v>
      </c>
      <c r="AY359" s="89">
        <f>'Tabla del Prestamo'!$H$15</f>
        <v>0</v>
      </c>
      <c r="BA359" s="89"/>
      <c r="BC359" s="97">
        <f t="shared" si="68"/>
        <v>0</v>
      </c>
      <c r="BD359" s="90">
        <v>29</v>
      </c>
      <c r="BE359" s="98">
        <f t="shared" si="69"/>
        <v>0</v>
      </c>
      <c r="BG359" s="69">
        <f t="shared" si="70"/>
        <v>0</v>
      </c>
      <c r="BH359" s="70">
        <f t="shared" si="71"/>
        <v>0</v>
      </c>
      <c r="BJ359" s="67">
        <f>IF(BC359&gt;-'Tabla del Prestamo'!$D$16,1,0)</f>
        <v>0</v>
      </c>
      <c r="BL359" s="95">
        <f>('Tabla del Prestamo'!$N$22*AM359/12)</f>
        <v>0</v>
      </c>
    </row>
    <row r="360" spans="19:64" x14ac:dyDescent="0.35">
      <c r="S360" s="93">
        <f t="shared" si="60"/>
        <v>0</v>
      </c>
      <c r="T360" s="93">
        <f>IF('Tabla del Prestamo'!G360&gt;0,'Tabla del Prestamo'!G360,0)</f>
        <v>0</v>
      </c>
      <c r="U360" s="94"/>
      <c r="V360" s="94">
        <f t="shared" si="61"/>
        <v>0</v>
      </c>
      <c r="W360" s="66">
        <v>345</v>
      </c>
      <c r="X360" s="70">
        <f>SUMIF($S$16:$S$375,"&gt;0",$S$16:$S$375)-SUMIF(S361:$S$375,"&gt;0",S361:$S$375)</f>
        <v>0</v>
      </c>
      <c r="Y360" s="83"/>
      <c r="Z360" s="70">
        <f>'Tabla del Prestamo'!H360+'Tabla del Prestamo'!I360+'Tabla del Prestamo'!J360</f>
        <v>0</v>
      </c>
      <c r="AA360" s="67">
        <v>345</v>
      </c>
      <c r="AB360" s="70">
        <f>SUMIF($Z$16:$Z$375,"&gt;0",$Z$16:$Z$375)-SUMIF($Z361:Z$375,"&gt;0",$Z361:Z$375)</f>
        <v>0</v>
      </c>
      <c r="AC360" s="66"/>
      <c r="AD360" s="70"/>
      <c r="AE360" s="95"/>
      <c r="AF360" s="89">
        <f t="shared" si="62"/>
        <v>0</v>
      </c>
      <c r="AG360" s="89">
        <f t="shared" si="63"/>
        <v>0</v>
      </c>
      <c r="AH360" s="89">
        <f t="shared" si="64"/>
        <v>0</v>
      </c>
      <c r="AI360" s="89">
        <f>'Tabla del Prestamo'!$H$15</f>
        <v>0</v>
      </c>
      <c r="AJ360" s="67"/>
      <c r="AK360" s="89"/>
      <c r="AL360" s="67"/>
      <c r="AM360" s="89">
        <f t="shared" si="65"/>
        <v>0</v>
      </c>
      <c r="AO360" s="96">
        <f>IF('Tabla del Prestamo'!K359&gt;0.1,1,0)</f>
        <v>0</v>
      </c>
      <c r="AP360" s="96"/>
      <c r="AV360" s="89">
        <f t="shared" si="66"/>
        <v>0</v>
      </c>
      <c r="AW360" s="97">
        <f>(AV360-AX360)+('Tabla del Prestamo'!H360+'Tabla del Prestamo'!I360+'Tabla del Prestamo'!J360)*BE360</f>
        <v>0</v>
      </c>
      <c r="AX360" s="89">
        <f t="shared" si="67"/>
        <v>0</v>
      </c>
      <c r="AY360" s="89">
        <f>'Tabla del Prestamo'!$H$15</f>
        <v>0</v>
      </c>
      <c r="BA360" s="89"/>
      <c r="BC360" s="97">
        <f t="shared" si="68"/>
        <v>0</v>
      </c>
      <c r="BD360" s="90">
        <v>29</v>
      </c>
      <c r="BE360" s="98">
        <f t="shared" si="69"/>
        <v>0</v>
      </c>
      <c r="BG360" s="69">
        <f t="shared" si="70"/>
        <v>0</v>
      </c>
      <c r="BH360" s="70">
        <f t="shared" si="71"/>
        <v>0</v>
      </c>
      <c r="BJ360" s="67">
        <f>IF(BC360&gt;-'Tabla del Prestamo'!$D$16,1,0)</f>
        <v>0</v>
      </c>
      <c r="BL360" s="95">
        <f>('Tabla del Prestamo'!$N$22*AM360/12)</f>
        <v>0</v>
      </c>
    </row>
    <row r="361" spans="19:64" x14ac:dyDescent="0.35">
      <c r="S361" s="93">
        <f t="shared" si="60"/>
        <v>0</v>
      </c>
      <c r="T361" s="93">
        <f>IF('Tabla del Prestamo'!G361&gt;0,'Tabla del Prestamo'!G361,0)</f>
        <v>0</v>
      </c>
      <c r="U361" s="94"/>
      <c r="V361" s="94">
        <f t="shared" si="61"/>
        <v>0</v>
      </c>
      <c r="W361" s="66">
        <v>346</v>
      </c>
      <c r="X361" s="70">
        <f>SUMIF($S$16:$S$375,"&gt;0",$S$16:$S$375)-SUMIF(S362:$S$375,"&gt;0",S362:$S$375)</f>
        <v>0</v>
      </c>
      <c r="Y361" s="83"/>
      <c r="Z361" s="70">
        <f>'Tabla del Prestamo'!H361+'Tabla del Prestamo'!I361+'Tabla del Prestamo'!J361</f>
        <v>0</v>
      </c>
      <c r="AA361" s="67">
        <v>346</v>
      </c>
      <c r="AB361" s="70">
        <f>SUMIF($Z$16:$Z$375,"&gt;0",$Z$16:$Z$375)-SUMIF($Z362:Z$375,"&gt;0",$Z362:Z$375)</f>
        <v>0</v>
      </c>
      <c r="AC361" s="66"/>
      <c r="AD361" s="70"/>
      <c r="AE361" s="95"/>
      <c r="AF361" s="89">
        <f t="shared" si="62"/>
        <v>0</v>
      </c>
      <c r="AG361" s="89">
        <f t="shared" si="63"/>
        <v>0</v>
      </c>
      <c r="AH361" s="89">
        <f t="shared" si="64"/>
        <v>0</v>
      </c>
      <c r="AI361" s="89">
        <f>'Tabla del Prestamo'!$H$15</f>
        <v>0</v>
      </c>
      <c r="AJ361" s="67"/>
      <c r="AK361" s="89"/>
      <c r="AL361" s="67"/>
      <c r="AM361" s="89">
        <f t="shared" si="65"/>
        <v>0</v>
      </c>
      <c r="AO361" s="96">
        <f>IF('Tabla del Prestamo'!K360&gt;0.1,1,0)</f>
        <v>0</v>
      </c>
      <c r="AP361" s="96"/>
      <c r="AV361" s="89">
        <f t="shared" si="66"/>
        <v>0</v>
      </c>
      <c r="AW361" s="97">
        <f>(AV361-AX361)+('Tabla del Prestamo'!H361+'Tabla del Prestamo'!I361+'Tabla del Prestamo'!J361)*BE361</f>
        <v>0</v>
      </c>
      <c r="AX361" s="89">
        <f t="shared" si="67"/>
        <v>0</v>
      </c>
      <c r="AY361" s="89">
        <f>'Tabla del Prestamo'!$H$15</f>
        <v>0</v>
      </c>
      <c r="BA361" s="89"/>
      <c r="BC361" s="97">
        <f t="shared" si="68"/>
        <v>0</v>
      </c>
      <c r="BD361" s="90">
        <v>29</v>
      </c>
      <c r="BE361" s="98">
        <f t="shared" si="69"/>
        <v>0</v>
      </c>
      <c r="BG361" s="69">
        <f t="shared" si="70"/>
        <v>0</v>
      </c>
      <c r="BH361" s="70">
        <f t="shared" si="71"/>
        <v>0</v>
      </c>
      <c r="BJ361" s="67">
        <f>IF(BC361&gt;-'Tabla del Prestamo'!$D$16,1,0)</f>
        <v>0</v>
      </c>
      <c r="BL361" s="95">
        <f>('Tabla del Prestamo'!$N$22*AM361/12)</f>
        <v>0</v>
      </c>
    </row>
    <row r="362" spans="19:64" x14ac:dyDescent="0.35">
      <c r="S362" s="93">
        <f t="shared" si="60"/>
        <v>0</v>
      </c>
      <c r="T362" s="93">
        <f>IF('Tabla del Prestamo'!G362&gt;0,'Tabla del Prestamo'!G362,0)</f>
        <v>0</v>
      </c>
      <c r="U362" s="94"/>
      <c r="V362" s="94">
        <f t="shared" si="61"/>
        <v>0</v>
      </c>
      <c r="W362" s="66">
        <v>347</v>
      </c>
      <c r="X362" s="70">
        <f>SUMIF($S$16:$S$375,"&gt;0",$S$16:$S$375)-SUMIF(S363:$S$375,"&gt;0",S363:$S$375)</f>
        <v>0</v>
      </c>
      <c r="Y362" s="83"/>
      <c r="Z362" s="70">
        <f>'Tabla del Prestamo'!H362+'Tabla del Prestamo'!I362+'Tabla del Prestamo'!J362</f>
        <v>0</v>
      </c>
      <c r="AA362" s="67">
        <v>347</v>
      </c>
      <c r="AB362" s="70">
        <f>SUMIF($Z$16:$Z$375,"&gt;0",$Z$16:$Z$375)-SUMIF($Z363:Z$375,"&gt;0",$Z363:Z$375)</f>
        <v>0</v>
      </c>
      <c r="AC362" s="66"/>
      <c r="AD362" s="70"/>
      <c r="AE362" s="95"/>
      <c r="AF362" s="89">
        <f t="shared" si="62"/>
        <v>0</v>
      </c>
      <c r="AG362" s="89">
        <f t="shared" si="63"/>
        <v>0</v>
      </c>
      <c r="AH362" s="89">
        <f t="shared" si="64"/>
        <v>0</v>
      </c>
      <c r="AI362" s="89">
        <f>'Tabla del Prestamo'!$H$15</f>
        <v>0</v>
      </c>
      <c r="AJ362" s="67"/>
      <c r="AK362" s="89"/>
      <c r="AL362" s="67"/>
      <c r="AM362" s="89">
        <f t="shared" si="65"/>
        <v>0</v>
      </c>
      <c r="AO362" s="96">
        <f>IF('Tabla del Prestamo'!K361&gt;0.1,1,0)</f>
        <v>0</v>
      </c>
      <c r="AP362" s="96"/>
      <c r="AV362" s="89">
        <f t="shared" si="66"/>
        <v>0</v>
      </c>
      <c r="AW362" s="97">
        <f>(AV362-AX362)+('Tabla del Prestamo'!H362+'Tabla del Prestamo'!I362+'Tabla del Prestamo'!J362)*BE362</f>
        <v>0</v>
      </c>
      <c r="AX362" s="89">
        <f t="shared" si="67"/>
        <v>0</v>
      </c>
      <c r="AY362" s="89">
        <f>'Tabla del Prestamo'!$H$15</f>
        <v>0</v>
      </c>
      <c r="BA362" s="89"/>
      <c r="BC362" s="97">
        <f t="shared" si="68"/>
        <v>0</v>
      </c>
      <c r="BD362" s="90">
        <v>29</v>
      </c>
      <c r="BE362" s="98">
        <f t="shared" si="69"/>
        <v>0</v>
      </c>
      <c r="BG362" s="69">
        <f t="shared" si="70"/>
        <v>0</v>
      </c>
      <c r="BH362" s="70">
        <f t="shared" si="71"/>
        <v>0</v>
      </c>
      <c r="BJ362" s="67">
        <f>IF(BC362&gt;-'Tabla del Prestamo'!$D$16,1,0)</f>
        <v>0</v>
      </c>
      <c r="BL362" s="95">
        <f>('Tabla del Prestamo'!$N$22*AM362/12)</f>
        <v>0</v>
      </c>
    </row>
    <row r="363" spans="19:64" x14ac:dyDescent="0.35">
      <c r="S363" s="93">
        <f t="shared" si="60"/>
        <v>0</v>
      </c>
      <c r="T363" s="93">
        <f>IF('Tabla del Prestamo'!G363&gt;0,'Tabla del Prestamo'!G363,0)</f>
        <v>0</v>
      </c>
      <c r="U363" s="94"/>
      <c r="V363" s="94">
        <f t="shared" si="61"/>
        <v>0</v>
      </c>
      <c r="W363" s="66">
        <v>348</v>
      </c>
      <c r="X363" s="70">
        <f>SUMIF($S$16:$S$375,"&gt;0",$S$16:$S$375)-SUMIF(S364:$S$375,"&gt;0",S364:$S$375)</f>
        <v>0</v>
      </c>
      <c r="Y363" s="83"/>
      <c r="Z363" s="70">
        <f>'Tabla del Prestamo'!H363+'Tabla del Prestamo'!I363+'Tabla del Prestamo'!J363</f>
        <v>0</v>
      </c>
      <c r="AA363" s="67">
        <v>348</v>
      </c>
      <c r="AB363" s="70">
        <f>SUMIF($Z$16:$Z$375,"&gt;0",$Z$16:$Z$375)-SUMIF($Z364:Z$375,"&gt;0",$Z364:Z$375)</f>
        <v>0</v>
      </c>
      <c r="AC363" s="66"/>
      <c r="AD363" s="70"/>
      <c r="AE363" s="95"/>
      <c r="AF363" s="89">
        <f t="shared" si="62"/>
        <v>0</v>
      </c>
      <c r="AG363" s="89">
        <f t="shared" si="63"/>
        <v>0</v>
      </c>
      <c r="AH363" s="89">
        <f t="shared" si="64"/>
        <v>0</v>
      </c>
      <c r="AI363" s="89">
        <f>'Tabla del Prestamo'!$H$15</f>
        <v>0</v>
      </c>
      <c r="AJ363" s="67"/>
      <c r="AK363" s="89"/>
      <c r="AL363" s="67"/>
      <c r="AM363" s="89">
        <f t="shared" si="65"/>
        <v>0</v>
      </c>
      <c r="AO363" s="96">
        <f>IF('Tabla del Prestamo'!K362&gt;0.1,1,0)</f>
        <v>0</v>
      </c>
      <c r="AP363" s="96"/>
      <c r="AV363" s="89">
        <f t="shared" si="66"/>
        <v>0</v>
      </c>
      <c r="AW363" s="97">
        <f>(AV363-AX363)+('Tabla del Prestamo'!H363+'Tabla del Prestamo'!I363+'Tabla del Prestamo'!J363)*BE363</f>
        <v>0</v>
      </c>
      <c r="AX363" s="89">
        <f t="shared" si="67"/>
        <v>0</v>
      </c>
      <c r="AY363" s="89">
        <f>'Tabla del Prestamo'!$H$15</f>
        <v>0</v>
      </c>
      <c r="BA363" s="89"/>
      <c r="BC363" s="97">
        <f t="shared" si="68"/>
        <v>0</v>
      </c>
      <c r="BD363" s="90">
        <v>29</v>
      </c>
      <c r="BE363" s="98">
        <f t="shared" si="69"/>
        <v>0</v>
      </c>
      <c r="BG363" s="69">
        <f t="shared" si="70"/>
        <v>0</v>
      </c>
      <c r="BH363" s="70">
        <f t="shared" si="71"/>
        <v>0</v>
      </c>
      <c r="BJ363" s="67">
        <f>IF(BC363&gt;-'Tabla del Prestamo'!$D$16,1,0)</f>
        <v>0</v>
      </c>
      <c r="BL363" s="95">
        <f>('Tabla del Prestamo'!$N$22*AM363/12)</f>
        <v>0</v>
      </c>
    </row>
    <row r="364" spans="19:64" x14ac:dyDescent="0.35">
      <c r="S364" s="93">
        <f t="shared" si="60"/>
        <v>0</v>
      </c>
      <c r="T364" s="93">
        <f>IF('Tabla del Prestamo'!G364&gt;0,'Tabla del Prestamo'!G364,0)</f>
        <v>0</v>
      </c>
      <c r="U364" s="94"/>
      <c r="V364" s="94">
        <f t="shared" si="61"/>
        <v>0</v>
      </c>
      <c r="W364" s="66">
        <v>349</v>
      </c>
      <c r="X364" s="70">
        <f>SUMIF($S$16:$S$375,"&gt;0",$S$16:$S$375)-SUMIF(S365:$S$375,"&gt;0",S365:$S$375)</f>
        <v>0</v>
      </c>
      <c r="Y364" s="83"/>
      <c r="Z364" s="70">
        <f>'Tabla del Prestamo'!H364+'Tabla del Prestamo'!I364+'Tabla del Prestamo'!J364</f>
        <v>0</v>
      </c>
      <c r="AA364" s="67">
        <v>349</v>
      </c>
      <c r="AB364" s="70">
        <f>SUMIF($Z$16:$Z$375,"&gt;0",$Z$16:$Z$375)-SUMIF($Z365:Z$375,"&gt;0",$Z365:Z$375)</f>
        <v>0</v>
      </c>
      <c r="AC364" s="66"/>
      <c r="AD364" s="70"/>
      <c r="AE364" s="95"/>
      <c r="AF364" s="89">
        <f t="shared" si="62"/>
        <v>0</v>
      </c>
      <c r="AG364" s="89">
        <f t="shared" si="63"/>
        <v>0</v>
      </c>
      <c r="AH364" s="89">
        <f t="shared" si="64"/>
        <v>0</v>
      </c>
      <c r="AI364" s="89">
        <f>'Tabla del Prestamo'!$H$15</f>
        <v>0</v>
      </c>
      <c r="AJ364" s="67"/>
      <c r="AK364" s="89"/>
      <c r="AL364" s="67"/>
      <c r="AM364" s="89">
        <f t="shared" si="65"/>
        <v>0</v>
      </c>
      <c r="AO364" s="96">
        <f>IF('Tabla del Prestamo'!K363&gt;0.1,1,0)</f>
        <v>0</v>
      </c>
      <c r="AP364" s="96"/>
      <c r="AV364" s="89">
        <f t="shared" si="66"/>
        <v>0</v>
      </c>
      <c r="AW364" s="97">
        <f>(AV364-AX364)+('Tabla del Prestamo'!H364+'Tabla del Prestamo'!I364+'Tabla del Prestamo'!J364)*BE364</f>
        <v>0</v>
      </c>
      <c r="AX364" s="89">
        <f t="shared" si="67"/>
        <v>0</v>
      </c>
      <c r="AY364" s="89">
        <f>'Tabla del Prestamo'!$H$15</f>
        <v>0</v>
      </c>
      <c r="BA364" s="89"/>
      <c r="BC364" s="97">
        <f t="shared" si="68"/>
        <v>0</v>
      </c>
      <c r="BD364" s="90">
        <v>30</v>
      </c>
      <c r="BE364" s="98">
        <f t="shared" si="69"/>
        <v>0</v>
      </c>
      <c r="BG364" s="69">
        <f t="shared" si="70"/>
        <v>0</v>
      </c>
      <c r="BH364" s="70">
        <f t="shared" si="71"/>
        <v>0</v>
      </c>
      <c r="BJ364" s="67">
        <f>IF(BC364&gt;-'Tabla del Prestamo'!$D$16,1,0)</f>
        <v>0</v>
      </c>
      <c r="BL364" s="95">
        <f>('Tabla del Prestamo'!$N$22*AM364/12)</f>
        <v>0</v>
      </c>
    </row>
    <row r="365" spans="19:64" x14ac:dyDescent="0.35">
      <c r="S365" s="93">
        <f t="shared" si="60"/>
        <v>0</v>
      </c>
      <c r="T365" s="93">
        <f>IF('Tabla del Prestamo'!G365&gt;0,'Tabla del Prestamo'!G365,0)</f>
        <v>0</v>
      </c>
      <c r="U365" s="94"/>
      <c r="V365" s="94">
        <f t="shared" si="61"/>
        <v>0</v>
      </c>
      <c r="W365" s="66">
        <v>350</v>
      </c>
      <c r="X365" s="70">
        <f>SUMIF($S$16:$S$375,"&gt;0",$S$16:$S$375)-SUMIF(S366:$S$375,"&gt;0",S366:$S$375)</f>
        <v>0</v>
      </c>
      <c r="Y365" s="83"/>
      <c r="Z365" s="70">
        <f>'Tabla del Prestamo'!H365+'Tabla del Prestamo'!I365+'Tabla del Prestamo'!J365</f>
        <v>0</v>
      </c>
      <c r="AA365" s="67">
        <v>350</v>
      </c>
      <c r="AB365" s="70">
        <f>SUMIF($Z$16:$Z$375,"&gt;0",$Z$16:$Z$375)-SUMIF($Z366:Z$375,"&gt;0",$Z366:Z$375)</f>
        <v>0</v>
      </c>
      <c r="AC365" s="66"/>
      <c r="AD365" s="70"/>
      <c r="AE365" s="95"/>
      <c r="AF365" s="89">
        <f t="shared" si="62"/>
        <v>0</v>
      </c>
      <c r="AG365" s="89">
        <f t="shared" si="63"/>
        <v>0</v>
      </c>
      <c r="AH365" s="89">
        <f t="shared" si="64"/>
        <v>0</v>
      </c>
      <c r="AI365" s="89">
        <f>'Tabla del Prestamo'!$H$15</f>
        <v>0</v>
      </c>
      <c r="AJ365" s="67"/>
      <c r="AK365" s="89"/>
      <c r="AL365" s="67"/>
      <c r="AM365" s="89">
        <f t="shared" si="65"/>
        <v>0</v>
      </c>
      <c r="AO365" s="96">
        <f>IF('Tabla del Prestamo'!K364&gt;0.1,1,0)</f>
        <v>0</v>
      </c>
      <c r="AP365" s="96"/>
      <c r="AV365" s="89">
        <f t="shared" si="66"/>
        <v>0</v>
      </c>
      <c r="AW365" s="97">
        <f>(AV365-AX365)+('Tabla del Prestamo'!H365+'Tabla del Prestamo'!I365+'Tabla del Prestamo'!J365)*BE365</f>
        <v>0</v>
      </c>
      <c r="AX365" s="89">
        <f t="shared" si="67"/>
        <v>0</v>
      </c>
      <c r="AY365" s="89">
        <f>'Tabla del Prestamo'!$H$15</f>
        <v>0</v>
      </c>
      <c r="BA365" s="89"/>
      <c r="BC365" s="97">
        <f t="shared" si="68"/>
        <v>0</v>
      </c>
      <c r="BD365" s="90">
        <v>30</v>
      </c>
      <c r="BE365" s="98">
        <f t="shared" si="69"/>
        <v>0</v>
      </c>
      <c r="BG365" s="69">
        <f t="shared" si="70"/>
        <v>0</v>
      </c>
      <c r="BH365" s="70">
        <f t="shared" si="71"/>
        <v>0</v>
      </c>
      <c r="BJ365" s="67">
        <f>IF(BC365&gt;-'Tabla del Prestamo'!$D$16,1,0)</f>
        <v>0</v>
      </c>
      <c r="BL365" s="95">
        <f>('Tabla del Prestamo'!$N$22*AM365/12)</f>
        <v>0</v>
      </c>
    </row>
    <row r="366" spans="19:64" x14ac:dyDescent="0.35">
      <c r="S366" s="93">
        <f t="shared" si="60"/>
        <v>0</v>
      </c>
      <c r="T366" s="93">
        <f>IF('Tabla del Prestamo'!G366&gt;0,'Tabla del Prestamo'!G366,0)</f>
        <v>0</v>
      </c>
      <c r="U366" s="94"/>
      <c r="V366" s="94">
        <f t="shared" si="61"/>
        <v>0</v>
      </c>
      <c r="W366" s="66">
        <v>351</v>
      </c>
      <c r="X366" s="70">
        <f>SUMIF($S$16:$S$375,"&gt;0",$S$16:$S$375)-SUMIF(S367:$S$375,"&gt;0",S367:$S$375)</f>
        <v>0</v>
      </c>
      <c r="Y366" s="83"/>
      <c r="Z366" s="70">
        <f>'Tabla del Prestamo'!H366+'Tabla del Prestamo'!I366+'Tabla del Prestamo'!J366</f>
        <v>0</v>
      </c>
      <c r="AA366" s="67">
        <v>351</v>
      </c>
      <c r="AB366" s="70">
        <f>SUMIF($Z$16:$Z$375,"&gt;0",$Z$16:$Z$375)-SUMIF($Z367:Z$375,"&gt;0",$Z367:Z$375)</f>
        <v>0</v>
      </c>
      <c r="AC366" s="66"/>
      <c r="AD366" s="70"/>
      <c r="AE366" s="95"/>
      <c r="AF366" s="89">
        <f t="shared" si="62"/>
        <v>0</v>
      </c>
      <c r="AG366" s="89">
        <f t="shared" si="63"/>
        <v>0</v>
      </c>
      <c r="AH366" s="89">
        <f t="shared" si="64"/>
        <v>0</v>
      </c>
      <c r="AI366" s="89">
        <f>'Tabla del Prestamo'!$H$15</f>
        <v>0</v>
      </c>
      <c r="AJ366" s="67"/>
      <c r="AK366" s="89"/>
      <c r="AL366" s="67"/>
      <c r="AM366" s="89">
        <f t="shared" si="65"/>
        <v>0</v>
      </c>
      <c r="AO366" s="96">
        <f>IF('Tabla del Prestamo'!K365&gt;0.1,1,0)</f>
        <v>0</v>
      </c>
      <c r="AP366" s="96"/>
      <c r="AV366" s="89">
        <f t="shared" si="66"/>
        <v>0</v>
      </c>
      <c r="AW366" s="97">
        <f>(AV366-AX366)+('Tabla del Prestamo'!H366+'Tabla del Prestamo'!I366+'Tabla del Prestamo'!J366)*BE366</f>
        <v>0</v>
      </c>
      <c r="AX366" s="89">
        <f t="shared" si="67"/>
        <v>0</v>
      </c>
      <c r="AY366" s="89">
        <f>'Tabla del Prestamo'!$H$15</f>
        <v>0</v>
      </c>
      <c r="BA366" s="89"/>
      <c r="BC366" s="97">
        <f t="shared" si="68"/>
        <v>0</v>
      </c>
      <c r="BD366" s="90">
        <v>30</v>
      </c>
      <c r="BE366" s="98">
        <f t="shared" si="69"/>
        <v>0</v>
      </c>
      <c r="BG366" s="69">
        <f t="shared" si="70"/>
        <v>0</v>
      </c>
      <c r="BH366" s="70">
        <f t="shared" si="71"/>
        <v>0</v>
      </c>
      <c r="BJ366" s="67">
        <f>IF(BC366&gt;-'Tabla del Prestamo'!$D$16,1,0)</f>
        <v>0</v>
      </c>
      <c r="BL366" s="95">
        <f>('Tabla del Prestamo'!$N$22*AM366/12)</f>
        <v>0</v>
      </c>
    </row>
    <row r="367" spans="19:64" x14ac:dyDescent="0.35">
      <c r="S367" s="93">
        <f t="shared" si="60"/>
        <v>0</v>
      </c>
      <c r="T367" s="93">
        <f>IF('Tabla del Prestamo'!G367&gt;0,'Tabla del Prestamo'!G367,0)</f>
        <v>0</v>
      </c>
      <c r="U367" s="94"/>
      <c r="V367" s="94">
        <f t="shared" si="61"/>
        <v>0</v>
      </c>
      <c r="W367" s="66">
        <v>352</v>
      </c>
      <c r="X367" s="70">
        <f>SUMIF($S$16:$S$375,"&gt;0",$S$16:$S$375)-SUMIF(S368:$S$375,"&gt;0",S368:$S$375)</f>
        <v>0</v>
      </c>
      <c r="Y367" s="83"/>
      <c r="Z367" s="70">
        <f>'Tabla del Prestamo'!H367+'Tabla del Prestamo'!I367+'Tabla del Prestamo'!J367</f>
        <v>0</v>
      </c>
      <c r="AA367" s="67">
        <v>352</v>
      </c>
      <c r="AB367" s="70">
        <f>SUMIF($Z$16:$Z$375,"&gt;0",$Z$16:$Z$375)-SUMIF($Z368:Z$375,"&gt;0",$Z368:Z$375)</f>
        <v>0</v>
      </c>
      <c r="AC367" s="66"/>
      <c r="AD367" s="70"/>
      <c r="AE367" s="95"/>
      <c r="AF367" s="89">
        <f t="shared" si="62"/>
        <v>0</v>
      </c>
      <c r="AG367" s="89">
        <f t="shared" si="63"/>
        <v>0</v>
      </c>
      <c r="AH367" s="89">
        <f t="shared" si="64"/>
        <v>0</v>
      </c>
      <c r="AI367" s="89">
        <f>'Tabla del Prestamo'!$H$15</f>
        <v>0</v>
      </c>
      <c r="AJ367" s="67"/>
      <c r="AK367" s="89"/>
      <c r="AL367" s="67"/>
      <c r="AM367" s="89">
        <f t="shared" si="65"/>
        <v>0</v>
      </c>
      <c r="AO367" s="96">
        <f>IF('Tabla del Prestamo'!K366&gt;0.1,1,0)</f>
        <v>0</v>
      </c>
      <c r="AP367" s="96"/>
      <c r="AV367" s="89">
        <f t="shared" si="66"/>
        <v>0</v>
      </c>
      <c r="AW367" s="97">
        <f>(AV367-AX367)+('Tabla del Prestamo'!H367+'Tabla del Prestamo'!I367+'Tabla del Prestamo'!J367)*BE367</f>
        <v>0</v>
      </c>
      <c r="AX367" s="89">
        <f t="shared" si="67"/>
        <v>0</v>
      </c>
      <c r="AY367" s="89">
        <f>'Tabla del Prestamo'!$H$15</f>
        <v>0</v>
      </c>
      <c r="BA367" s="89"/>
      <c r="BC367" s="97">
        <f t="shared" si="68"/>
        <v>0</v>
      </c>
      <c r="BD367" s="90">
        <v>30</v>
      </c>
      <c r="BE367" s="98">
        <f t="shared" si="69"/>
        <v>0</v>
      </c>
      <c r="BG367" s="69">
        <f t="shared" si="70"/>
        <v>0</v>
      </c>
      <c r="BH367" s="70">
        <f t="shared" si="71"/>
        <v>0</v>
      </c>
      <c r="BJ367" s="67">
        <f>IF(BC367&gt;-'Tabla del Prestamo'!$D$16,1,0)</f>
        <v>0</v>
      </c>
      <c r="BL367" s="95">
        <f>('Tabla del Prestamo'!$N$22*AM367/12)</f>
        <v>0</v>
      </c>
    </row>
    <row r="368" spans="19:64" x14ac:dyDescent="0.35">
      <c r="S368" s="93">
        <f t="shared" si="60"/>
        <v>0</v>
      </c>
      <c r="T368" s="93">
        <f>IF('Tabla del Prestamo'!G368&gt;0,'Tabla del Prestamo'!G368,0)</f>
        <v>0</v>
      </c>
      <c r="U368" s="94"/>
      <c r="V368" s="94">
        <f t="shared" si="61"/>
        <v>0</v>
      </c>
      <c r="W368" s="66">
        <v>353</v>
      </c>
      <c r="X368" s="70">
        <f>SUMIF($S$16:$S$375,"&gt;0",$S$16:$S$375)-SUMIF(S369:$S$375,"&gt;0",S369:$S$375)</f>
        <v>0</v>
      </c>
      <c r="Y368" s="83"/>
      <c r="Z368" s="70">
        <f>'Tabla del Prestamo'!H368+'Tabla del Prestamo'!I368+'Tabla del Prestamo'!J368</f>
        <v>0</v>
      </c>
      <c r="AA368" s="67">
        <v>353</v>
      </c>
      <c r="AB368" s="70">
        <f>SUMIF($Z$16:$Z$375,"&gt;0",$Z$16:$Z$375)-SUMIF($Z369:Z$375,"&gt;0",$Z369:Z$375)</f>
        <v>0</v>
      </c>
      <c r="AC368" s="66"/>
      <c r="AD368" s="70"/>
      <c r="AE368" s="95"/>
      <c r="AF368" s="89">
        <f t="shared" si="62"/>
        <v>0</v>
      </c>
      <c r="AG368" s="89">
        <f t="shared" si="63"/>
        <v>0</v>
      </c>
      <c r="AH368" s="89">
        <f t="shared" si="64"/>
        <v>0</v>
      </c>
      <c r="AI368" s="89">
        <f>'Tabla del Prestamo'!$H$15</f>
        <v>0</v>
      </c>
      <c r="AJ368" s="67"/>
      <c r="AK368" s="89"/>
      <c r="AL368" s="67"/>
      <c r="AM368" s="89">
        <f t="shared" si="65"/>
        <v>0</v>
      </c>
      <c r="AO368" s="96">
        <f>IF('Tabla del Prestamo'!K367&gt;0.1,1,0)</f>
        <v>0</v>
      </c>
      <c r="AP368" s="96"/>
      <c r="AV368" s="89">
        <f t="shared" si="66"/>
        <v>0</v>
      </c>
      <c r="AW368" s="97">
        <f>(AV368-AX368)+('Tabla del Prestamo'!H368+'Tabla del Prestamo'!I368+'Tabla del Prestamo'!J368)*BE368</f>
        <v>0</v>
      </c>
      <c r="AX368" s="89">
        <f t="shared" si="67"/>
        <v>0</v>
      </c>
      <c r="AY368" s="89">
        <f>'Tabla del Prestamo'!$H$15</f>
        <v>0</v>
      </c>
      <c r="BA368" s="89"/>
      <c r="BC368" s="97">
        <f t="shared" si="68"/>
        <v>0</v>
      </c>
      <c r="BD368" s="90">
        <v>30</v>
      </c>
      <c r="BE368" s="98">
        <f t="shared" si="69"/>
        <v>0</v>
      </c>
      <c r="BG368" s="69">
        <f t="shared" si="70"/>
        <v>0</v>
      </c>
      <c r="BH368" s="70">
        <f t="shared" si="71"/>
        <v>0</v>
      </c>
      <c r="BJ368" s="67">
        <f>IF(BC368&gt;-'Tabla del Prestamo'!$D$16,1,0)</f>
        <v>0</v>
      </c>
      <c r="BL368" s="95">
        <f>('Tabla del Prestamo'!$N$22*AM368/12)</f>
        <v>0</v>
      </c>
    </row>
    <row r="369" spans="19:64" x14ac:dyDescent="0.35">
      <c r="S369" s="93">
        <f t="shared" si="60"/>
        <v>0</v>
      </c>
      <c r="T369" s="93">
        <f>IF('Tabla del Prestamo'!G369&gt;0,'Tabla del Prestamo'!G369,0)</f>
        <v>0</v>
      </c>
      <c r="U369" s="94"/>
      <c r="V369" s="94">
        <f t="shared" si="61"/>
        <v>0</v>
      </c>
      <c r="W369" s="66">
        <v>354</v>
      </c>
      <c r="X369" s="70">
        <f>SUMIF($S$16:$S$375,"&gt;0",$S$16:$S$375)-SUMIF(S370:$S$375,"&gt;0",S370:$S$375)</f>
        <v>0</v>
      </c>
      <c r="Y369" s="83"/>
      <c r="Z369" s="70">
        <f>'Tabla del Prestamo'!H369+'Tabla del Prestamo'!I369+'Tabla del Prestamo'!J369</f>
        <v>0</v>
      </c>
      <c r="AA369" s="67">
        <v>354</v>
      </c>
      <c r="AB369" s="70">
        <f>SUMIF($Z$16:$Z$375,"&gt;0",$Z$16:$Z$375)-SUMIF($Z370:Z$375,"&gt;0",$Z370:Z$375)</f>
        <v>0</v>
      </c>
      <c r="AC369" s="66"/>
      <c r="AD369" s="70"/>
      <c r="AE369" s="95"/>
      <c r="AF369" s="89">
        <f t="shared" si="62"/>
        <v>0</v>
      </c>
      <c r="AG369" s="89">
        <f t="shared" si="63"/>
        <v>0</v>
      </c>
      <c r="AH369" s="89">
        <f t="shared" si="64"/>
        <v>0</v>
      </c>
      <c r="AI369" s="89">
        <f>'Tabla del Prestamo'!$H$15</f>
        <v>0</v>
      </c>
      <c r="AJ369" s="67"/>
      <c r="AK369" s="89">
        <f>'Tabla del Prestamo'!$I$15</f>
        <v>0</v>
      </c>
      <c r="AL369" s="67"/>
      <c r="AM369" s="89">
        <f t="shared" si="65"/>
        <v>0</v>
      </c>
      <c r="AO369" s="96">
        <f>IF('Tabla del Prestamo'!K368&gt;0.1,1,0)</f>
        <v>0</v>
      </c>
      <c r="AP369" s="96"/>
      <c r="AV369" s="89">
        <f t="shared" si="66"/>
        <v>0</v>
      </c>
      <c r="AW369" s="97">
        <f>(AV369-AX369)+('Tabla del Prestamo'!H369+'Tabla del Prestamo'!I369+'Tabla del Prestamo'!J369)*BE369</f>
        <v>0</v>
      </c>
      <c r="AX369" s="89">
        <f t="shared" si="67"/>
        <v>0</v>
      </c>
      <c r="AY369" s="89">
        <f>'Tabla del Prestamo'!$H$15</f>
        <v>0</v>
      </c>
      <c r="BA369" s="89">
        <f>'Tabla del Prestamo'!$I$15</f>
        <v>0</v>
      </c>
      <c r="BC369" s="97">
        <f t="shared" si="68"/>
        <v>0</v>
      </c>
      <c r="BD369" s="90">
        <v>30</v>
      </c>
      <c r="BE369" s="98">
        <f t="shared" si="69"/>
        <v>0</v>
      </c>
      <c r="BG369" s="69">
        <f t="shared" si="70"/>
        <v>0</v>
      </c>
      <c r="BH369" s="70">
        <f t="shared" si="71"/>
        <v>0</v>
      </c>
      <c r="BJ369" s="67">
        <f>IF(BC369&gt;-'Tabla del Prestamo'!$D$16,1,0)</f>
        <v>0</v>
      </c>
      <c r="BL369" s="95">
        <f>('Tabla del Prestamo'!$N$22*AM369/12)</f>
        <v>0</v>
      </c>
    </row>
    <row r="370" spans="19:64" x14ac:dyDescent="0.35">
      <c r="S370" s="93">
        <f t="shared" si="60"/>
        <v>0</v>
      </c>
      <c r="T370" s="93">
        <f>IF('Tabla del Prestamo'!G370&gt;0,'Tabla del Prestamo'!G370,0)</f>
        <v>0</v>
      </c>
      <c r="U370" s="94"/>
      <c r="V370" s="94">
        <f t="shared" si="61"/>
        <v>0</v>
      </c>
      <c r="W370" s="66">
        <v>355</v>
      </c>
      <c r="X370" s="70">
        <f>SUMIF($S$16:$S$375,"&gt;0",$S$16:$S$375)-SUMIF(S371:$S$375,"&gt;0",S371:$S$375)</f>
        <v>0</v>
      </c>
      <c r="Y370" s="83"/>
      <c r="Z370" s="70">
        <f>'Tabla del Prestamo'!H370+'Tabla del Prestamo'!I370+'Tabla del Prestamo'!J370</f>
        <v>0</v>
      </c>
      <c r="AA370" s="67">
        <v>355</v>
      </c>
      <c r="AB370" s="70">
        <f>SUMIF($Z$16:$Z$375,"&gt;0",$Z$16:$Z$375)-SUMIF($Z371:Z$375,"&gt;0",$Z371:Z$375)</f>
        <v>0</v>
      </c>
      <c r="AC370" s="66"/>
      <c r="AD370" s="70"/>
      <c r="AE370" s="95"/>
      <c r="AF370" s="89">
        <f t="shared" si="62"/>
        <v>0</v>
      </c>
      <c r="AG370" s="89">
        <f t="shared" si="63"/>
        <v>0</v>
      </c>
      <c r="AH370" s="89">
        <f t="shared" si="64"/>
        <v>0</v>
      </c>
      <c r="AI370" s="89">
        <f>'Tabla del Prestamo'!$H$15</f>
        <v>0</v>
      </c>
      <c r="AJ370" s="67"/>
      <c r="AK370" s="89"/>
      <c r="AL370" s="67"/>
      <c r="AM370" s="89">
        <f t="shared" si="65"/>
        <v>0</v>
      </c>
      <c r="AO370" s="96">
        <f>IF('Tabla del Prestamo'!K369&gt;0.1,1,0)</f>
        <v>0</v>
      </c>
      <c r="AP370" s="96"/>
      <c r="AV370" s="89">
        <f t="shared" si="66"/>
        <v>0</v>
      </c>
      <c r="AW370" s="97">
        <f>(AV370-AX370)+('Tabla del Prestamo'!H370+'Tabla del Prestamo'!I370+'Tabla del Prestamo'!J370)*BE370</f>
        <v>0</v>
      </c>
      <c r="AX370" s="89">
        <f t="shared" si="67"/>
        <v>0</v>
      </c>
      <c r="AY370" s="89">
        <f>'Tabla del Prestamo'!$H$15</f>
        <v>0</v>
      </c>
      <c r="BA370" s="89"/>
      <c r="BC370" s="97">
        <f t="shared" si="68"/>
        <v>0</v>
      </c>
      <c r="BD370" s="90">
        <v>30</v>
      </c>
      <c r="BE370" s="98">
        <f t="shared" si="69"/>
        <v>0</v>
      </c>
      <c r="BG370" s="69">
        <f t="shared" si="70"/>
        <v>0</v>
      </c>
      <c r="BH370" s="70">
        <f t="shared" si="71"/>
        <v>0</v>
      </c>
      <c r="BJ370" s="67">
        <f>IF(BC370&gt;-'Tabla del Prestamo'!$D$16,1,0)</f>
        <v>0</v>
      </c>
      <c r="BL370" s="95">
        <f>('Tabla del Prestamo'!$N$22*AM370/12)</f>
        <v>0</v>
      </c>
    </row>
    <row r="371" spans="19:64" x14ac:dyDescent="0.35">
      <c r="S371" s="93">
        <f t="shared" si="60"/>
        <v>0</v>
      </c>
      <c r="T371" s="93">
        <f>IF('Tabla del Prestamo'!G371&gt;0,'Tabla del Prestamo'!G371,0)</f>
        <v>0</v>
      </c>
      <c r="U371" s="94"/>
      <c r="V371" s="94">
        <f t="shared" si="61"/>
        <v>0</v>
      </c>
      <c r="W371" s="66">
        <v>356</v>
      </c>
      <c r="X371" s="70">
        <f>SUMIF($S$16:$S$375,"&gt;0",$S$16:$S$375)-SUMIF(S372:$S$375,"&gt;0",S372:$S$375)</f>
        <v>0</v>
      </c>
      <c r="Y371" s="83"/>
      <c r="Z371" s="70">
        <f>'Tabla del Prestamo'!H371+'Tabla del Prestamo'!I371+'Tabla del Prestamo'!J371</f>
        <v>0</v>
      </c>
      <c r="AA371" s="67">
        <v>356</v>
      </c>
      <c r="AB371" s="70">
        <f>SUMIF($Z$16:$Z$375,"&gt;0",$Z$16:$Z$375)-SUMIF($Z372:Z$375,"&gt;0",$Z372:Z$375)</f>
        <v>0</v>
      </c>
      <c r="AC371" s="66"/>
      <c r="AD371" s="70"/>
      <c r="AE371" s="95"/>
      <c r="AF371" s="89">
        <f t="shared" si="62"/>
        <v>0</v>
      </c>
      <c r="AG371" s="89">
        <f t="shared" si="63"/>
        <v>0</v>
      </c>
      <c r="AH371" s="89">
        <f t="shared" si="64"/>
        <v>0</v>
      </c>
      <c r="AI371" s="89">
        <f>'Tabla del Prestamo'!$H$15</f>
        <v>0</v>
      </c>
      <c r="AJ371" s="67"/>
      <c r="AK371" s="89"/>
      <c r="AL371" s="67"/>
      <c r="AM371" s="89">
        <f t="shared" si="65"/>
        <v>0</v>
      </c>
      <c r="AO371" s="96">
        <f>IF('Tabla del Prestamo'!K370&gt;0.1,1,0)</f>
        <v>0</v>
      </c>
      <c r="AP371" s="96"/>
      <c r="AV371" s="89">
        <f t="shared" si="66"/>
        <v>0</v>
      </c>
      <c r="AW371" s="97">
        <f>(AV371-AX371)+('Tabla del Prestamo'!H371+'Tabla del Prestamo'!I371+'Tabla del Prestamo'!J371)*BE371</f>
        <v>0</v>
      </c>
      <c r="AX371" s="89">
        <f t="shared" si="67"/>
        <v>0</v>
      </c>
      <c r="AY371" s="89">
        <f>'Tabla del Prestamo'!$H$15</f>
        <v>0</v>
      </c>
      <c r="BA371" s="89"/>
      <c r="BC371" s="97">
        <f t="shared" si="68"/>
        <v>0</v>
      </c>
      <c r="BD371" s="90">
        <v>30</v>
      </c>
      <c r="BE371" s="98">
        <f t="shared" si="69"/>
        <v>0</v>
      </c>
      <c r="BG371" s="69">
        <f t="shared" si="70"/>
        <v>0</v>
      </c>
      <c r="BH371" s="70">
        <f t="shared" si="71"/>
        <v>0</v>
      </c>
      <c r="BJ371" s="67">
        <f>IF(BC371&gt;-'Tabla del Prestamo'!$D$16,1,0)</f>
        <v>0</v>
      </c>
      <c r="BL371" s="95">
        <f>('Tabla del Prestamo'!$N$22*AM371/12)</f>
        <v>0</v>
      </c>
    </row>
    <row r="372" spans="19:64" x14ac:dyDescent="0.35">
      <c r="S372" s="93">
        <f t="shared" si="60"/>
        <v>0</v>
      </c>
      <c r="T372" s="93">
        <f>IF('Tabla del Prestamo'!G372&gt;0,'Tabla del Prestamo'!G372,0)</f>
        <v>0</v>
      </c>
      <c r="U372" s="94"/>
      <c r="V372" s="94">
        <f t="shared" si="61"/>
        <v>0</v>
      </c>
      <c r="W372" s="66">
        <v>357</v>
      </c>
      <c r="X372" s="70">
        <f>SUMIF($S$16:$S$375,"&gt;0",$S$16:$S$375)-SUMIF(S373:$S$375,"&gt;0",S373:$S$375)</f>
        <v>0</v>
      </c>
      <c r="Y372" s="83"/>
      <c r="Z372" s="70">
        <f>'Tabla del Prestamo'!H372+'Tabla del Prestamo'!I372+'Tabla del Prestamo'!J372</f>
        <v>0</v>
      </c>
      <c r="AA372" s="67">
        <v>357</v>
      </c>
      <c r="AB372" s="70">
        <f>SUMIF($Z$16:$Z$375,"&gt;0",$Z$16:$Z$375)-SUMIF($Z373:Z$375,"&gt;0",$Z373:Z$375)</f>
        <v>0</v>
      </c>
      <c r="AC372" s="66"/>
      <c r="AD372" s="70"/>
      <c r="AE372" s="95"/>
      <c r="AF372" s="89">
        <f t="shared" si="62"/>
        <v>0</v>
      </c>
      <c r="AG372" s="89">
        <f t="shared" si="63"/>
        <v>0</v>
      </c>
      <c r="AH372" s="89">
        <f t="shared" si="64"/>
        <v>0</v>
      </c>
      <c r="AI372" s="89">
        <f>'Tabla del Prestamo'!$H$15</f>
        <v>0</v>
      </c>
      <c r="AJ372" s="67"/>
      <c r="AK372" s="89"/>
      <c r="AL372" s="67"/>
      <c r="AM372" s="89">
        <f t="shared" si="65"/>
        <v>0</v>
      </c>
      <c r="AO372" s="96">
        <f>IF('Tabla del Prestamo'!K371&gt;0.1,1,0)</f>
        <v>0</v>
      </c>
      <c r="AP372" s="96"/>
      <c r="AV372" s="89">
        <f t="shared" si="66"/>
        <v>0</v>
      </c>
      <c r="AW372" s="97">
        <f>(AV372-AX372)+('Tabla del Prestamo'!H372+'Tabla del Prestamo'!I372+'Tabla del Prestamo'!J372)*BE372</f>
        <v>0</v>
      </c>
      <c r="AX372" s="89">
        <f t="shared" si="67"/>
        <v>0</v>
      </c>
      <c r="AY372" s="89">
        <f>'Tabla del Prestamo'!$H$15</f>
        <v>0</v>
      </c>
      <c r="BA372" s="89"/>
      <c r="BC372" s="97">
        <f t="shared" si="68"/>
        <v>0</v>
      </c>
      <c r="BD372" s="90">
        <v>30</v>
      </c>
      <c r="BE372" s="98">
        <f t="shared" si="69"/>
        <v>0</v>
      </c>
      <c r="BG372" s="69">
        <f t="shared" si="70"/>
        <v>0</v>
      </c>
      <c r="BH372" s="70">
        <f t="shared" si="71"/>
        <v>0</v>
      </c>
      <c r="BJ372" s="67">
        <f>IF(BC372&gt;-'Tabla del Prestamo'!$D$16,1,0)</f>
        <v>0</v>
      </c>
      <c r="BL372" s="95">
        <f>('Tabla del Prestamo'!$N$22*AM372/12)</f>
        <v>0</v>
      </c>
    </row>
    <row r="373" spans="19:64" x14ac:dyDescent="0.35">
      <c r="S373" s="93">
        <f t="shared" si="60"/>
        <v>0</v>
      </c>
      <c r="T373" s="93">
        <f>IF('Tabla del Prestamo'!G373&gt;0,'Tabla del Prestamo'!G373,0)</f>
        <v>0</v>
      </c>
      <c r="U373" s="94"/>
      <c r="V373" s="94">
        <f t="shared" si="61"/>
        <v>0</v>
      </c>
      <c r="W373" s="66">
        <v>358</v>
      </c>
      <c r="X373" s="70">
        <f>SUMIF($S$16:$S$375,"&gt;0",$S$16:$S$375)-SUMIF(S374:$S$375,"&gt;0",S374:$S$375)</f>
        <v>0</v>
      </c>
      <c r="Y373" s="83"/>
      <c r="Z373" s="70">
        <f>'Tabla del Prestamo'!H373+'Tabla del Prestamo'!I373+'Tabla del Prestamo'!J373</f>
        <v>0</v>
      </c>
      <c r="AA373" s="67">
        <v>358</v>
      </c>
      <c r="AB373" s="70">
        <f>SUMIF($Z$16:$Z$375,"&gt;0",$Z$16:$Z$375)-SUMIF($Z374:Z$375,"&gt;0",$Z374:Z$375)</f>
        <v>0</v>
      </c>
      <c r="AC373" s="66"/>
      <c r="AD373" s="70"/>
      <c r="AE373" s="95"/>
      <c r="AF373" s="89">
        <f t="shared" si="62"/>
        <v>0</v>
      </c>
      <c r="AG373" s="89">
        <f t="shared" si="63"/>
        <v>0</v>
      </c>
      <c r="AH373" s="89">
        <f t="shared" si="64"/>
        <v>0</v>
      </c>
      <c r="AI373" s="89">
        <f>'Tabla del Prestamo'!$H$15</f>
        <v>0</v>
      </c>
      <c r="AJ373" s="67"/>
      <c r="AK373" s="89"/>
      <c r="AL373" s="67"/>
      <c r="AM373" s="89">
        <f t="shared" si="65"/>
        <v>0</v>
      </c>
      <c r="AO373" s="96">
        <f>IF('Tabla del Prestamo'!K372&gt;0.1,1,0)</f>
        <v>0</v>
      </c>
      <c r="AP373" s="96"/>
      <c r="AV373" s="89">
        <f t="shared" si="66"/>
        <v>0</v>
      </c>
      <c r="AW373" s="97">
        <f>(AV373-AX373)+('Tabla del Prestamo'!H373+'Tabla del Prestamo'!I373+'Tabla del Prestamo'!J373)*BE373</f>
        <v>0</v>
      </c>
      <c r="AX373" s="89">
        <f t="shared" si="67"/>
        <v>0</v>
      </c>
      <c r="AY373" s="89">
        <f>'Tabla del Prestamo'!$H$15</f>
        <v>0</v>
      </c>
      <c r="BA373" s="89"/>
      <c r="BC373" s="97">
        <f t="shared" si="68"/>
        <v>0</v>
      </c>
      <c r="BD373" s="90">
        <v>30</v>
      </c>
      <c r="BE373" s="98">
        <f t="shared" si="69"/>
        <v>0</v>
      </c>
      <c r="BG373" s="69">
        <f t="shared" si="70"/>
        <v>0</v>
      </c>
      <c r="BH373" s="70">
        <f t="shared" si="71"/>
        <v>0</v>
      </c>
      <c r="BJ373" s="67">
        <f>IF(BC373&gt;-'Tabla del Prestamo'!$D$16,1,0)</f>
        <v>0</v>
      </c>
      <c r="BL373" s="95">
        <f>('Tabla del Prestamo'!$N$22*AM373/12)</f>
        <v>0</v>
      </c>
    </row>
    <row r="374" spans="19:64" x14ac:dyDescent="0.35">
      <c r="S374" s="93">
        <f t="shared" si="60"/>
        <v>0</v>
      </c>
      <c r="T374" s="93">
        <f>IF('Tabla del Prestamo'!G374&gt;0,'Tabla del Prestamo'!G374,0)</f>
        <v>0</v>
      </c>
      <c r="U374" s="94"/>
      <c r="V374" s="94">
        <f t="shared" si="61"/>
        <v>0</v>
      </c>
      <c r="W374" s="66">
        <v>359</v>
      </c>
      <c r="X374" s="70">
        <f>SUMIF($S$16:$S$375,"&gt;0",$S$16:$S$375)-SUMIF(S375:$S$375,"&gt;0",S375:$S$375)</f>
        <v>0</v>
      </c>
      <c r="Y374" s="83"/>
      <c r="Z374" s="70">
        <f>'Tabla del Prestamo'!H374+'Tabla del Prestamo'!I374+'Tabla del Prestamo'!J374</f>
        <v>0</v>
      </c>
      <c r="AA374" s="67">
        <v>359</v>
      </c>
      <c r="AB374" s="70">
        <f>SUMIF($Z$16:$Z$375,"&gt;0",$Z$16:$Z$375)-SUMIF($Z375:Z$375,"&gt;0",$Z375:Z$375)</f>
        <v>0</v>
      </c>
      <c r="AC374" s="66"/>
      <c r="AD374" s="70"/>
      <c r="AE374" s="95"/>
      <c r="AF374" s="89">
        <f t="shared" si="62"/>
        <v>0</v>
      </c>
      <c r="AG374" s="89">
        <f t="shared" si="63"/>
        <v>0</v>
      </c>
      <c r="AH374" s="89">
        <f t="shared" si="64"/>
        <v>0</v>
      </c>
      <c r="AI374" s="89">
        <f>'Tabla del Prestamo'!$H$15</f>
        <v>0</v>
      </c>
      <c r="AJ374" s="67"/>
      <c r="AK374" s="89"/>
      <c r="AL374" s="67"/>
      <c r="AM374" s="89">
        <f t="shared" si="65"/>
        <v>0</v>
      </c>
      <c r="AO374" s="96">
        <f>IF('Tabla del Prestamo'!K373&gt;0.1,1,0)</f>
        <v>0</v>
      </c>
      <c r="AP374" s="96"/>
      <c r="AV374" s="89">
        <f t="shared" si="66"/>
        <v>0</v>
      </c>
      <c r="AW374" s="97">
        <f>(AV374-AX374)+('Tabla del Prestamo'!H374+'Tabla del Prestamo'!I374+'Tabla del Prestamo'!J374)*BE374</f>
        <v>0</v>
      </c>
      <c r="AX374" s="89">
        <f t="shared" si="67"/>
        <v>0</v>
      </c>
      <c r="AY374" s="89">
        <f>'Tabla del Prestamo'!$H$15</f>
        <v>0</v>
      </c>
      <c r="BA374" s="89"/>
      <c r="BC374" s="97">
        <f t="shared" si="68"/>
        <v>0</v>
      </c>
      <c r="BD374" s="90">
        <v>30</v>
      </c>
      <c r="BE374" s="98">
        <f t="shared" si="69"/>
        <v>0</v>
      </c>
      <c r="BG374" s="69">
        <f t="shared" si="70"/>
        <v>0</v>
      </c>
      <c r="BH374" s="70">
        <f t="shared" si="71"/>
        <v>0</v>
      </c>
      <c r="BJ374" s="67">
        <f>IF(BC374&gt;-'Tabla del Prestamo'!$D$16,1,0)</f>
        <v>0</v>
      </c>
      <c r="BL374" s="95">
        <f>('Tabla del Prestamo'!$N$22*AM374/12)</f>
        <v>0</v>
      </c>
    </row>
    <row r="375" spans="19:64" x14ac:dyDescent="0.35">
      <c r="S375" s="93">
        <f t="shared" si="60"/>
        <v>0</v>
      </c>
      <c r="T375" s="93">
        <f>IF('Tabla del Prestamo'!G375&gt;0,'Tabla del Prestamo'!G375,0)</f>
        <v>0</v>
      </c>
      <c r="U375" s="94"/>
      <c r="V375" s="94">
        <f t="shared" si="61"/>
        <v>0</v>
      </c>
      <c r="W375" s="66">
        <v>360</v>
      </c>
      <c r="X375" s="70">
        <f>SUMIF($S$16:$S$375,"&gt;0",$S$16:$S$375)-SUMIF(S$375:$S376,"&gt;0",S$375:$S376)</f>
        <v>0</v>
      </c>
      <c r="Y375" s="83"/>
      <c r="Z375" s="70">
        <f>'Tabla del Prestamo'!H375+'Tabla del Prestamo'!I375+'Tabla del Prestamo'!J375</f>
        <v>0</v>
      </c>
      <c r="AA375" s="67">
        <v>360</v>
      </c>
      <c r="AB375" s="70">
        <f>SUMIF($Z$16:$Z$375,"&gt;0",$Z$16:$Z$375)-SUMIF($Z$375:Z376,"&gt;0",$Z$375:Z376)</f>
        <v>0</v>
      </c>
      <c r="AC375" s="66"/>
      <c r="AD375" s="70"/>
      <c r="AE375" s="95"/>
      <c r="AF375" s="89">
        <f t="shared" si="62"/>
        <v>0</v>
      </c>
      <c r="AG375" s="89">
        <f t="shared" si="63"/>
        <v>0</v>
      </c>
      <c r="AH375" s="89">
        <f t="shared" si="64"/>
        <v>0</v>
      </c>
      <c r="AI375" s="89">
        <f>'Tabla del Prestamo'!$H$15</f>
        <v>0</v>
      </c>
      <c r="AJ375" s="67"/>
      <c r="AK375" s="89"/>
      <c r="AL375" s="67"/>
      <c r="AM375" s="89">
        <f t="shared" si="65"/>
        <v>0</v>
      </c>
      <c r="AO375" s="96">
        <f>IF('Tabla del Prestamo'!K374&gt;0.1,1,0)</f>
        <v>0</v>
      </c>
      <c r="AP375" s="96"/>
      <c r="AV375" s="89">
        <f t="shared" si="66"/>
        <v>0</v>
      </c>
      <c r="AW375" s="97">
        <f>(AV375-AX375)+('Tabla del Prestamo'!H375+'Tabla del Prestamo'!I375+'Tabla del Prestamo'!J375)*BE375</f>
        <v>0</v>
      </c>
      <c r="AX375" s="89">
        <f t="shared" si="67"/>
        <v>0</v>
      </c>
      <c r="AY375" s="89">
        <f>'Tabla del Prestamo'!$H$15</f>
        <v>0</v>
      </c>
      <c r="BA375" s="89"/>
      <c r="BC375" s="97">
        <f t="shared" si="68"/>
        <v>0</v>
      </c>
      <c r="BD375" s="90">
        <v>30</v>
      </c>
      <c r="BE375" s="98">
        <f t="shared" si="69"/>
        <v>0</v>
      </c>
      <c r="BG375" s="69">
        <f t="shared" si="70"/>
        <v>0</v>
      </c>
      <c r="BH375" s="70">
        <f t="shared" si="71"/>
        <v>0</v>
      </c>
      <c r="BJ375" s="67">
        <f>IF(BC375&gt;-'Tabla del Prestamo'!$D$16,1,0)</f>
        <v>0</v>
      </c>
      <c r="BL375" s="95">
        <f>('Tabla del Prestamo'!$N$22*AM375/12)</f>
        <v>0</v>
      </c>
    </row>
    <row r="376" spans="19:64" x14ac:dyDescent="0.35">
      <c r="U376" s="67"/>
      <c r="V376" s="67"/>
      <c r="W376" s="67"/>
      <c r="X376" s="67"/>
      <c r="AF376" s="68"/>
      <c r="AG376" s="68"/>
      <c r="AH376" s="68"/>
      <c r="AI376" s="68"/>
      <c r="AJ376" s="67"/>
      <c r="AK376" s="68"/>
      <c r="AL376" s="67"/>
      <c r="AM376" s="68"/>
      <c r="AO376" s="68"/>
      <c r="AP376" s="68"/>
      <c r="BL376" s="95"/>
    </row>
    <row r="377" spans="19:64" x14ac:dyDescent="0.35">
      <c r="U377" s="67"/>
      <c r="V377" s="67"/>
      <c r="W377" s="67"/>
      <c r="X377" s="67"/>
      <c r="AF377" s="68"/>
      <c r="AG377" s="68"/>
      <c r="AH377" s="68"/>
      <c r="AI377" s="68"/>
      <c r="AJ377" s="67"/>
      <c r="AK377" s="68"/>
      <c r="AL377" s="67"/>
      <c r="AM377" s="68"/>
      <c r="AO377" s="68"/>
      <c r="AP377" s="68"/>
    </row>
    <row r="378" spans="19:64" x14ac:dyDescent="0.35">
      <c r="U378" s="67"/>
      <c r="V378" s="67"/>
      <c r="W378" s="67"/>
      <c r="X378" s="67"/>
      <c r="AF378" s="68"/>
      <c r="AG378" s="68"/>
      <c r="AH378" s="68"/>
      <c r="AI378" s="68"/>
      <c r="AJ378" s="67"/>
      <c r="AK378" s="68"/>
      <c r="AL378" s="67"/>
      <c r="AM378" s="68"/>
      <c r="AO378" s="68"/>
      <c r="AP378" s="68"/>
    </row>
    <row r="379" spans="19:64" x14ac:dyDescent="0.35">
      <c r="U379" s="67"/>
      <c r="V379" s="67"/>
      <c r="W379" s="67"/>
      <c r="X379" s="67"/>
      <c r="AF379" s="68"/>
      <c r="AG379" s="68"/>
      <c r="AH379" s="68"/>
      <c r="AI379" s="68"/>
      <c r="AJ379" s="67"/>
      <c r="AK379" s="68"/>
      <c r="AL379" s="67"/>
      <c r="AM379" s="68"/>
      <c r="AO379" s="68"/>
      <c r="AP379" s="68"/>
    </row>
    <row r="380" spans="19:64" x14ac:dyDescent="0.35">
      <c r="U380" s="67"/>
      <c r="V380" s="67"/>
      <c r="W380" s="67"/>
      <c r="X380" s="67"/>
      <c r="AF380" s="68"/>
      <c r="AG380" s="68"/>
      <c r="AH380" s="68"/>
      <c r="AI380" s="68"/>
      <c r="AJ380" s="67"/>
      <c r="AK380" s="68"/>
      <c r="AL380" s="67"/>
      <c r="AM380" s="68"/>
      <c r="AO380" s="68"/>
      <c r="AP380" s="68"/>
    </row>
    <row r="381" spans="19:64" x14ac:dyDescent="0.35">
      <c r="U381" s="67"/>
      <c r="V381" s="67"/>
      <c r="W381" s="67"/>
      <c r="X381" s="67"/>
      <c r="AF381" s="68"/>
      <c r="AG381" s="68"/>
      <c r="AH381" s="68"/>
      <c r="AI381" s="68"/>
      <c r="AJ381" s="67"/>
      <c r="AK381" s="68"/>
      <c r="AL381" s="67"/>
      <c r="AM381" s="68"/>
      <c r="AO381" s="68"/>
      <c r="AP381" s="68"/>
    </row>
    <row r="382" spans="19:64" x14ac:dyDescent="0.35">
      <c r="U382" s="67"/>
      <c r="V382" s="67"/>
      <c r="W382" s="67"/>
      <c r="X382" s="67"/>
      <c r="AF382" s="68"/>
      <c r="AG382" s="68"/>
      <c r="AH382" s="68"/>
      <c r="AI382" s="68"/>
      <c r="AJ382" s="67"/>
      <c r="AK382" s="68"/>
      <c r="AL382" s="67"/>
      <c r="AM382" s="68"/>
      <c r="AO382" s="68"/>
      <c r="AP382" s="68"/>
    </row>
    <row r="383" spans="19:64" x14ac:dyDescent="0.35">
      <c r="U383" s="67"/>
      <c r="V383" s="67"/>
      <c r="W383" s="67"/>
      <c r="X383" s="67"/>
      <c r="AF383" s="68"/>
      <c r="AG383" s="68"/>
      <c r="AH383" s="68"/>
      <c r="AI383" s="68"/>
      <c r="AJ383" s="67"/>
      <c r="AK383" s="68"/>
      <c r="AL383" s="67"/>
      <c r="AM383" s="68"/>
      <c r="AO383" s="68"/>
      <c r="AP383" s="68"/>
    </row>
    <row r="384" spans="19:64" x14ac:dyDescent="0.35">
      <c r="U384" s="67"/>
      <c r="V384" s="67"/>
      <c r="W384" s="67"/>
      <c r="X384" s="67"/>
      <c r="AF384" s="68"/>
      <c r="AG384" s="68"/>
      <c r="AH384" s="68"/>
      <c r="AI384" s="68"/>
      <c r="AJ384" s="67"/>
      <c r="AK384" s="68"/>
      <c r="AL384" s="67"/>
      <c r="AM384" s="68"/>
      <c r="AO384" s="68"/>
      <c r="AP384" s="68"/>
    </row>
    <row r="385" spans="19:65" x14ac:dyDescent="0.35">
      <c r="U385" s="67"/>
      <c r="V385" s="67"/>
      <c r="W385" s="67"/>
      <c r="X385" s="67"/>
      <c r="AF385" s="68"/>
      <c r="AG385" s="68"/>
      <c r="AH385" s="68"/>
      <c r="AI385" s="68"/>
      <c r="AJ385" s="67"/>
      <c r="AK385" s="68"/>
      <c r="AL385" s="67"/>
      <c r="AM385" s="68"/>
      <c r="AO385" s="68"/>
      <c r="AP385" s="68"/>
    </row>
    <row r="386" spans="19:65" x14ac:dyDescent="0.35">
      <c r="U386" s="67"/>
      <c r="V386" s="67"/>
      <c r="W386" s="67"/>
      <c r="X386" s="67"/>
      <c r="AF386" s="68"/>
      <c r="AG386" s="68"/>
      <c r="AH386" s="68"/>
      <c r="AI386" s="68"/>
      <c r="AJ386" s="67"/>
      <c r="AK386" s="68"/>
      <c r="AL386" s="67"/>
      <c r="AM386" s="68"/>
      <c r="AO386" s="68"/>
      <c r="AP386" s="68"/>
    </row>
    <row r="387" spans="19:65" x14ac:dyDescent="0.35">
      <c r="U387" s="67"/>
      <c r="V387" s="67"/>
      <c r="W387" s="67"/>
      <c r="X387" s="67"/>
      <c r="AF387" s="68"/>
      <c r="AG387" s="68"/>
      <c r="AH387" s="68"/>
      <c r="AI387" s="68"/>
      <c r="AJ387" s="67"/>
      <c r="AK387" s="68"/>
      <c r="AL387" s="67"/>
      <c r="AM387" s="68"/>
      <c r="AO387" s="68"/>
      <c r="AP387" s="68"/>
    </row>
    <row r="388" spans="19:65" x14ac:dyDescent="0.35">
      <c r="U388" s="67"/>
      <c r="V388" s="67"/>
      <c r="W388" s="67"/>
      <c r="X388" s="67"/>
      <c r="AF388" s="68"/>
      <c r="AG388" s="68"/>
      <c r="AH388" s="68"/>
      <c r="AI388" s="68"/>
      <c r="AJ388" s="67"/>
      <c r="AK388" s="68"/>
      <c r="AL388" s="67"/>
      <c r="AM388" s="68"/>
      <c r="AO388" s="68"/>
      <c r="AP388" s="68"/>
    </row>
    <row r="389" spans="19:65" x14ac:dyDescent="0.35">
      <c r="U389" s="67"/>
      <c r="V389" s="67"/>
      <c r="W389" s="67"/>
      <c r="X389" s="67"/>
      <c r="AF389" s="68"/>
      <c r="AG389" s="68"/>
      <c r="AH389" s="68"/>
      <c r="AI389" s="68"/>
      <c r="AJ389" s="67"/>
      <c r="AK389" s="68"/>
      <c r="AL389" s="67"/>
      <c r="AM389" s="68"/>
      <c r="AO389" s="68"/>
      <c r="AP389" s="68"/>
    </row>
    <row r="390" spans="19:65" x14ac:dyDescent="0.35">
      <c r="U390" s="67"/>
      <c r="V390" s="67"/>
      <c r="W390" s="67"/>
      <c r="X390" s="67"/>
      <c r="AF390" s="68"/>
      <c r="AG390" s="68"/>
      <c r="AH390" s="68"/>
      <c r="AI390" s="68"/>
      <c r="AJ390" s="67"/>
      <c r="AK390" s="68"/>
      <c r="AL390" s="67"/>
      <c r="AM390" s="68"/>
      <c r="AO390" s="68"/>
      <c r="AP390" s="68"/>
    </row>
    <row r="391" spans="19:65" x14ac:dyDescent="0.35">
      <c r="U391" s="67"/>
      <c r="V391" s="67"/>
      <c r="W391" s="67"/>
      <c r="X391" s="67"/>
      <c r="AF391" s="68"/>
      <c r="AG391" s="68"/>
      <c r="AH391" s="68"/>
      <c r="AI391" s="68"/>
      <c r="AJ391" s="67"/>
      <c r="AK391" s="68"/>
      <c r="AL391" s="67"/>
      <c r="AM391" s="68"/>
      <c r="AO391" s="68"/>
      <c r="AP391" s="68"/>
    </row>
    <row r="392" spans="19:65" x14ac:dyDescent="0.35">
      <c r="U392" s="67"/>
      <c r="V392" s="67"/>
      <c r="W392" s="67"/>
      <c r="X392" s="67"/>
      <c r="AF392" s="68"/>
      <c r="AG392" s="68"/>
      <c r="AH392" s="68"/>
      <c r="AI392" s="68"/>
      <c r="AJ392" s="67"/>
      <c r="AK392" s="68"/>
      <c r="AL392" s="67"/>
      <c r="AM392" s="68"/>
      <c r="AO392" s="68"/>
      <c r="AP392" s="68"/>
    </row>
    <row r="393" spans="19:65" x14ac:dyDescent="0.35">
      <c r="U393" s="67"/>
      <c r="V393" s="67"/>
      <c r="W393" s="67"/>
      <c r="X393" s="67"/>
      <c r="AF393" s="68"/>
      <c r="AG393" s="68"/>
      <c r="AH393" s="68"/>
      <c r="AI393" s="68"/>
      <c r="AJ393" s="67"/>
      <c r="AK393" s="68"/>
      <c r="AL393" s="67"/>
      <c r="AM393" s="68"/>
      <c r="AO393" s="68"/>
      <c r="AP393" s="68"/>
    </row>
    <row r="394" spans="19:65" x14ac:dyDescent="0.35">
      <c r="S394" s="179">
        <f>SUM(S16:S375)</f>
        <v>0</v>
      </c>
      <c r="U394" s="94">
        <f>SUM(U16:U375)</f>
        <v>0</v>
      </c>
      <c r="V394" s="94">
        <f>SUM(V16:V375)</f>
        <v>0</v>
      </c>
      <c r="Z394" s="70">
        <f>SUM(Z16:Z375)</f>
        <v>0</v>
      </c>
      <c r="AH394" s="86">
        <f>SUM(AH16:AH375)</f>
        <v>0</v>
      </c>
      <c r="BG394" s="69">
        <f>SUM(BG16:BG375)</f>
        <v>0</v>
      </c>
      <c r="BH394" s="180">
        <f>SUM(BH16:BH375)</f>
        <v>0</v>
      </c>
      <c r="BM394" s="95"/>
    </row>
    <row r="395" spans="19:65" x14ac:dyDescent="0.35">
      <c r="U395" s="66" t="s">
        <v>75</v>
      </c>
      <c r="Z395" s="67" t="s">
        <v>74</v>
      </c>
      <c r="AH395" s="67" t="s">
        <v>76</v>
      </c>
      <c r="AX395" s="67">
        <f>SUMIF($AX$16:$AX$375,"&gt;0",$AX$16:$AX$375)</f>
        <v>0</v>
      </c>
      <c r="AY395" s="86"/>
      <c r="BH395" s="181" t="s">
        <v>79</v>
      </c>
      <c r="BJ395" s="67">
        <f>SUM(BJ15:BJ375)</f>
        <v>0</v>
      </c>
      <c r="BL395" s="93">
        <f>SUMIF($BJ$16:$BJ$375,"&lt;1",$BL$16:$BL$375)</f>
        <v>0</v>
      </c>
    </row>
    <row r="396" spans="19:65" x14ac:dyDescent="0.35">
      <c r="BJ396" s="207" t="s">
        <v>81</v>
      </c>
      <c r="BK396" s="182"/>
      <c r="BL396" s="182"/>
    </row>
    <row r="397" spans="19:65" x14ac:dyDescent="0.35">
      <c r="AH397" s="67" t="s">
        <v>90</v>
      </c>
      <c r="BJ397" s="207"/>
      <c r="BK397" s="182"/>
      <c r="BL397" s="182"/>
    </row>
    <row r="398" spans="19:65" x14ac:dyDescent="0.35">
      <c r="AG398" s="91">
        <f>SUMIF($BE$16:$BE$375,"&gt;0",$AG$16:$AG$375)</f>
        <v>0</v>
      </c>
      <c r="AH398" s="91">
        <f>SUMIF($BJ$16:$BJ$375,"&lt;1",$AH$16:$AH$375)</f>
        <v>0</v>
      </c>
      <c r="AX398" s="86">
        <f>AH394-AX395</f>
        <v>0</v>
      </c>
      <c r="BJ398" s="207"/>
      <c r="BK398" s="182"/>
      <c r="BL398" s="182"/>
    </row>
    <row r="399" spans="19:65" x14ac:dyDescent="0.35">
      <c r="BJ399" s="207"/>
      <c r="BK399" s="182"/>
      <c r="BL399" s="182"/>
    </row>
    <row r="401" spans="62:62" x14ac:dyDescent="0.35">
      <c r="BJ401" s="67">
        <f>IF((AR68-BJ395)&gt;0,(AR68-BJ395),0)</f>
        <v>0.12</v>
      </c>
    </row>
    <row r="402" spans="62:62" x14ac:dyDescent="0.35">
      <c r="BJ402" s="67" t="s">
        <v>95</v>
      </c>
    </row>
  </sheetData>
  <sheetProtection algorithmName="SHA-512" hashValue="lqS4L4M7HAm3N7tIMbvO4CEVqRr9JfzTOjUWPjSPGHgrDJIwZYO71mCMxcm68yvhYy5+TczX+1oiyGVIt6gRag==" saltValue="s+2DJo/wJlh9wb8pxuUTYA==" spinCount="100000" sheet="1" objects="1" scenarios="1"/>
  <mergeCells count="14">
    <mergeCell ref="AV13:BA13"/>
    <mergeCell ref="AF13:AJ13"/>
    <mergeCell ref="V8:V9"/>
    <mergeCell ref="BJ396:BJ399"/>
    <mergeCell ref="AQ91:AR91"/>
    <mergeCell ref="AQ20:AR20"/>
    <mergeCell ref="AQ54:AR54"/>
    <mergeCell ref="AQ58:AR58"/>
    <mergeCell ref="AQ75:AR75"/>
    <mergeCell ref="AP46:AQ46"/>
    <mergeCell ref="AP26:AQ26"/>
    <mergeCell ref="AP47:AQ47"/>
    <mergeCell ref="AP48:AQ48"/>
    <mergeCell ref="AQ61:AR6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Tabla del Prestamo</vt:lpstr>
      <vt:lpstr>Hoja2</vt:lpstr>
      <vt:lpstr>'Tabla del Prestamo'!Área_de_impresión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marcos alvarez</cp:lastModifiedBy>
  <cp:lastPrinted>2019-03-21T00:06:25Z</cp:lastPrinted>
  <dcterms:created xsi:type="dcterms:W3CDTF">2019-01-29T16:10:14Z</dcterms:created>
  <dcterms:modified xsi:type="dcterms:W3CDTF">2025-01-20T22:03:29Z</dcterms:modified>
</cp:coreProperties>
</file>