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ml\Documents\Projekte\FarmInspector\software\embedded\firmware\mkrfox1200\energy-benchmark\"/>
    </mc:Choice>
  </mc:AlternateContent>
  <xr:revisionPtr revIDLastSave="0" documentId="13_ncr:1_{DF747250-EE56-444E-9656-C98EB4850702}" xr6:coauthVersionLast="47" xr6:coauthVersionMax="47" xr10:uidLastSave="{00000000-0000-0000-0000-000000000000}"/>
  <bookViews>
    <workbookView xWindow="-120" yWindow="-120" windowWidth="29040" windowHeight="15720" xr2:uid="{FB673E1F-C93F-4573-8F5A-6363861143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J23" i="1"/>
  <c r="K23" i="1" s="1"/>
  <c r="J22" i="1"/>
  <c r="K22" i="1" s="1"/>
  <c r="J18" i="1"/>
  <c r="K19" i="1"/>
  <c r="J20" i="1"/>
  <c r="J21" i="1" s="1"/>
  <c r="K21" i="1" s="1"/>
  <c r="U12" i="1"/>
  <c r="K18" i="1" l="1"/>
  <c r="K20" i="1"/>
  <c r="K26" i="1" l="1"/>
  <c r="K27" i="1" s="1"/>
  <c r="K28" i="1" s="1"/>
</calcChain>
</file>

<file path=xl/sharedStrings.xml><?xml version="1.0" encoding="utf-8"?>
<sst xmlns="http://schemas.openxmlformats.org/spreadsheetml/2006/main" count="89" uniqueCount="56">
  <si>
    <t>Iavg (uA)</t>
  </si>
  <si>
    <t>t (s)</t>
  </si>
  <si>
    <t>Energy (uJ)</t>
  </si>
  <si>
    <t>0.25</t>
  </si>
  <si>
    <t>1_2</t>
  </si>
  <si>
    <t>Payloads</t>
  </si>
  <si>
    <t>DEBUG_SERIAL = 1</t>
  </si>
  <si>
    <t>DEBUG_SERIAL = 0</t>
  </si>
  <si>
    <t>s</t>
  </si>
  <si>
    <t>mW</t>
  </si>
  <si>
    <t>mWs</t>
  </si>
  <si>
    <t>Position</t>
  </si>
  <si>
    <t>Wind</t>
  </si>
  <si>
    <t>Tage</t>
  </si>
  <si>
    <t>Without peripheral sensors</t>
  </si>
  <si>
    <t>Setup / Sensor equipment</t>
  </si>
  <si>
    <t>Watermarks (4x)</t>
  </si>
  <si>
    <t>DS18B20 (1x)</t>
  </si>
  <si>
    <t>Rain Event (Pronamic or Davis)</t>
  </si>
  <si>
    <t>SHT (1x)</t>
  </si>
  <si>
    <t>BME 0x76 (1x)</t>
  </si>
  <si>
    <t>BME 0x77 (1x)</t>
  </si>
  <si>
    <t>Wind speed sample</t>
  </si>
  <si>
    <t>No.</t>
  </si>
  <si>
    <t>per Rain Event or Wind Sample</t>
  </si>
  <si>
    <t>Sensor reading</t>
  </si>
  <si>
    <t>Sleep Current
(before LDO)</t>
  </si>
  <si>
    <t>Sleep Current
(after LDO)</t>
  </si>
  <si>
    <t>without antenna!</t>
  </si>
  <si>
    <t>Wind Sampling Period</t>
  </si>
  <si>
    <t>Packet Transmit Period</t>
  </si>
  <si>
    <t># Payloads</t>
  </si>
  <si>
    <t>Average Rain Event Period</t>
  </si>
  <si>
    <t>GNSS Position Period</t>
  </si>
  <si>
    <t>GNSS Time to Fixture</t>
  </si>
  <si>
    <t>Battery Capacity</t>
  </si>
  <si>
    <t>Enter your System Configuration here</t>
  </si>
  <si>
    <t>Parameter</t>
  </si>
  <si>
    <t>Value</t>
  </si>
  <si>
    <t>Unit</t>
  </si>
  <si>
    <t>Notes</t>
  </si>
  <si>
    <t>2 default, 3 with BME</t>
  </si>
  <si>
    <r>
      <rPr>
        <b/>
        <sz val="11"/>
        <color theme="1"/>
        <rFont val="Calibri"/>
        <family val="2"/>
        <scheme val="minor"/>
      </rPr>
      <t>Estimated as:</t>
    </r>
    <r>
      <rPr>
        <sz val="11"/>
        <color theme="1"/>
        <rFont val="Calibri"/>
        <family val="2"/>
        <scheme val="minor"/>
      </rPr>
      <t xml:space="preserve"> 1 year / rain events per year = 1 year / (400 ml m-2 rain amount / 0.2 mm m-2 per tick)</t>
    </r>
  </si>
  <si>
    <t>Position update every seven days</t>
  </si>
  <si>
    <t>Simulation output</t>
  </si>
  <si>
    <t>per packet</t>
  </si>
  <si>
    <t>Sleep Mode</t>
  </si>
  <si>
    <t>Readings</t>
  </si>
  <si>
    <t>Transmit</t>
  </si>
  <si>
    <t>Rain</t>
  </si>
  <si>
    <t>Lifetime</t>
  </si>
  <si>
    <t xml:space="preserve"> </t>
  </si>
  <si>
    <t>Energy</t>
  </si>
  <si>
    <t>LDO 50uA</t>
  </si>
  <si>
    <t>Power avg.</t>
  </si>
  <si>
    <t>E / (packet period + t_readings + t_transmit + t_position)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</si>
</sst>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1">
    <xf numFmtId="0" fontId="0" fillId="0" borderId="0" xfId="0"/>
    <xf numFmtId="164" fontId="0" fillId="0" borderId="0" xfId="0" applyNumberFormat="1"/>
    <xf numFmtId="0" fontId="0" fillId="0" borderId="0" xfId="0" applyBorder="1"/>
    <xf numFmtId="0" fontId="0" fillId="0" borderId="3" xfId="0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2" xfId="0" applyFont="1" applyFill="1" applyBorder="1"/>
    <xf numFmtId="0" fontId="4" fillId="0" borderId="0" xfId="1" applyFont="1" applyFill="1" applyBorder="1"/>
    <xf numFmtId="164" fontId="4" fillId="0" borderId="0" xfId="0" applyNumberFormat="1" applyFont="1" applyFill="1" applyBorder="1"/>
    <xf numFmtId="0" fontId="4" fillId="0" borderId="0" xfId="0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0" xfId="2" applyFont="1" applyFill="1" applyBorder="1"/>
    <xf numFmtId="164" fontId="4" fillId="0" borderId="0" xfId="2" applyNumberFormat="1" applyFont="1" applyFill="1" applyBorder="1"/>
    <xf numFmtId="0" fontId="4" fillId="0" borderId="1" xfId="2" applyFont="1" applyFill="1" applyBorder="1"/>
    <xf numFmtId="164" fontId="4" fillId="0" borderId="0" xfId="0" applyNumberFormat="1" applyFont="1" applyFill="1"/>
    <xf numFmtId="0" fontId="4" fillId="0" borderId="0" xfId="1" applyFont="1" applyFill="1" applyAlignment="1">
      <alignment horizontal="right"/>
    </xf>
    <xf numFmtId="0" fontId="4" fillId="0" borderId="0" xfId="2" applyFont="1" applyFill="1" applyAlignment="1">
      <alignment horizontal="right"/>
    </xf>
    <xf numFmtId="0" fontId="0" fillId="0" borderId="6" xfId="0" applyBorder="1"/>
    <xf numFmtId="0" fontId="0" fillId="0" borderId="7" xfId="0" applyBorder="1"/>
    <xf numFmtId="0" fontId="3" fillId="5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1" xfId="0" applyFont="1" applyBorder="1"/>
    <xf numFmtId="0" fontId="0" fillId="0" borderId="12" xfId="0" applyBorder="1"/>
    <xf numFmtId="49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4" fillId="0" borderId="15" xfId="0" applyFont="1" applyFill="1" applyBorder="1"/>
    <xf numFmtId="0" fontId="4" fillId="0" borderId="14" xfId="0" applyFont="1" applyFill="1" applyBorder="1"/>
    <xf numFmtId="164" fontId="4" fillId="0" borderId="14" xfId="0" applyNumberFormat="1" applyFont="1" applyFill="1" applyBorder="1"/>
    <xf numFmtId="0" fontId="4" fillId="0" borderId="16" xfId="0" applyFont="1" applyFill="1" applyBorder="1"/>
    <xf numFmtId="0" fontId="0" fillId="0" borderId="17" xfId="0" applyBorder="1"/>
    <xf numFmtId="0" fontId="3" fillId="0" borderId="0" xfId="0" applyFont="1" applyAlignment="1">
      <alignment horizontal="center" wrapText="1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7" borderId="21" xfId="0" applyFont="1" applyFill="1" applyBorder="1" applyAlignment="1">
      <alignment horizontal="center" wrapText="1"/>
    </xf>
    <xf numFmtId="0" fontId="3" fillId="7" borderId="22" xfId="0" applyFont="1" applyFill="1" applyBorder="1" applyAlignment="1">
      <alignment wrapText="1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 wrapText="1"/>
    </xf>
    <xf numFmtId="0" fontId="3" fillId="6" borderId="21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8" borderId="0" xfId="0" applyFill="1" applyBorder="1"/>
    <xf numFmtId="0" fontId="0" fillId="8" borderId="14" xfId="0" applyFill="1" applyBorder="1"/>
    <xf numFmtId="0" fontId="3" fillId="0" borderId="3" xfId="0" applyFont="1" applyBorder="1" applyAlignment="1">
      <alignment horizontal="right"/>
    </xf>
    <xf numFmtId="0" fontId="3" fillId="0" borderId="9" xfId="0" applyFont="1" applyBorder="1"/>
    <xf numFmtId="165" fontId="0" fillId="0" borderId="0" xfId="0" applyNumberFormat="1" applyBorder="1"/>
    <xf numFmtId="165" fontId="0" fillId="8" borderId="7" xfId="0" applyNumberFormat="1" applyFill="1" applyBorder="1"/>
    <xf numFmtId="165" fontId="0" fillId="8" borderId="0" xfId="0" applyNumberFormat="1" applyFill="1" applyBorder="1"/>
    <xf numFmtId="165" fontId="0" fillId="8" borderId="14" xfId="0" applyNumberFormat="1" applyFill="1" applyBorder="1"/>
    <xf numFmtId="0" fontId="3" fillId="0" borderId="6" xfId="0" applyFont="1" applyBorder="1"/>
    <xf numFmtId="0" fontId="3" fillId="0" borderId="13" xfId="0" applyFont="1" applyBorder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CD1D-FE88-43F1-8F23-7AAFEF247495}">
  <dimension ref="A1:W28"/>
  <sheetViews>
    <sheetView tabSelected="1" zoomScaleNormal="100" workbookViewId="0">
      <selection activeCell="M28" sqref="M28"/>
    </sheetView>
  </sheetViews>
  <sheetFormatPr baseColWidth="10" defaultRowHeight="15" x14ac:dyDescent="0.25"/>
  <cols>
    <col min="1" max="1" width="28.28515625" bestFit="1" customWidth="1"/>
    <col min="2" max="2" width="9" bestFit="1" customWidth="1"/>
    <col min="3" max="3" width="18" customWidth="1"/>
    <col min="4" max="4" width="14.5703125" bestFit="1" customWidth="1"/>
    <col min="8" max="8" width="14.5703125" customWidth="1"/>
    <col min="9" max="9" width="13.5703125" customWidth="1"/>
  </cols>
  <sheetData>
    <row r="1" spans="1:23" x14ac:dyDescent="0.25">
      <c r="A1" s="20"/>
      <c r="B1" s="21"/>
      <c r="C1" s="37" t="s">
        <v>6</v>
      </c>
      <c r="D1" s="38"/>
      <c r="E1" s="38"/>
      <c r="F1" s="38"/>
      <c r="G1" s="39"/>
      <c r="H1" s="40" t="s">
        <v>7</v>
      </c>
      <c r="I1" s="41"/>
      <c r="J1" s="41"/>
      <c r="K1" s="41"/>
      <c r="L1" s="42"/>
      <c r="M1" s="37" t="s">
        <v>6</v>
      </c>
      <c r="N1" s="38"/>
      <c r="O1" s="39"/>
      <c r="P1" s="40" t="s">
        <v>7</v>
      </c>
      <c r="Q1" s="41"/>
      <c r="R1" s="42"/>
      <c r="S1" s="37" t="s">
        <v>6</v>
      </c>
      <c r="T1" s="38"/>
      <c r="U1" s="39"/>
      <c r="V1" s="21"/>
      <c r="W1" s="23"/>
    </row>
    <row r="2" spans="1:23" ht="30" x14ac:dyDescent="0.25">
      <c r="A2" s="24"/>
      <c r="B2" s="2"/>
      <c r="C2" s="43" t="s">
        <v>26</v>
      </c>
      <c r="D2" s="44" t="s">
        <v>27</v>
      </c>
      <c r="E2" s="45" t="s">
        <v>25</v>
      </c>
      <c r="F2" s="45"/>
      <c r="G2" s="46"/>
      <c r="H2" s="43" t="s">
        <v>26</v>
      </c>
      <c r="I2" s="47" t="s">
        <v>27</v>
      </c>
      <c r="J2" s="45" t="s">
        <v>25</v>
      </c>
      <c r="K2" s="45"/>
      <c r="L2" s="46"/>
      <c r="M2" s="48" t="s">
        <v>24</v>
      </c>
      <c r="N2" s="45"/>
      <c r="O2" s="46"/>
      <c r="P2" s="48" t="s">
        <v>24</v>
      </c>
      <c r="Q2" s="45"/>
      <c r="R2" s="46"/>
      <c r="S2" s="48" t="s">
        <v>5</v>
      </c>
      <c r="T2" s="45"/>
      <c r="U2" s="46"/>
      <c r="V2" s="2"/>
      <c r="W2" s="25"/>
    </row>
    <row r="3" spans="1:23" x14ac:dyDescent="0.25">
      <c r="A3" s="26" t="s">
        <v>15</v>
      </c>
      <c r="B3" s="4" t="s">
        <v>23</v>
      </c>
      <c r="C3" s="5" t="s">
        <v>0</v>
      </c>
      <c r="D3" s="6" t="s">
        <v>0</v>
      </c>
      <c r="E3" s="6" t="s">
        <v>1</v>
      </c>
      <c r="F3" s="6" t="s">
        <v>0</v>
      </c>
      <c r="G3" s="7" t="s">
        <v>2</v>
      </c>
      <c r="H3" s="5" t="s">
        <v>0</v>
      </c>
      <c r="I3" s="6" t="s">
        <v>0</v>
      </c>
      <c r="J3" s="6" t="s">
        <v>1</v>
      </c>
      <c r="K3" s="6" t="s">
        <v>0</v>
      </c>
      <c r="L3" s="7" t="s">
        <v>2</v>
      </c>
      <c r="M3" s="5" t="s">
        <v>1</v>
      </c>
      <c r="N3" s="6" t="s">
        <v>0</v>
      </c>
      <c r="O3" s="7" t="s">
        <v>2</v>
      </c>
      <c r="P3" s="5" t="s">
        <v>1</v>
      </c>
      <c r="Q3" s="6" t="s">
        <v>0</v>
      </c>
      <c r="R3" s="7" t="s">
        <v>2</v>
      </c>
      <c r="S3" s="5" t="s">
        <v>1</v>
      </c>
      <c r="T3" s="6" t="s">
        <v>0</v>
      </c>
      <c r="U3" s="7" t="s">
        <v>2</v>
      </c>
      <c r="V3" s="3"/>
      <c r="W3" s="27"/>
    </row>
    <row r="4" spans="1:23" x14ac:dyDescent="0.25">
      <c r="A4" s="24" t="s">
        <v>14</v>
      </c>
      <c r="B4" s="28" t="s">
        <v>4</v>
      </c>
      <c r="C4" s="8">
        <v>199</v>
      </c>
      <c r="D4" s="9">
        <v>199</v>
      </c>
      <c r="E4" s="10">
        <v>0.69199999999999995</v>
      </c>
      <c r="F4" s="11">
        <v>11982</v>
      </c>
      <c r="G4" s="12">
        <v>27678</v>
      </c>
      <c r="H4" s="8">
        <v>167</v>
      </c>
      <c r="I4" s="9">
        <v>167</v>
      </c>
      <c r="J4" s="11">
        <v>0.57599999999999996</v>
      </c>
      <c r="K4" s="11">
        <v>12284</v>
      </c>
      <c r="L4" s="12">
        <v>23106</v>
      </c>
      <c r="M4" s="8"/>
      <c r="N4" s="11"/>
      <c r="O4" s="12"/>
      <c r="P4" s="11"/>
      <c r="Q4" s="11"/>
      <c r="R4" s="12"/>
      <c r="S4" s="11"/>
      <c r="T4" s="11"/>
      <c r="U4" s="12"/>
      <c r="V4" s="11"/>
      <c r="W4" s="25"/>
    </row>
    <row r="5" spans="1:23" x14ac:dyDescent="0.25">
      <c r="A5" s="24" t="s">
        <v>16</v>
      </c>
      <c r="B5" s="28">
        <v>2</v>
      </c>
      <c r="C5" s="8">
        <v>276</v>
      </c>
      <c r="D5" s="14">
        <v>166</v>
      </c>
      <c r="E5" s="10">
        <v>1.0569999999999999</v>
      </c>
      <c r="F5" s="11">
        <v>12174</v>
      </c>
      <c r="G5" s="12">
        <v>42182</v>
      </c>
      <c r="H5" s="8">
        <v>251</v>
      </c>
      <c r="I5" s="9">
        <v>134</v>
      </c>
      <c r="J5" s="11">
        <v>0.74199999999999999</v>
      </c>
      <c r="K5" s="11">
        <v>12633</v>
      </c>
      <c r="L5" s="12">
        <v>31268</v>
      </c>
      <c r="M5" s="8"/>
      <c r="N5" s="11"/>
      <c r="O5" s="12"/>
      <c r="P5" s="11"/>
      <c r="Q5" s="11"/>
      <c r="R5" s="12"/>
      <c r="S5" s="11"/>
      <c r="T5" s="11"/>
      <c r="U5" s="12"/>
      <c r="V5" s="11"/>
      <c r="W5" s="25"/>
    </row>
    <row r="6" spans="1:23" x14ac:dyDescent="0.25">
      <c r="A6" s="24" t="s">
        <v>17</v>
      </c>
      <c r="B6" s="28">
        <v>3</v>
      </c>
      <c r="C6" s="8">
        <v>280</v>
      </c>
      <c r="D6" s="14">
        <v>170</v>
      </c>
      <c r="E6" s="10">
        <v>1.7250000000000001</v>
      </c>
      <c r="F6" s="11">
        <v>12029</v>
      </c>
      <c r="G6" s="12">
        <v>68671</v>
      </c>
      <c r="H6" s="8">
        <v>251</v>
      </c>
      <c r="I6" s="14">
        <v>134</v>
      </c>
      <c r="J6" s="11">
        <v>1.38</v>
      </c>
      <c r="K6" s="11">
        <v>12866</v>
      </c>
      <c r="L6" s="12">
        <v>58593</v>
      </c>
      <c r="M6" s="8"/>
      <c r="N6" s="11"/>
      <c r="O6" s="12"/>
      <c r="P6" s="11"/>
      <c r="Q6" s="11"/>
      <c r="R6" s="12"/>
      <c r="S6" s="11"/>
      <c r="T6" s="11"/>
      <c r="U6" s="12"/>
      <c r="V6" s="11"/>
      <c r="W6" s="25"/>
    </row>
    <row r="7" spans="1:23" x14ac:dyDescent="0.25">
      <c r="A7" s="24" t="s">
        <v>18</v>
      </c>
      <c r="B7" s="28">
        <v>4</v>
      </c>
      <c r="C7" s="8"/>
      <c r="D7" s="11"/>
      <c r="E7" s="10"/>
      <c r="F7" s="11"/>
      <c r="G7" s="12"/>
      <c r="H7" s="8"/>
      <c r="I7" s="11"/>
      <c r="J7" s="11"/>
      <c r="K7" s="11"/>
      <c r="L7" s="12"/>
      <c r="M7" s="8" t="s">
        <v>3</v>
      </c>
      <c r="N7" s="11">
        <v>9449</v>
      </c>
      <c r="O7" s="12">
        <v>7796</v>
      </c>
      <c r="P7" s="11">
        <v>0.16</v>
      </c>
      <c r="Q7" s="11">
        <v>9835</v>
      </c>
      <c r="R7" s="12">
        <v>5193</v>
      </c>
      <c r="S7" s="11"/>
      <c r="T7" s="11"/>
      <c r="U7" s="12"/>
      <c r="V7" s="11"/>
      <c r="W7" s="25"/>
    </row>
    <row r="8" spans="1:23" x14ac:dyDescent="0.25">
      <c r="A8" s="24" t="s">
        <v>19</v>
      </c>
      <c r="B8" s="28">
        <v>5</v>
      </c>
      <c r="C8" s="8">
        <v>278</v>
      </c>
      <c r="D8" s="14">
        <v>168</v>
      </c>
      <c r="E8" s="10">
        <v>1.07</v>
      </c>
      <c r="F8" s="11">
        <v>12026</v>
      </c>
      <c r="G8" s="12">
        <v>42462</v>
      </c>
      <c r="H8" s="8"/>
      <c r="I8" s="11"/>
      <c r="J8" s="11"/>
      <c r="K8" s="11"/>
      <c r="L8" s="12"/>
      <c r="M8" s="8"/>
      <c r="N8" s="11"/>
      <c r="O8" s="12"/>
      <c r="P8" s="11"/>
      <c r="Q8" s="11"/>
      <c r="R8" s="12"/>
      <c r="S8" s="11"/>
      <c r="T8" s="11"/>
      <c r="U8" s="12"/>
      <c r="V8" s="11"/>
      <c r="W8" s="25"/>
    </row>
    <row r="9" spans="1:23" x14ac:dyDescent="0.25">
      <c r="A9" s="24" t="s">
        <v>20</v>
      </c>
      <c r="B9" s="28">
        <v>6</v>
      </c>
      <c r="C9" s="8">
        <v>285</v>
      </c>
      <c r="D9" s="14">
        <v>175</v>
      </c>
      <c r="E9" s="15">
        <v>1.2529999999999999</v>
      </c>
      <c r="F9" s="11">
        <v>11993</v>
      </c>
      <c r="G9" s="16">
        <v>48874</v>
      </c>
      <c r="H9" s="8">
        <v>263</v>
      </c>
      <c r="I9" s="14">
        <v>146</v>
      </c>
      <c r="J9" s="11">
        <v>0.72399999999999998</v>
      </c>
      <c r="K9" s="11">
        <v>12760</v>
      </c>
      <c r="L9" s="12">
        <v>30739</v>
      </c>
      <c r="M9" s="8"/>
      <c r="N9" s="11"/>
      <c r="O9" s="12"/>
      <c r="P9" s="11"/>
      <c r="Q9" s="11"/>
      <c r="R9" s="12"/>
      <c r="S9" s="11"/>
      <c r="T9" s="11"/>
      <c r="U9" s="12"/>
      <c r="V9" s="11"/>
      <c r="W9" s="25"/>
    </row>
    <row r="10" spans="1:23" x14ac:dyDescent="0.25">
      <c r="A10" s="24" t="s">
        <v>21</v>
      </c>
      <c r="B10" s="28">
        <v>7</v>
      </c>
      <c r="C10" s="8">
        <v>287</v>
      </c>
      <c r="D10" s="14">
        <v>177</v>
      </c>
      <c r="E10" s="10">
        <v>1.2529999999999999</v>
      </c>
      <c r="F10" s="11">
        <v>11754</v>
      </c>
      <c r="G10" s="12">
        <v>48874</v>
      </c>
      <c r="H10" s="8"/>
      <c r="I10" s="11"/>
      <c r="J10" s="11"/>
      <c r="K10" s="11"/>
      <c r="L10" s="12"/>
      <c r="M10" s="8"/>
      <c r="N10" s="11"/>
      <c r="O10" s="12"/>
      <c r="P10" s="11"/>
      <c r="Q10" s="11"/>
      <c r="R10" s="12"/>
      <c r="S10" s="11"/>
      <c r="T10" s="11"/>
      <c r="U10" s="12"/>
      <c r="V10" s="11"/>
      <c r="W10" s="25"/>
    </row>
    <row r="11" spans="1:23" x14ac:dyDescent="0.25">
      <c r="A11" s="24" t="s">
        <v>22</v>
      </c>
      <c r="B11" s="28">
        <v>11</v>
      </c>
      <c r="C11" s="8"/>
      <c r="D11" s="11"/>
      <c r="E11" s="10"/>
      <c r="F11" s="11"/>
      <c r="G11" s="12"/>
      <c r="H11" s="8"/>
      <c r="I11" s="11"/>
      <c r="J11" s="11"/>
      <c r="K11" s="11"/>
      <c r="L11" s="12"/>
      <c r="M11" s="8">
        <v>3.2650000000000001</v>
      </c>
      <c r="N11" s="11">
        <v>13196</v>
      </c>
      <c r="O11" s="12">
        <v>142180</v>
      </c>
      <c r="P11" s="11">
        <v>3.165</v>
      </c>
      <c r="Q11" s="11">
        <v>13196</v>
      </c>
      <c r="R11" s="12">
        <v>138040</v>
      </c>
      <c r="S11" s="11"/>
      <c r="T11" s="11"/>
      <c r="U11" s="12"/>
      <c r="V11" s="11"/>
      <c r="W11" s="25"/>
    </row>
    <row r="12" spans="1:23" ht="15.75" thickBot="1" x14ac:dyDescent="0.3">
      <c r="A12" s="29"/>
      <c r="B12" s="30"/>
      <c r="C12" s="31"/>
      <c r="D12" s="32"/>
      <c r="E12" s="33"/>
      <c r="F12" s="32"/>
      <c r="G12" s="34"/>
      <c r="H12" s="31"/>
      <c r="I12" s="32"/>
      <c r="J12" s="32"/>
      <c r="K12" s="32"/>
      <c r="L12" s="34"/>
      <c r="M12" s="31"/>
      <c r="N12" s="32"/>
      <c r="O12" s="34"/>
      <c r="P12" s="32"/>
      <c r="Q12" s="32"/>
      <c r="R12" s="34"/>
      <c r="S12" s="32">
        <v>7.95</v>
      </c>
      <c r="T12" s="32">
        <v>39320</v>
      </c>
      <c r="U12" s="34">
        <f>2064413/2</f>
        <v>1032206.5</v>
      </c>
      <c r="V12" s="32" t="s">
        <v>28</v>
      </c>
      <c r="W12" s="35"/>
    </row>
    <row r="13" spans="1:23" x14ac:dyDescent="0.25">
      <c r="C13" s="13"/>
      <c r="D13" s="13"/>
      <c r="E13" s="17"/>
      <c r="F13" s="13"/>
      <c r="G13" s="13"/>
      <c r="H13" s="13"/>
      <c r="I13" s="18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3" x14ac:dyDescent="0.25">
      <c r="C14" s="13"/>
      <c r="D14" s="13"/>
      <c r="E14" s="17"/>
      <c r="F14" s="13"/>
      <c r="G14" s="13"/>
      <c r="H14" s="13"/>
      <c r="I14" s="19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3" ht="15.75" thickBot="1" x14ac:dyDescent="0.3">
      <c r="A15" s="36"/>
      <c r="E15" s="1"/>
    </row>
    <row r="16" spans="1:23" x14ac:dyDescent="0.25">
      <c r="A16" s="49" t="s">
        <v>36</v>
      </c>
      <c r="B16" s="22"/>
      <c r="C16" s="22"/>
      <c r="D16" s="22"/>
      <c r="E16" s="50"/>
      <c r="H16" s="49" t="s">
        <v>44</v>
      </c>
      <c r="I16" s="22"/>
      <c r="J16" s="22"/>
      <c r="K16" s="22"/>
      <c r="L16" s="50"/>
    </row>
    <row r="17" spans="1:13" x14ac:dyDescent="0.25">
      <c r="A17" s="26" t="s">
        <v>37</v>
      </c>
      <c r="B17" s="53" t="s">
        <v>38</v>
      </c>
      <c r="C17" s="4" t="s">
        <v>39</v>
      </c>
      <c r="D17" s="4" t="s">
        <v>40</v>
      </c>
      <c r="E17" s="27"/>
      <c r="H17" s="26" t="s">
        <v>45</v>
      </c>
      <c r="I17" s="53" t="s">
        <v>0</v>
      </c>
      <c r="J17" s="53" t="s">
        <v>1</v>
      </c>
      <c r="K17" s="53" t="s">
        <v>10</v>
      </c>
      <c r="L17" s="27"/>
    </row>
    <row r="18" spans="1:13" x14ac:dyDescent="0.25">
      <c r="A18" s="24" t="s">
        <v>30</v>
      </c>
      <c r="B18" s="51">
        <v>3600</v>
      </c>
      <c r="C18" s="2" t="s">
        <v>8</v>
      </c>
      <c r="D18" s="2"/>
      <c r="E18" s="25"/>
      <c r="H18" s="24" t="s">
        <v>46</v>
      </c>
      <c r="I18" s="2">
        <v>250</v>
      </c>
      <c r="J18" s="2">
        <f>B18</f>
        <v>3600</v>
      </c>
      <c r="K18" s="55">
        <f t="shared" ref="K18:K19" si="0">I18*J18/1000*3.3</f>
        <v>2970</v>
      </c>
      <c r="L18" s="25" t="s">
        <v>53</v>
      </c>
    </row>
    <row r="19" spans="1:13" x14ac:dyDescent="0.25">
      <c r="A19" s="24" t="s">
        <v>29</v>
      </c>
      <c r="B19" s="51">
        <v>900</v>
      </c>
      <c r="C19" s="2" t="s">
        <v>8</v>
      </c>
      <c r="D19" s="2"/>
      <c r="E19" s="25"/>
      <c r="H19" s="24" t="s">
        <v>47</v>
      </c>
      <c r="I19" s="2">
        <v>12000</v>
      </c>
      <c r="J19" s="2">
        <v>2</v>
      </c>
      <c r="K19" s="55">
        <f t="shared" si="0"/>
        <v>79.199999999999989</v>
      </c>
      <c r="L19" s="25"/>
    </row>
    <row r="20" spans="1:13" x14ac:dyDescent="0.25">
      <c r="A20" s="24" t="s">
        <v>31</v>
      </c>
      <c r="B20" s="51">
        <v>2</v>
      </c>
      <c r="C20" s="2"/>
      <c r="D20" s="2" t="s">
        <v>41</v>
      </c>
      <c r="E20" s="25"/>
      <c r="F20" t="s">
        <v>51</v>
      </c>
      <c r="H20" s="24" t="s">
        <v>48</v>
      </c>
      <c r="I20" s="2">
        <v>39320</v>
      </c>
      <c r="J20" s="2">
        <f>B20*S12</f>
        <v>15.9</v>
      </c>
      <c r="K20" s="55">
        <f>I20*J20/1000*3.3</f>
        <v>2063.1203999999998</v>
      </c>
      <c r="L20" s="25"/>
    </row>
    <row r="21" spans="1:13" x14ac:dyDescent="0.25">
      <c r="A21" s="24" t="s">
        <v>32</v>
      </c>
      <c r="B21" s="51">
        <v>15800</v>
      </c>
      <c r="C21" s="2" t="s">
        <v>8</v>
      </c>
      <c r="D21" s="2" t="s">
        <v>42</v>
      </c>
      <c r="E21" s="25"/>
      <c r="F21" t="s">
        <v>51</v>
      </c>
      <c r="H21" s="24" t="s">
        <v>11</v>
      </c>
      <c r="I21" s="2">
        <v>55000</v>
      </c>
      <c r="J21" s="2">
        <f>B23*SUM(J18:J20)/B22</f>
        <v>0.35891865079365082</v>
      </c>
      <c r="K21" s="55">
        <f>I21*J21/1000*3.3</f>
        <v>65.143735119047619</v>
      </c>
      <c r="L21" s="25"/>
    </row>
    <row r="22" spans="1:13" x14ac:dyDescent="0.25">
      <c r="A22" s="24" t="s">
        <v>33</v>
      </c>
      <c r="B22" s="51">
        <v>604800</v>
      </c>
      <c r="C22" s="2" t="s">
        <v>8</v>
      </c>
      <c r="D22" s="2" t="s">
        <v>43</v>
      </c>
      <c r="E22" s="25"/>
      <c r="F22" t="s">
        <v>51</v>
      </c>
      <c r="H22" s="24" t="s">
        <v>12</v>
      </c>
      <c r="I22" s="2">
        <v>13196</v>
      </c>
      <c r="J22" s="2">
        <f>3.165*B18/B19</f>
        <v>12.66</v>
      </c>
      <c r="K22" s="55">
        <f t="shared" ref="K22:K23" si="1">I22*J22/1000*3.3</f>
        <v>551.30248800000004</v>
      </c>
      <c r="L22" s="25"/>
    </row>
    <row r="23" spans="1:13" x14ac:dyDescent="0.25">
      <c r="A23" s="24" t="s">
        <v>34</v>
      </c>
      <c r="B23" s="51">
        <v>60</v>
      </c>
      <c r="C23" s="2" t="s">
        <v>8</v>
      </c>
      <c r="D23" s="2"/>
      <c r="E23" s="25"/>
      <c r="H23" s="24" t="s">
        <v>49</v>
      </c>
      <c r="I23" s="2">
        <v>9600</v>
      </c>
      <c r="J23" s="2">
        <f>0.16*B18/B21</f>
        <v>3.6455696202531647E-2</v>
      </c>
      <c r="K23" s="55">
        <f t="shared" si="1"/>
        <v>1.1549164556962024</v>
      </c>
      <c r="L23" s="25"/>
    </row>
    <row r="24" spans="1:13" ht="15.75" thickBot="1" x14ac:dyDescent="0.3">
      <c r="A24" s="29" t="s">
        <v>35</v>
      </c>
      <c r="B24" s="52">
        <f>2200*3600*3.8</f>
        <v>30096000</v>
      </c>
      <c r="C24" s="30" t="s">
        <v>10</v>
      </c>
      <c r="D24" s="30"/>
      <c r="E24" s="35"/>
      <c r="H24" s="29"/>
      <c r="I24" s="30"/>
      <c r="J24" s="30"/>
      <c r="K24" s="30"/>
      <c r="L24" s="35"/>
    </row>
    <row r="25" spans="1:13" ht="15.75" thickBot="1" x14ac:dyDescent="0.3"/>
    <row r="26" spans="1:13" x14ac:dyDescent="0.25">
      <c r="J26" s="59" t="s">
        <v>52</v>
      </c>
      <c r="K26" s="56">
        <f>SUM(K18:K25)</f>
        <v>5729.9215395747442</v>
      </c>
      <c r="L26" s="23" t="s">
        <v>10</v>
      </c>
    </row>
    <row r="27" spans="1:13" x14ac:dyDescent="0.25">
      <c r="J27" s="54" t="s">
        <v>54</v>
      </c>
      <c r="K27" s="57">
        <f>K26/SUM(J18:J21)</f>
        <v>1.5836129111819792</v>
      </c>
      <c r="L27" s="25" t="s">
        <v>9</v>
      </c>
      <c r="M27" t="s">
        <v>55</v>
      </c>
    </row>
    <row r="28" spans="1:13" ht="15.75" thickBot="1" x14ac:dyDescent="0.3">
      <c r="J28" s="60" t="s">
        <v>50</v>
      </c>
      <c r="K28" s="58">
        <f>B24/K27/3600/24</f>
        <v>219.96116025180913</v>
      </c>
      <c r="L28" s="35" t="s">
        <v>13</v>
      </c>
    </row>
  </sheetData>
  <mergeCells count="12">
    <mergeCell ref="S2:U2"/>
    <mergeCell ref="S1:U1"/>
    <mergeCell ref="A16:E16"/>
    <mergeCell ref="H16:L16"/>
    <mergeCell ref="P2:R2"/>
    <mergeCell ref="M1:O1"/>
    <mergeCell ref="P1:R1"/>
    <mergeCell ref="C1:G1"/>
    <mergeCell ref="H1:L1"/>
    <mergeCell ref="E2:G2"/>
    <mergeCell ref="J2:L2"/>
    <mergeCell ref="M2:O2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kamml</dc:creator>
  <cp:lastModifiedBy>kamml</cp:lastModifiedBy>
  <dcterms:created xsi:type="dcterms:W3CDTF">2021-10-22T11:56:17Z</dcterms:created>
  <dcterms:modified xsi:type="dcterms:W3CDTF">2022-05-15T14:19:46Z</dcterms:modified>
</cp:coreProperties>
</file>