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BF173ABB-EC31-4607-9E18-A48A83535AEE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Guidelines" sheetId="5" r:id="rId1"/>
    <sheet name="Product Backlog" sheetId="1" r:id="rId2"/>
    <sheet name="Sprint Backlog" sheetId="3" r:id="rId3"/>
    <sheet name="Burndown chart" sheetId="2" r:id="rId4"/>
    <sheet name="ControlPanel" sheetId="4" state="hidden" r:id="rId5"/>
  </sheets>
  <definedNames>
    <definedName name="US_list">ControlPanel!$B$2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3" l="1"/>
  <c r="D30" i="3"/>
  <c r="D31" i="3"/>
  <c r="D32" i="3"/>
  <c r="D33" i="3"/>
  <c r="D34" i="3"/>
  <c r="D35" i="3"/>
  <c r="D36" i="3"/>
  <c r="D37" i="3"/>
  <c r="N27" i="2" l="1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E7" i="3" l="1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7" i="2"/>
  <c r="F27" i="2"/>
  <c r="G27" i="2"/>
  <c r="H27" i="2"/>
  <c r="I27" i="2"/>
  <c r="J27" i="2"/>
  <c r="K27" i="2"/>
  <c r="L27" i="2"/>
  <c r="M27" i="2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6" i="3"/>
  <c r="E37" i="3"/>
  <c r="E32" i="3"/>
  <c r="E33" i="3"/>
  <c r="E34" i="3"/>
  <c r="E35" i="3"/>
  <c r="E36" i="3"/>
  <c r="E6" i="3"/>
  <c r="L8" i="3" l="1"/>
  <c r="E6" i="1" l="1"/>
  <c r="B26" i="2" l="1"/>
  <c r="B2" i="4" l="1"/>
  <c r="C26" i="2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M29" i="2" l="1"/>
  <c r="AT29" i="2"/>
  <c r="Z29" i="2"/>
  <c r="AC29" i="2"/>
  <c r="AY29" i="2"/>
  <c r="AY28" i="2" s="1"/>
  <c r="O29" i="2"/>
  <c r="AM29" i="2"/>
  <c r="AN29" i="2"/>
  <c r="AA29" i="2"/>
  <c r="AB29" i="2"/>
  <c r="S29" i="2"/>
  <c r="AP29" i="2"/>
  <c r="AS29" i="2"/>
  <c r="AD29" i="2"/>
  <c r="AG29" i="2"/>
  <c r="R29" i="2"/>
  <c r="U29" i="2"/>
  <c r="AQ29" i="2"/>
  <c r="AR29" i="2"/>
  <c r="Q29" i="2"/>
  <c r="AF29" i="2"/>
  <c r="AU29" i="2"/>
  <c r="T29" i="2"/>
  <c r="AW29" i="2"/>
  <c r="AH29" i="2"/>
  <c r="AK29" i="2"/>
  <c r="V29" i="2"/>
  <c r="Y29" i="2"/>
  <c r="AX29" i="2"/>
  <c r="AE29" i="2"/>
  <c r="AV29" i="2"/>
  <c r="AI29" i="2"/>
  <c r="AJ29" i="2"/>
  <c r="W29" i="2"/>
  <c r="X29" i="2"/>
  <c r="P29" i="2"/>
  <c r="AL29" i="2"/>
  <c r="AO29" i="2"/>
  <c r="N29" i="2"/>
  <c r="L6" i="3"/>
  <c r="P9" i="2"/>
  <c r="P8" i="2"/>
  <c r="L7" i="3"/>
  <c r="L29" i="2"/>
  <c r="B29" i="2"/>
  <c r="B28" i="2" s="1"/>
  <c r="C29" i="2"/>
  <c r="J29" i="2"/>
  <c r="G29" i="2"/>
  <c r="E29" i="2"/>
  <c r="K29" i="2"/>
  <c r="F29" i="2"/>
  <c r="D29" i="2"/>
  <c r="I29" i="2"/>
  <c r="H29" i="2"/>
  <c r="B27" i="2"/>
  <c r="C28" i="2" l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</calcChain>
</file>

<file path=xl/sharedStrings.xml><?xml version="1.0" encoding="utf-8"?>
<sst xmlns="http://schemas.openxmlformats.org/spreadsheetml/2006/main" count="280" uniqueCount="160">
  <si>
    <t>US #</t>
  </si>
  <si>
    <t>US Slogan</t>
  </si>
  <si>
    <t>Story Points</t>
  </si>
  <si>
    <t>Status</t>
  </si>
  <si>
    <t>Done</t>
  </si>
  <si>
    <t>Done Date</t>
  </si>
  <si>
    <t>Team members</t>
  </si>
  <si>
    <t>Start Date</t>
  </si>
  <si>
    <t>Sprint2</t>
  </si>
  <si>
    <t>Sprint#</t>
  </si>
  <si>
    <t>Sprint1</t>
  </si>
  <si>
    <t>EndDate</t>
  </si>
  <si>
    <t>Planned</t>
  </si>
  <si>
    <t>Burndown</t>
  </si>
  <si>
    <t>Project</t>
  </si>
  <si>
    <t>Team</t>
  </si>
  <si>
    <t>PRODUCT BACKLOG</t>
  </si>
  <si>
    <t>SPRINT BACKLOG</t>
  </si>
  <si>
    <t xml:space="preserve">Kolegij: </t>
  </si>
  <si>
    <t xml:space="preserve">Autor: </t>
  </si>
  <si>
    <t>Goran Škugor</t>
  </si>
  <si>
    <t>1. PRODUCT BACKLOG</t>
  </si>
  <si>
    <t>Unijeti sve User Stories u listu i označiti ih s US-&lt;num&gt;</t>
  </si>
  <si>
    <t xml:space="preserve">Story Points - procijenjena kompleksnost/vrijeme </t>
  </si>
  <si>
    <t>2. SPRINT BACKLOG</t>
  </si>
  <si>
    <t>Rezultat Sprint Planning ceremonije.</t>
  </si>
  <si>
    <t>Selektirati što će se raditi u sljedećem Sprintu.</t>
  </si>
  <si>
    <t>Prvi status je "Not Started", početak rada na US-xx označava se s "Ongoing"</t>
  </si>
  <si>
    <t>Kad je US-xx završen, status se stavlja u "Done" i unosi se datum kada je završen</t>
  </si>
  <si>
    <t>3. BURNDOWN CHART</t>
  </si>
  <si>
    <t>Vizualni pregled trenutnog statusa implementacije.</t>
  </si>
  <si>
    <t>Plava polja se automatski prenose iz "Product Backlog" radnog lista.</t>
  </si>
  <si>
    <t>Unijeti ime Sprinta, US-xx broj, članove tima koji rade na ovom US-xx</t>
  </si>
  <si>
    <t>Kako koristiti ovaj Scrum Tool?</t>
  </si>
  <si>
    <t>TEAM VELOCITY [story points]</t>
  </si>
  <si>
    <t>NAPOMENA:</t>
  </si>
  <si>
    <t xml:space="preserve">Za studentski projekt i dva dogovorena sprinta, postavljeno je da ovaj </t>
  </si>
  <si>
    <t>Burndown chart se uglavnom ažurira po sprintovima.</t>
  </si>
  <si>
    <t>US Description</t>
  </si>
  <si>
    <t>US Slogan - ime; US Description - opis kojim se jasno naznačava od čega se US sastoji</t>
  </si>
  <si>
    <t>Postaviti datum početka rada u Sprint1 (to je StartDate na Burndown chart dijagramu)</t>
  </si>
  <si>
    <t>Related RS items - koji dio RSa se implementira ovim User Story-jem</t>
  </si>
  <si>
    <t>US-1</t>
  </si>
  <si>
    <t>US-2</t>
  </si>
  <si>
    <t>US-3</t>
  </si>
  <si>
    <t>US-4</t>
  </si>
  <si>
    <t>US-5</t>
  </si>
  <si>
    <t>US-6</t>
  </si>
  <si>
    <t>US-7</t>
  </si>
  <si>
    <t>Baza podataka</t>
  </si>
  <si>
    <t>burndown chart unosi promjene svako dva dana.</t>
  </si>
  <si>
    <t>Programsko inženjerstvo</t>
  </si>
  <si>
    <t>SlimGym</t>
  </si>
  <si>
    <t>Sprint3</t>
  </si>
  <si>
    <t>RS-D-2, RS-D-3, RS-D-8, RS-D-9</t>
  </si>
  <si>
    <t>Home screen predstavlja početni informativni zaslon koji je vidljiv svim vrstama korisnika i omogućava prijavu u sustav.</t>
  </si>
  <si>
    <t>Tab korisnici predstavlja prozor u kojem se odabiru radnje s korisnicima: Informacije, dodavanje, ispis korisnika prisutnih u teretani i upisivanje u grupu.</t>
  </si>
  <si>
    <t>Tab koji prikazuje raspored svih termina odabranog dana.</t>
  </si>
  <si>
    <t>RS-D-4</t>
  </si>
  <si>
    <t>RS-D-9</t>
  </si>
  <si>
    <t>Tab u kojem se ispisuje sva evidencija dolazaka korisnika u teretanu.</t>
  </si>
  <si>
    <t>RS-D-7</t>
  </si>
  <si>
    <t>Tab u kojem se bilježi plaćanje članarine za odabranog korisnika.</t>
  </si>
  <si>
    <t>Tab u kojem se bilježi dolazak i odlazak korisnika u/iz teretane.</t>
  </si>
  <si>
    <t>Kreiranje baze podataka i unos tablica.</t>
  </si>
  <si>
    <t>US-8</t>
  </si>
  <si>
    <t>RS-D-1 - RS-D-10</t>
  </si>
  <si>
    <t>US-9</t>
  </si>
  <si>
    <t>Duje, Toni</t>
  </si>
  <si>
    <t>US-10</t>
  </si>
  <si>
    <t>Autentikacija korisnika i prijava u sustav.</t>
  </si>
  <si>
    <t>RS-D-2, RS-D-7, RS-D-8, RS-D-9, RS-D-10</t>
  </si>
  <si>
    <t>RS-D-3</t>
  </si>
  <si>
    <t>Dodavanje novog korisnika u bazu podataka.</t>
  </si>
  <si>
    <t>US-11</t>
  </si>
  <si>
    <t>RS-D-2</t>
  </si>
  <si>
    <t>Pristupanje odabranom članu iz liste traženih korisnika.</t>
  </si>
  <si>
    <t>US-12</t>
  </si>
  <si>
    <t>Traženje korisnika u bazi podataka sa određenim filterima i ispis u aplikaciji.</t>
  </si>
  <si>
    <t>D-Tab korisnici</t>
  </si>
  <si>
    <t>D-Tab zapis dolazaka</t>
  </si>
  <si>
    <t>D-Tab plačanja</t>
  </si>
  <si>
    <t>D-Tab zapiši dolazak korisnika</t>
  </si>
  <si>
    <t>D-Tab raspored</t>
  </si>
  <si>
    <t>D-Traži korisnika</t>
  </si>
  <si>
    <t>D-Dodaj korisnika</t>
  </si>
  <si>
    <t>D-Pristup članu</t>
  </si>
  <si>
    <t>US-13</t>
  </si>
  <si>
    <t>US-14</t>
  </si>
  <si>
    <t>dodavanje korisnika u grupu za trening</t>
  </si>
  <si>
    <t>D- Tab za administratora</t>
  </si>
  <si>
    <t>Tab kojem samo administrator može pristupiti. Tu su tipke za promjenu prava zaposlenika.</t>
  </si>
  <si>
    <t>RS-D-8</t>
  </si>
  <si>
    <t>US-17</t>
  </si>
  <si>
    <t>US-18</t>
  </si>
  <si>
    <t>US-19</t>
  </si>
  <si>
    <t>US-20</t>
  </si>
  <si>
    <t>US-21</t>
  </si>
  <si>
    <t>RS-5,RS-6</t>
  </si>
  <si>
    <t>Antea, Petra</t>
  </si>
  <si>
    <t>Ongoing</t>
  </si>
  <si>
    <t>Korisnik moze provjeriti/ispraviti svoje podatke.</t>
  </si>
  <si>
    <t xml:space="preserve">RS-2, RS-3,RS-4, </t>
  </si>
  <si>
    <t>RS-6, RS-7</t>
  </si>
  <si>
    <t>Korisnik ima uvid u plačanje članarina od kada je započeo s treniranjem u teretani SlimGym</t>
  </si>
  <si>
    <t>US-15</t>
  </si>
  <si>
    <t>US-16</t>
  </si>
  <si>
    <t>RS-D-1, RS-M-1</t>
  </si>
  <si>
    <t>RS-D-1 - RS-D-10, RS-M-1-RS-M-10</t>
  </si>
  <si>
    <t>RS-D-1</t>
  </si>
  <si>
    <t xml:space="preserve">Home page predstavlja informativni početni zaslon mobilne aplikacije kada se korisnik ulogira.
</t>
  </si>
  <si>
    <t>RS-M-1</t>
  </si>
  <si>
    <t>Tab koji prikazuje osnovne informacije ulogiranog korisnika.Također sadrži mogućnosti promjene lozinke i korisničkog imena klikom na zadanu ikonu</t>
  </si>
  <si>
    <t>M-Home page</t>
  </si>
  <si>
    <t>D-Home screen</t>
  </si>
  <si>
    <t>RS-M-1, RS-M-2, RS-M-3, RS-M-4</t>
  </si>
  <si>
    <t xml:space="preserve">Dio aplikacije čija je svrha informirati korisnika o ponuđenim programima i njihovim informacijama poput cijene,termina i trenera
</t>
  </si>
  <si>
    <t>Dio aplikacije koja omogucava korisnicima pracenje stanja trenutne clanarine.</t>
  </si>
  <si>
    <t>Funkcionalnost koja korisniku izlista povijest placanja clanarina.</t>
  </si>
  <si>
    <t>Dio aplikacije koji odabirom odgovarajuceg datuma prikaze raspored programa tog dana.</t>
  </si>
  <si>
    <t>Dio aplikacije koji korisnik ispunjava potrebnim informacijama kako bi se registrirao u sustav.</t>
  </si>
  <si>
    <t>M-Grupni programi page</t>
  </si>
  <si>
    <t>M- Pregled osobnih podataka page</t>
  </si>
  <si>
    <t>M-Registracija korisnika page</t>
  </si>
  <si>
    <t>M-Raspored page</t>
  </si>
  <si>
    <t>M-Profile page</t>
  </si>
  <si>
    <t>M-Change Password page</t>
  </si>
  <si>
    <t>M-Change Username page</t>
  </si>
  <si>
    <t>Pocetni dio aplikacije koji sluzi za prijavu korisnika kako bi uskoristio daljnje funkcionalnosti sustava.</t>
  </si>
  <si>
    <t>US-22</t>
  </si>
  <si>
    <t>US-23</t>
  </si>
  <si>
    <t>US-24</t>
  </si>
  <si>
    <t>US-25</t>
  </si>
  <si>
    <t>D-Prijava</t>
  </si>
  <si>
    <t>RS-M-3</t>
  </si>
  <si>
    <t>RS-M-4</t>
  </si>
  <si>
    <t>RS-M-8</t>
  </si>
  <si>
    <t>RS-M-6</t>
  </si>
  <si>
    <t>RS-M-5, RS-M-6</t>
  </si>
  <si>
    <t>RS-M-9</t>
  </si>
  <si>
    <t>Page u kojem se mijenja lozinka profila.</t>
  </si>
  <si>
    <t>Page u kojem se mijenja username profila.</t>
  </si>
  <si>
    <t>M-Aktivnost page</t>
  </si>
  <si>
    <t>M-Login page</t>
  </si>
  <si>
    <t>M-Evidencija članarina page</t>
  </si>
  <si>
    <t>M-Povijest aktivnosti page</t>
  </si>
  <si>
    <t>D-Dodaj ulazak</t>
  </si>
  <si>
    <t>D-Dodaj u grupu</t>
  </si>
  <si>
    <t>D-Dodaj izlazak</t>
  </si>
  <si>
    <t>US-26</t>
  </si>
  <si>
    <t>US-27</t>
  </si>
  <si>
    <t>US-28</t>
  </si>
  <si>
    <t>D-Aktiviraj članstvo</t>
  </si>
  <si>
    <t>Dodavanje podatka o ulasku korisnika u teretanu</t>
  </si>
  <si>
    <t>Dodavanje podatka o izlasku korisnika u teretanu</t>
  </si>
  <si>
    <t>Registriranje plačanja članarine za pojedinog člana</t>
  </si>
  <si>
    <t>Duje, Toni, Antea, Petra</t>
  </si>
  <si>
    <t>US-29</t>
  </si>
  <si>
    <t>D-Napravi račun za novog zaposlenika</t>
  </si>
  <si>
    <t>Kreiranje korisničkog računa pri dodavanju novog zaposlenika u bazu podataka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</si>
</sst>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8" xfId="0" applyBorder="1"/>
    <xf numFmtId="14" fontId="0" fillId="0" borderId="0" xfId="0" applyNumberFormat="1"/>
    <xf numFmtId="0" fontId="0" fillId="0" borderId="0" xfId="0" quotePrefix="1"/>
    <xf numFmtId="0" fontId="0" fillId="0" borderId="14" xfId="0" applyBorder="1"/>
    <xf numFmtId="0" fontId="0" fillId="0" borderId="2" xfId="0" applyBorder="1"/>
    <xf numFmtId="0" fontId="0" fillId="0" borderId="16" xfId="0" applyBorder="1"/>
    <xf numFmtId="0" fontId="0" fillId="0" borderId="17" xfId="0" applyBorder="1"/>
    <xf numFmtId="14" fontId="0" fillId="0" borderId="11" xfId="0" applyNumberFormat="1" applyBorder="1"/>
    <xf numFmtId="14" fontId="0" fillId="0" borderId="18" xfId="0" applyNumberFormat="1" applyBorder="1"/>
    <xf numFmtId="0" fontId="0" fillId="0" borderId="15" xfId="0" applyBorder="1"/>
    <xf numFmtId="0" fontId="0" fillId="0" borderId="13" xfId="0" applyBorder="1"/>
    <xf numFmtId="0" fontId="0" fillId="0" borderId="19" xfId="0" applyBorder="1"/>
    <xf numFmtId="0" fontId="1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5" fillId="5" borderId="8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0" fillId="0" borderId="0" xfId="0" applyAlignment="1" applyProtection="1">
      <alignment vertical="center"/>
      <protection locked="0"/>
    </xf>
    <xf numFmtId="0" fontId="1" fillId="2" borderId="10" xfId="0" applyFont="1" applyFill="1" applyBorder="1" applyAlignment="1" applyProtection="1">
      <alignment vertical="center"/>
      <protection locked="0"/>
    </xf>
    <xf numFmtId="0" fontId="1" fillId="2" borderId="11" xfId="0" applyFont="1" applyFill="1" applyBorder="1" applyAlignment="1" applyProtection="1">
      <alignment vertical="center"/>
      <protection locked="0"/>
    </xf>
    <xf numFmtId="0" fontId="1" fillId="2" borderId="12" xfId="0" applyFont="1" applyFill="1" applyBorder="1" applyAlignment="1" applyProtection="1">
      <alignment vertical="center"/>
      <protection locked="0"/>
    </xf>
    <xf numFmtId="0" fontId="0" fillId="4" borderId="8" xfId="0" applyFill="1" applyBorder="1" applyAlignment="1" applyProtection="1">
      <alignment vertical="center" wrapText="1"/>
    </xf>
    <xf numFmtId="0" fontId="0" fillId="5" borderId="8" xfId="0" applyFill="1" applyBorder="1" applyAlignment="1" applyProtection="1">
      <alignment vertical="center" wrapText="1"/>
      <protection locked="0"/>
    </xf>
    <xf numFmtId="0" fontId="0" fillId="4" borderId="1" xfId="0" applyFill="1" applyBorder="1" applyAlignment="1" applyProtection="1">
      <alignment vertical="center" wrapText="1"/>
    </xf>
    <xf numFmtId="0" fontId="0" fillId="5" borderId="1" xfId="0" applyFill="1" applyBorder="1" applyAlignment="1" applyProtection="1">
      <alignment vertical="center" wrapText="1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14" fontId="0" fillId="0" borderId="2" xfId="0" applyNumberFormat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5" fillId="5" borderId="7" xfId="0" applyFont="1" applyFill="1" applyBorder="1" applyAlignment="1">
      <alignment vertical="center" wrapText="1"/>
    </xf>
    <xf numFmtId="0" fontId="0" fillId="5" borderId="7" xfId="0" applyFill="1" applyBorder="1" applyAlignment="1" applyProtection="1">
      <alignment vertical="center" wrapText="1"/>
      <protection locked="0"/>
    </xf>
    <xf numFmtId="14" fontId="0" fillId="5" borderId="9" xfId="0" applyNumberFormat="1" applyFill="1" applyBorder="1" applyAlignment="1" applyProtection="1">
      <alignment vertical="center" wrapText="1"/>
      <protection locked="0"/>
    </xf>
    <xf numFmtId="0" fontId="0" fillId="5" borderId="3" xfId="0" applyFill="1" applyBorder="1" applyAlignment="1" applyProtection="1">
      <alignment vertical="center" wrapText="1"/>
      <protection locked="0"/>
    </xf>
    <xf numFmtId="14" fontId="0" fillId="5" borderId="4" xfId="0" applyNumberFormat="1" applyFill="1" applyBorder="1" applyAlignment="1" applyProtection="1">
      <alignment vertical="center" wrapText="1"/>
      <protection locked="0"/>
    </xf>
    <xf numFmtId="14" fontId="0" fillId="0" borderId="14" xfId="0" applyNumberFormat="1" applyBorder="1" applyAlignment="1" applyProtection="1">
      <alignment vertical="center"/>
      <protection locked="0"/>
    </xf>
    <xf numFmtId="0" fontId="5" fillId="5" borderId="9" xfId="0" applyFont="1" applyFill="1" applyBorder="1" applyAlignment="1">
      <alignment vertical="center" wrapText="1"/>
    </xf>
    <xf numFmtId="0" fontId="5" fillId="5" borderId="20" xfId="0" applyFont="1" applyFill="1" applyBorder="1" applyAlignment="1">
      <alignment vertical="center" wrapText="1"/>
    </xf>
    <xf numFmtId="0" fontId="5" fillId="5" borderId="21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vertical="center" wrapText="1"/>
    </xf>
    <xf numFmtId="0" fontId="5" fillId="5" borderId="6" xfId="0" applyFont="1" applyFill="1" applyBorder="1" applyAlignment="1">
      <alignment vertical="center" wrapText="1"/>
    </xf>
    <xf numFmtId="0" fontId="0" fillId="0" borderId="23" xfId="0" applyBorder="1" applyAlignment="1" applyProtection="1">
      <alignment vertical="center"/>
      <protection locked="0"/>
    </xf>
    <xf numFmtId="0" fontId="0" fillId="0" borderId="4" xfId="0" applyBorder="1" applyAlignment="1" applyProtection="1">
      <alignment vertical="center"/>
      <protection locked="0"/>
    </xf>
    <xf numFmtId="0" fontId="0" fillId="3" borderId="24" xfId="0" applyFill="1" applyBorder="1" applyAlignment="1" applyProtection="1">
      <alignment vertical="center"/>
      <protection locked="0"/>
    </xf>
    <xf numFmtId="0" fontId="0" fillId="3" borderId="25" xfId="0" applyFill="1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14" fontId="0" fillId="0" borderId="26" xfId="0" applyNumberFormat="1" applyBorder="1" applyAlignment="1" applyProtection="1">
      <alignment vertical="center"/>
      <protection locked="0"/>
    </xf>
    <xf numFmtId="14" fontId="0" fillId="0" borderId="13" xfId="0" applyNumberFormat="1" applyBorder="1" applyAlignment="1" applyProtection="1">
      <alignment vertical="center"/>
      <protection locked="0"/>
    </xf>
    <xf numFmtId="0" fontId="0" fillId="3" borderId="27" xfId="0" applyFill="1" applyBorder="1" applyAlignment="1" applyProtection="1">
      <alignment vertical="center"/>
      <protection locked="0"/>
    </xf>
    <xf numFmtId="0" fontId="0" fillId="0" borderId="19" xfId="0" applyBorder="1" applyAlignment="1" applyProtection="1">
      <alignment vertical="center"/>
      <protection locked="0"/>
    </xf>
    <xf numFmtId="14" fontId="0" fillId="0" borderId="28" xfId="0" applyNumberFormat="1" applyBorder="1"/>
    <xf numFmtId="1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5" borderId="29" xfId="0" applyFill="1" applyBorder="1" applyAlignment="1" applyProtection="1">
      <alignment vertical="center" wrapText="1"/>
      <protection locked="0"/>
    </xf>
    <xf numFmtId="0" fontId="0" fillId="5" borderId="5" xfId="0" applyFill="1" applyBorder="1" applyAlignment="1" applyProtection="1">
      <alignment vertical="center" wrapText="1"/>
      <protection locked="0"/>
    </xf>
    <xf numFmtId="0" fontId="0" fillId="4" borderId="5" xfId="0" applyFill="1" applyBorder="1" applyAlignment="1" applyProtection="1">
      <alignment vertical="center" wrapText="1"/>
    </xf>
    <xf numFmtId="14" fontId="0" fillId="5" borderId="6" xfId="0" applyNumberFormat="1" applyFill="1" applyBorder="1" applyAlignment="1" applyProtection="1">
      <alignment vertical="center" wrapText="1"/>
      <protection locked="0"/>
    </xf>
    <xf numFmtId="14" fontId="10" fillId="0" borderId="12" xfId="0" applyNumberFormat="1" applyFont="1" applyBorder="1"/>
    <xf numFmtId="0" fontId="0" fillId="0" borderId="30" xfId="0" applyBorder="1"/>
    <xf numFmtId="0" fontId="0" fillId="0" borderId="6" xfId="0" applyBorder="1"/>
    <xf numFmtId="0" fontId="0" fillId="0" borderId="23" xfId="0" applyBorder="1"/>
    <xf numFmtId="0" fontId="0" fillId="0" borderId="4" xfId="0" applyBorder="1"/>
  </cellXfs>
  <cellStyles count="1">
    <cellStyle name="Normalno" xfId="0" builtinId="0"/>
  </cellStyles>
  <dxfs count="3">
    <dxf>
      <font>
        <color theme="0" tint="-0.14996795556505021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hr-HR">
                <a:solidFill>
                  <a:srgbClr val="0070C0"/>
                </a:solidFill>
              </a:rPr>
              <a:t>BURNDOWN</a:t>
            </a:r>
            <a:r>
              <a:rPr lang="hr-HR" baseline="0">
                <a:solidFill>
                  <a:srgbClr val="0070C0"/>
                </a:solidFill>
              </a:rPr>
              <a:t> CHART</a:t>
            </a:r>
            <a:endParaRPr lang="en-GB">
              <a:solidFill>
                <a:srgbClr val="0070C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'Burndown chart'!$A$29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'Burndown chart'!$B$26:$AY$26</c:f>
              <c:numCache>
                <c:formatCode>m/d/yyyy</c:formatCode>
                <c:ptCount val="50"/>
                <c:pt idx="0">
                  <c:v>44119</c:v>
                </c:pt>
                <c:pt idx="1">
                  <c:v>44121</c:v>
                </c:pt>
                <c:pt idx="2">
                  <c:v>44123</c:v>
                </c:pt>
                <c:pt idx="3">
                  <c:v>44125</c:v>
                </c:pt>
                <c:pt idx="4">
                  <c:v>44127</c:v>
                </c:pt>
                <c:pt idx="5">
                  <c:v>44129</c:v>
                </c:pt>
                <c:pt idx="6">
                  <c:v>44131</c:v>
                </c:pt>
                <c:pt idx="7">
                  <c:v>44133</c:v>
                </c:pt>
                <c:pt idx="8">
                  <c:v>44135</c:v>
                </c:pt>
                <c:pt idx="9">
                  <c:v>44137</c:v>
                </c:pt>
                <c:pt idx="10">
                  <c:v>44139</c:v>
                </c:pt>
                <c:pt idx="11">
                  <c:v>44141</c:v>
                </c:pt>
                <c:pt idx="12">
                  <c:v>44143</c:v>
                </c:pt>
                <c:pt idx="13">
                  <c:v>44145</c:v>
                </c:pt>
                <c:pt idx="14">
                  <c:v>44147</c:v>
                </c:pt>
                <c:pt idx="15">
                  <c:v>44149</c:v>
                </c:pt>
                <c:pt idx="16">
                  <c:v>44151</c:v>
                </c:pt>
                <c:pt idx="17">
                  <c:v>44153</c:v>
                </c:pt>
                <c:pt idx="18">
                  <c:v>44155</c:v>
                </c:pt>
                <c:pt idx="19">
                  <c:v>44157</c:v>
                </c:pt>
                <c:pt idx="20">
                  <c:v>44159</c:v>
                </c:pt>
                <c:pt idx="21">
                  <c:v>44161</c:v>
                </c:pt>
                <c:pt idx="22">
                  <c:v>44163</c:v>
                </c:pt>
                <c:pt idx="23">
                  <c:v>44165</c:v>
                </c:pt>
                <c:pt idx="24">
                  <c:v>44167</c:v>
                </c:pt>
                <c:pt idx="25">
                  <c:v>44169</c:v>
                </c:pt>
                <c:pt idx="26">
                  <c:v>44171</c:v>
                </c:pt>
                <c:pt idx="27">
                  <c:v>44173</c:v>
                </c:pt>
                <c:pt idx="28">
                  <c:v>44175</c:v>
                </c:pt>
                <c:pt idx="29">
                  <c:v>44177</c:v>
                </c:pt>
                <c:pt idx="30">
                  <c:v>44179</c:v>
                </c:pt>
                <c:pt idx="31">
                  <c:v>44181</c:v>
                </c:pt>
                <c:pt idx="32">
                  <c:v>44183</c:v>
                </c:pt>
                <c:pt idx="33">
                  <c:v>44185</c:v>
                </c:pt>
                <c:pt idx="34">
                  <c:v>44187</c:v>
                </c:pt>
                <c:pt idx="35">
                  <c:v>44189</c:v>
                </c:pt>
                <c:pt idx="36">
                  <c:v>44191</c:v>
                </c:pt>
                <c:pt idx="37">
                  <c:v>44193</c:v>
                </c:pt>
                <c:pt idx="38">
                  <c:v>44195</c:v>
                </c:pt>
                <c:pt idx="39">
                  <c:v>44197</c:v>
                </c:pt>
                <c:pt idx="40">
                  <c:v>44199</c:v>
                </c:pt>
                <c:pt idx="41">
                  <c:v>44201</c:v>
                </c:pt>
                <c:pt idx="42">
                  <c:v>44203</c:v>
                </c:pt>
                <c:pt idx="43">
                  <c:v>44205</c:v>
                </c:pt>
                <c:pt idx="44">
                  <c:v>44207</c:v>
                </c:pt>
                <c:pt idx="45">
                  <c:v>44209</c:v>
                </c:pt>
                <c:pt idx="46">
                  <c:v>44211</c:v>
                </c:pt>
                <c:pt idx="47">
                  <c:v>44213</c:v>
                </c:pt>
                <c:pt idx="48">
                  <c:v>44215</c:v>
                </c:pt>
                <c:pt idx="49">
                  <c:v>44217</c:v>
                </c:pt>
              </c:numCache>
            </c:numRef>
          </c:cat>
          <c:val>
            <c:numRef>
              <c:f>'Burndown chart'!$B$29:$AY$29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20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0</c:v>
                </c:pt>
                <c:pt idx="12">
                  <c:v>30</c:v>
                </c:pt>
                <c:pt idx="13">
                  <c:v>5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0</c:v>
                </c:pt>
                <c:pt idx="19">
                  <c:v>0</c:v>
                </c:pt>
                <c:pt idx="20">
                  <c:v>15</c:v>
                </c:pt>
                <c:pt idx="21">
                  <c:v>0</c:v>
                </c:pt>
                <c:pt idx="22">
                  <c:v>10</c:v>
                </c:pt>
                <c:pt idx="23">
                  <c:v>0</c:v>
                </c:pt>
                <c:pt idx="24">
                  <c:v>20</c:v>
                </c:pt>
                <c:pt idx="25">
                  <c:v>25</c:v>
                </c:pt>
                <c:pt idx="26">
                  <c:v>0</c:v>
                </c:pt>
                <c:pt idx="27">
                  <c:v>10</c:v>
                </c:pt>
                <c:pt idx="28">
                  <c:v>15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</c:v>
                </c:pt>
                <c:pt idx="44">
                  <c:v>30</c:v>
                </c:pt>
                <c:pt idx="45">
                  <c:v>0</c:v>
                </c:pt>
                <c:pt idx="46">
                  <c:v>0</c:v>
                </c:pt>
                <c:pt idx="47">
                  <c:v>20</c:v>
                </c:pt>
                <c:pt idx="48">
                  <c:v>30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30-47BF-93E4-BE012E767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691696"/>
        <c:axId val="1035013488"/>
      </c:barChart>
      <c:lineChart>
        <c:grouping val="standard"/>
        <c:varyColors val="0"/>
        <c:ser>
          <c:idx val="0"/>
          <c:order val="0"/>
          <c:tx>
            <c:strRef>
              <c:f>'Burndown chart'!$A$27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FF0000">
                    <a:alpha val="99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30-47BF-93E4-BE012E76777A}"/>
              </c:ext>
            </c:extLst>
          </c:dPt>
          <c:cat>
            <c:numRef>
              <c:f>'Burndown chart'!$B$26:$AY$26</c:f>
              <c:numCache>
                <c:formatCode>m/d/yyyy</c:formatCode>
                <c:ptCount val="50"/>
                <c:pt idx="0">
                  <c:v>44119</c:v>
                </c:pt>
                <c:pt idx="1">
                  <c:v>44121</c:v>
                </c:pt>
                <c:pt idx="2">
                  <c:v>44123</c:v>
                </c:pt>
                <c:pt idx="3">
                  <c:v>44125</c:v>
                </c:pt>
                <c:pt idx="4">
                  <c:v>44127</c:v>
                </c:pt>
                <c:pt idx="5">
                  <c:v>44129</c:v>
                </c:pt>
                <c:pt idx="6">
                  <c:v>44131</c:v>
                </c:pt>
                <c:pt idx="7">
                  <c:v>44133</c:v>
                </c:pt>
                <c:pt idx="8">
                  <c:v>44135</c:v>
                </c:pt>
                <c:pt idx="9">
                  <c:v>44137</c:v>
                </c:pt>
                <c:pt idx="10">
                  <c:v>44139</c:v>
                </c:pt>
                <c:pt idx="11">
                  <c:v>44141</c:v>
                </c:pt>
                <c:pt idx="12">
                  <c:v>44143</c:v>
                </c:pt>
                <c:pt idx="13">
                  <c:v>44145</c:v>
                </c:pt>
                <c:pt idx="14">
                  <c:v>44147</c:v>
                </c:pt>
                <c:pt idx="15">
                  <c:v>44149</c:v>
                </c:pt>
                <c:pt idx="16">
                  <c:v>44151</c:v>
                </c:pt>
                <c:pt idx="17">
                  <c:v>44153</c:v>
                </c:pt>
                <c:pt idx="18">
                  <c:v>44155</c:v>
                </c:pt>
                <c:pt idx="19">
                  <c:v>44157</c:v>
                </c:pt>
                <c:pt idx="20">
                  <c:v>44159</c:v>
                </c:pt>
                <c:pt idx="21">
                  <c:v>44161</c:v>
                </c:pt>
                <c:pt idx="22">
                  <c:v>44163</c:v>
                </c:pt>
                <c:pt idx="23">
                  <c:v>44165</c:v>
                </c:pt>
                <c:pt idx="24">
                  <c:v>44167</c:v>
                </c:pt>
                <c:pt idx="25">
                  <c:v>44169</c:v>
                </c:pt>
                <c:pt idx="26">
                  <c:v>44171</c:v>
                </c:pt>
                <c:pt idx="27">
                  <c:v>44173</c:v>
                </c:pt>
                <c:pt idx="28">
                  <c:v>44175</c:v>
                </c:pt>
                <c:pt idx="29">
                  <c:v>44177</c:v>
                </c:pt>
                <c:pt idx="30">
                  <c:v>44179</c:v>
                </c:pt>
                <c:pt idx="31">
                  <c:v>44181</c:v>
                </c:pt>
                <c:pt idx="32">
                  <c:v>44183</c:v>
                </c:pt>
                <c:pt idx="33">
                  <c:v>44185</c:v>
                </c:pt>
                <c:pt idx="34">
                  <c:v>44187</c:v>
                </c:pt>
                <c:pt idx="35">
                  <c:v>44189</c:v>
                </c:pt>
                <c:pt idx="36">
                  <c:v>44191</c:v>
                </c:pt>
                <c:pt idx="37">
                  <c:v>44193</c:v>
                </c:pt>
                <c:pt idx="38">
                  <c:v>44195</c:v>
                </c:pt>
                <c:pt idx="39">
                  <c:v>44197</c:v>
                </c:pt>
                <c:pt idx="40">
                  <c:v>44199</c:v>
                </c:pt>
                <c:pt idx="41">
                  <c:v>44201</c:v>
                </c:pt>
                <c:pt idx="42">
                  <c:v>44203</c:v>
                </c:pt>
                <c:pt idx="43">
                  <c:v>44205</c:v>
                </c:pt>
                <c:pt idx="44">
                  <c:v>44207</c:v>
                </c:pt>
                <c:pt idx="45">
                  <c:v>44209</c:v>
                </c:pt>
                <c:pt idx="46">
                  <c:v>44211</c:v>
                </c:pt>
                <c:pt idx="47">
                  <c:v>44213</c:v>
                </c:pt>
                <c:pt idx="48">
                  <c:v>44215</c:v>
                </c:pt>
                <c:pt idx="49">
                  <c:v>44217</c:v>
                </c:pt>
              </c:numCache>
            </c:numRef>
          </c:cat>
          <c:val>
            <c:numRef>
              <c:f>'Burndown chart'!$B$27:$AY$27</c:f>
              <c:numCache>
                <c:formatCode>General</c:formatCode>
                <c:ptCount val="50"/>
                <c:pt idx="0">
                  <c:v>370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0-47BF-93E4-BE012E76777A}"/>
            </c:ext>
          </c:extLst>
        </c:ser>
        <c:ser>
          <c:idx val="1"/>
          <c:order val="1"/>
          <c:tx>
            <c:strRef>
              <c:f>'Burndown chart'!$A$28</c:f>
              <c:strCache>
                <c:ptCount val="1"/>
                <c:pt idx="0">
                  <c:v>Burndown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chart'!$B$26:$AY$26</c:f>
              <c:numCache>
                <c:formatCode>m/d/yyyy</c:formatCode>
                <c:ptCount val="50"/>
                <c:pt idx="0">
                  <c:v>44119</c:v>
                </c:pt>
                <c:pt idx="1">
                  <c:v>44121</c:v>
                </c:pt>
                <c:pt idx="2">
                  <c:v>44123</c:v>
                </c:pt>
                <c:pt idx="3">
                  <c:v>44125</c:v>
                </c:pt>
                <c:pt idx="4">
                  <c:v>44127</c:v>
                </c:pt>
                <c:pt idx="5">
                  <c:v>44129</c:v>
                </c:pt>
                <c:pt idx="6">
                  <c:v>44131</c:v>
                </c:pt>
                <c:pt idx="7">
                  <c:v>44133</c:v>
                </c:pt>
                <c:pt idx="8">
                  <c:v>44135</c:v>
                </c:pt>
                <c:pt idx="9">
                  <c:v>44137</c:v>
                </c:pt>
                <c:pt idx="10">
                  <c:v>44139</c:v>
                </c:pt>
                <c:pt idx="11">
                  <c:v>44141</c:v>
                </c:pt>
                <c:pt idx="12">
                  <c:v>44143</c:v>
                </c:pt>
                <c:pt idx="13">
                  <c:v>44145</c:v>
                </c:pt>
                <c:pt idx="14">
                  <c:v>44147</c:v>
                </c:pt>
                <c:pt idx="15">
                  <c:v>44149</c:v>
                </c:pt>
                <c:pt idx="16">
                  <c:v>44151</c:v>
                </c:pt>
                <c:pt idx="17">
                  <c:v>44153</c:v>
                </c:pt>
                <c:pt idx="18">
                  <c:v>44155</c:v>
                </c:pt>
                <c:pt idx="19">
                  <c:v>44157</c:v>
                </c:pt>
                <c:pt idx="20">
                  <c:v>44159</c:v>
                </c:pt>
                <c:pt idx="21">
                  <c:v>44161</c:v>
                </c:pt>
                <c:pt idx="22">
                  <c:v>44163</c:v>
                </c:pt>
                <c:pt idx="23">
                  <c:v>44165</c:v>
                </c:pt>
                <c:pt idx="24">
                  <c:v>44167</c:v>
                </c:pt>
                <c:pt idx="25">
                  <c:v>44169</c:v>
                </c:pt>
                <c:pt idx="26">
                  <c:v>44171</c:v>
                </c:pt>
                <c:pt idx="27">
                  <c:v>44173</c:v>
                </c:pt>
                <c:pt idx="28">
                  <c:v>44175</c:v>
                </c:pt>
                <c:pt idx="29">
                  <c:v>44177</c:v>
                </c:pt>
                <c:pt idx="30">
                  <c:v>44179</c:v>
                </c:pt>
                <c:pt idx="31">
                  <c:v>44181</c:v>
                </c:pt>
                <c:pt idx="32">
                  <c:v>44183</c:v>
                </c:pt>
                <c:pt idx="33">
                  <c:v>44185</c:v>
                </c:pt>
                <c:pt idx="34">
                  <c:v>44187</c:v>
                </c:pt>
                <c:pt idx="35">
                  <c:v>44189</c:v>
                </c:pt>
                <c:pt idx="36">
                  <c:v>44191</c:v>
                </c:pt>
                <c:pt idx="37">
                  <c:v>44193</c:v>
                </c:pt>
                <c:pt idx="38">
                  <c:v>44195</c:v>
                </c:pt>
                <c:pt idx="39">
                  <c:v>44197</c:v>
                </c:pt>
                <c:pt idx="40">
                  <c:v>44199</c:v>
                </c:pt>
                <c:pt idx="41">
                  <c:v>44201</c:v>
                </c:pt>
                <c:pt idx="42">
                  <c:v>44203</c:v>
                </c:pt>
                <c:pt idx="43">
                  <c:v>44205</c:v>
                </c:pt>
                <c:pt idx="44">
                  <c:v>44207</c:v>
                </c:pt>
                <c:pt idx="45">
                  <c:v>44209</c:v>
                </c:pt>
                <c:pt idx="46">
                  <c:v>44211</c:v>
                </c:pt>
                <c:pt idx="47">
                  <c:v>44213</c:v>
                </c:pt>
                <c:pt idx="48">
                  <c:v>44215</c:v>
                </c:pt>
                <c:pt idx="49">
                  <c:v>44217</c:v>
                </c:pt>
              </c:numCache>
            </c:numRef>
          </c:cat>
          <c:val>
            <c:numRef>
              <c:f>'Burndown chart'!$B$28:$AY$28</c:f>
              <c:numCache>
                <c:formatCode>General</c:formatCode>
                <c:ptCount val="50"/>
                <c:pt idx="0">
                  <c:v>370</c:v>
                </c:pt>
                <c:pt idx="1">
                  <c:v>370</c:v>
                </c:pt>
                <c:pt idx="2">
                  <c:v>370</c:v>
                </c:pt>
                <c:pt idx="3">
                  <c:v>355</c:v>
                </c:pt>
                <c:pt idx="4">
                  <c:v>355</c:v>
                </c:pt>
                <c:pt idx="5">
                  <c:v>355</c:v>
                </c:pt>
                <c:pt idx="6">
                  <c:v>330</c:v>
                </c:pt>
                <c:pt idx="7">
                  <c:v>310</c:v>
                </c:pt>
                <c:pt idx="8">
                  <c:v>310</c:v>
                </c:pt>
                <c:pt idx="9">
                  <c:v>300</c:v>
                </c:pt>
                <c:pt idx="10">
                  <c:v>290</c:v>
                </c:pt>
                <c:pt idx="11">
                  <c:v>290</c:v>
                </c:pt>
                <c:pt idx="12">
                  <c:v>260</c:v>
                </c:pt>
                <c:pt idx="13">
                  <c:v>255</c:v>
                </c:pt>
                <c:pt idx="14">
                  <c:v>245</c:v>
                </c:pt>
                <c:pt idx="15">
                  <c:v>245</c:v>
                </c:pt>
                <c:pt idx="16">
                  <c:v>245</c:v>
                </c:pt>
                <c:pt idx="17">
                  <c:v>230</c:v>
                </c:pt>
                <c:pt idx="18">
                  <c:v>230</c:v>
                </c:pt>
                <c:pt idx="19">
                  <c:v>230</c:v>
                </c:pt>
                <c:pt idx="20">
                  <c:v>215</c:v>
                </c:pt>
                <c:pt idx="21">
                  <c:v>215</c:v>
                </c:pt>
                <c:pt idx="22">
                  <c:v>205</c:v>
                </c:pt>
                <c:pt idx="23">
                  <c:v>205</c:v>
                </c:pt>
                <c:pt idx="24">
                  <c:v>185</c:v>
                </c:pt>
                <c:pt idx="25">
                  <c:v>160</c:v>
                </c:pt>
                <c:pt idx="26">
                  <c:v>160</c:v>
                </c:pt>
                <c:pt idx="27">
                  <c:v>150</c:v>
                </c:pt>
                <c:pt idx="28">
                  <c:v>135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115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65</c:v>
                </c:pt>
                <c:pt idx="48">
                  <c:v>35</c:v>
                </c:pt>
                <c:pt idx="4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0-47BF-93E4-BE012E767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691696"/>
        <c:axId val="1035013488"/>
      </c:lineChart>
      <c:dateAx>
        <c:axId val="991691696"/>
        <c:scaling>
          <c:orientation val="minMax"/>
          <c:max val="44216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5013488"/>
        <c:crosses val="autoZero"/>
        <c:auto val="1"/>
        <c:lblOffset val="100"/>
        <c:baseTimeUnit val="days"/>
      </c:dateAx>
      <c:valAx>
        <c:axId val="10350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9169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180975</xdr:rowOff>
    </xdr:from>
    <xdr:to>
      <xdr:col>13</xdr:col>
      <xdr:colOff>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CB9AE-3221-45FC-A0DF-CABE97BB3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26"/>
  <sheetViews>
    <sheetView topLeftCell="A8" zoomScale="145" zoomScaleNormal="145" workbookViewId="0">
      <selection activeCell="F21" sqref="F21"/>
    </sheetView>
  </sheetViews>
  <sheetFormatPr defaultRowHeight="15" x14ac:dyDescent="0.25"/>
  <sheetData>
    <row r="3" spans="2:5" x14ac:dyDescent="0.25">
      <c r="B3" s="16" t="s">
        <v>18</v>
      </c>
      <c r="C3" s="16" t="s">
        <v>51</v>
      </c>
    </row>
    <row r="4" spans="2:5" x14ac:dyDescent="0.25">
      <c r="B4" s="17" t="s">
        <v>19</v>
      </c>
      <c r="C4" s="17" t="s">
        <v>20</v>
      </c>
    </row>
    <row r="7" spans="2:5" x14ac:dyDescent="0.25">
      <c r="B7" s="19" t="s">
        <v>33</v>
      </c>
    </row>
    <row r="9" spans="2:5" x14ac:dyDescent="0.25">
      <c r="C9" s="18" t="s">
        <v>21</v>
      </c>
    </row>
    <row r="10" spans="2:5" x14ac:dyDescent="0.25">
      <c r="D10" t="s">
        <v>22</v>
      </c>
    </row>
    <row r="11" spans="2:5" x14ac:dyDescent="0.25">
      <c r="E11" t="s">
        <v>39</v>
      </c>
    </row>
    <row r="12" spans="2:5" x14ac:dyDescent="0.25">
      <c r="E12" t="s">
        <v>23</v>
      </c>
    </row>
    <row r="13" spans="2:5" x14ac:dyDescent="0.25">
      <c r="E13" t="s">
        <v>41</v>
      </c>
    </row>
    <row r="16" spans="2:5" x14ac:dyDescent="0.25">
      <c r="C16" s="18" t="s">
        <v>24</v>
      </c>
    </row>
    <row r="17" spans="3:4" x14ac:dyDescent="0.25">
      <c r="D17" t="s">
        <v>25</v>
      </c>
    </row>
    <row r="18" spans="3:4" x14ac:dyDescent="0.25">
      <c r="D18" t="s">
        <v>26</v>
      </c>
    </row>
    <row r="19" spans="3:4" x14ac:dyDescent="0.25">
      <c r="D19" t="s">
        <v>32</v>
      </c>
    </row>
    <row r="20" spans="3:4" x14ac:dyDescent="0.25">
      <c r="D20" t="s">
        <v>31</v>
      </c>
    </row>
    <row r="21" spans="3:4" x14ac:dyDescent="0.25">
      <c r="D21" t="s">
        <v>27</v>
      </c>
    </row>
    <row r="22" spans="3:4" x14ac:dyDescent="0.25">
      <c r="D22" t="s">
        <v>28</v>
      </c>
    </row>
    <row r="23" spans="3:4" x14ac:dyDescent="0.25">
      <c r="D23" t="s">
        <v>40</v>
      </c>
    </row>
    <row r="25" spans="3:4" x14ac:dyDescent="0.25">
      <c r="C25" s="18" t="s">
        <v>29</v>
      </c>
    </row>
    <row r="26" spans="3:4" x14ac:dyDescent="0.25">
      <c r="D26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39"/>
  <sheetViews>
    <sheetView tabSelected="1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F37" sqref="F37"/>
    </sheetView>
  </sheetViews>
  <sheetFormatPr defaultColWidth="9.140625" defaultRowHeight="15" x14ac:dyDescent="0.25"/>
  <cols>
    <col min="1" max="1" width="5.140625" style="21" customWidth="1"/>
    <col min="2" max="2" width="9.140625" style="21"/>
    <col min="3" max="3" width="44.42578125" style="21" customWidth="1"/>
    <col min="4" max="4" width="17" style="21" customWidth="1"/>
    <col min="5" max="5" width="11.85546875" style="21" customWidth="1"/>
    <col min="6" max="6" width="47.140625" style="21" customWidth="1"/>
    <col min="7" max="16384" width="9.140625" style="21"/>
  </cols>
  <sheetData>
    <row r="1" spans="2:6" ht="15.75" thickBot="1" x14ac:dyDescent="0.3"/>
    <row r="2" spans="2:6" ht="15.75" thickBot="1" x14ac:dyDescent="0.3">
      <c r="B2" s="22" t="s">
        <v>15</v>
      </c>
      <c r="C2" s="23">
        <v>2</v>
      </c>
    </row>
    <row r="3" spans="2:6" ht="15.75" thickBot="1" x14ac:dyDescent="0.3">
      <c r="B3" s="22" t="s">
        <v>14</v>
      </c>
      <c r="C3" s="23" t="s">
        <v>52</v>
      </c>
    </row>
    <row r="4" spans="2:6" x14ac:dyDescent="0.25">
      <c r="B4" s="22"/>
    </row>
    <row r="5" spans="2:6" ht="18.75" x14ac:dyDescent="0.25">
      <c r="B5" s="24" t="s">
        <v>16</v>
      </c>
    </row>
    <row r="6" spans="2:6" ht="15.75" thickBot="1" x14ac:dyDescent="0.3">
      <c r="B6" s="66"/>
      <c r="C6" s="66"/>
      <c r="D6" s="66"/>
      <c r="E6" s="66">
        <f>SUM(E8:E56)</f>
        <v>370</v>
      </c>
      <c r="F6" s="66"/>
    </row>
    <row r="7" spans="2:6" ht="15.75" thickBot="1" x14ac:dyDescent="0.3">
      <c r="B7" s="25" t="s">
        <v>0</v>
      </c>
      <c r="C7" s="26" t="s">
        <v>1</v>
      </c>
      <c r="D7" s="26"/>
      <c r="E7" s="26" t="s">
        <v>2</v>
      </c>
      <c r="F7" s="27" t="s">
        <v>38</v>
      </c>
    </row>
    <row r="8" spans="2:6" ht="45" x14ac:dyDescent="0.25">
      <c r="B8" s="43" t="s">
        <v>42</v>
      </c>
      <c r="C8" s="28" t="s">
        <v>114</v>
      </c>
      <c r="D8" s="28" t="s">
        <v>109</v>
      </c>
      <c r="E8" s="28">
        <v>10</v>
      </c>
      <c r="F8" s="49" t="s">
        <v>55</v>
      </c>
    </row>
    <row r="9" spans="2:6" ht="45" x14ac:dyDescent="0.25">
      <c r="B9" s="43" t="s">
        <v>43</v>
      </c>
      <c r="C9" s="28" t="s">
        <v>113</v>
      </c>
      <c r="D9" s="28" t="s">
        <v>111</v>
      </c>
      <c r="E9" s="28">
        <v>5</v>
      </c>
      <c r="F9" s="49" t="s">
        <v>110</v>
      </c>
    </row>
    <row r="10" spans="2:6" ht="60" x14ac:dyDescent="0.25">
      <c r="B10" s="43" t="s">
        <v>44</v>
      </c>
      <c r="C10" s="28" t="s">
        <v>125</v>
      </c>
      <c r="D10" s="28" t="s">
        <v>115</v>
      </c>
      <c r="E10" s="28">
        <v>10</v>
      </c>
      <c r="F10" s="49" t="s">
        <v>112</v>
      </c>
    </row>
    <row r="11" spans="2:6" x14ac:dyDescent="0.25">
      <c r="B11" s="43" t="s">
        <v>45</v>
      </c>
      <c r="C11" s="28" t="s">
        <v>126</v>
      </c>
      <c r="D11" s="28" t="s">
        <v>135</v>
      </c>
      <c r="E11" s="28">
        <v>10</v>
      </c>
      <c r="F11" s="49" t="s">
        <v>140</v>
      </c>
    </row>
    <row r="12" spans="2:6" ht="45" x14ac:dyDescent="0.25">
      <c r="B12" s="43" t="s">
        <v>46</v>
      </c>
      <c r="C12" s="28" t="s">
        <v>79</v>
      </c>
      <c r="D12" s="29" t="s">
        <v>54</v>
      </c>
      <c r="E12" s="29">
        <v>15</v>
      </c>
      <c r="F12" s="30" t="s">
        <v>56</v>
      </c>
    </row>
    <row r="13" spans="2:6" x14ac:dyDescent="0.25">
      <c r="B13" s="43" t="s">
        <v>47</v>
      </c>
      <c r="C13" s="28" t="s">
        <v>127</v>
      </c>
      <c r="D13" s="29" t="s">
        <v>134</v>
      </c>
      <c r="E13" s="29">
        <v>10</v>
      </c>
      <c r="F13" s="30" t="s">
        <v>141</v>
      </c>
    </row>
    <row r="14" spans="2:6" ht="30" x14ac:dyDescent="0.25">
      <c r="B14" s="43" t="s">
        <v>48</v>
      </c>
      <c r="C14" s="28" t="s">
        <v>80</v>
      </c>
      <c r="D14" s="29" t="s">
        <v>59</v>
      </c>
      <c r="E14" s="29">
        <v>10</v>
      </c>
      <c r="F14" s="30" t="s">
        <v>60</v>
      </c>
    </row>
    <row r="15" spans="2:6" ht="30" x14ac:dyDescent="0.25">
      <c r="B15" s="43" t="s">
        <v>65</v>
      </c>
      <c r="C15" s="28" t="s">
        <v>145</v>
      </c>
      <c r="D15" s="29" t="s">
        <v>136</v>
      </c>
      <c r="E15" s="29">
        <v>20</v>
      </c>
      <c r="F15" s="30" t="s">
        <v>118</v>
      </c>
    </row>
    <row r="16" spans="2:6" ht="30" x14ac:dyDescent="0.25">
      <c r="B16" s="43" t="s">
        <v>67</v>
      </c>
      <c r="C16" s="28" t="s">
        <v>142</v>
      </c>
      <c r="D16" s="29" t="s">
        <v>137</v>
      </c>
      <c r="E16" s="29">
        <v>5</v>
      </c>
      <c r="F16" s="30" t="s">
        <v>117</v>
      </c>
    </row>
    <row r="17" spans="2:6" ht="30" x14ac:dyDescent="0.25">
      <c r="B17" s="43" t="s">
        <v>69</v>
      </c>
      <c r="C17" s="28" t="s">
        <v>81</v>
      </c>
      <c r="D17" s="29" t="s">
        <v>61</v>
      </c>
      <c r="E17" s="29">
        <v>10</v>
      </c>
      <c r="F17" s="30" t="s">
        <v>62</v>
      </c>
    </row>
    <row r="18" spans="2:6" ht="30" x14ac:dyDescent="0.25">
      <c r="B18" s="43" t="s">
        <v>74</v>
      </c>
      <c r="C18" s="28" t="s">
        <v>82</v>
      </c>
      <c r="D18" s="29" t="s">
        <v>59</v>
      </c>
      <c r="E18" s="29">
        <v>10</v>
      </c>
      <c r="F18" s="30" t="s">
        <v>63</v>
      </c>
    </row>
    <row r="19" spans="2:6" ht="30" x14ac:dyDescent="0.25">
      <c r="B19" s="43" t="s">
        <v>77</v>
      </c>
      <c r="C19" s="28" t="s">
        <v>143</v>
      </c>
      <c r="D19" s="29" t="s">
        <v>111</v>
      </c>
      <c r="E19" s="29">
        <v>10</v>
      </c>
      <c r="F19" s="30" t="s">
        <v>128</v>
      </c>
    </row>
    <row r="20" spans="2:6" ht="60" x14ac:dyDescent="0.25">
      <c r="B20" s="43" t="s">
        <v>87</v>
      </c>
      <c r="C20" s="28" t="s">
        <v>121</v>
      </c>
      <c r="D20" s="28" t="s">
        <v>98</v>
      </c>
      <c r="E20" s="29">
        <v>15</v>
      </c>
      <c r="F20" s="30" t="s">
        <v>116</v>
      </c>
    </row>
    <row r="21" spans="2:6" ht="30" x14ac:dyDescent="0.25">
      <c r="B21" s="43" t="s">
        <v>88</v>
      </c>
      <c r="C21" s="28" t="s">
        <v>49</v>
      </c>
      <c r="D21" s="29" t="s">
        <v>108</v>
      </c>
      <c r="E21" s="29">
        <v>20</v>
      </c>
      <c r="F21" s="30" t="s">
        <v>64</v>
      </c>
    </row>
    <row r="22" spans="2:6" x14ac:dyDescent="0.25">
      <c r="B22" s="43" t="s">
        <v>105</v>
      </c>
      <c r="C22" s="28" t="s">
        <v>133</v>
      </c>
      <c r="D22" s="29" t="s">
        <v>107</v>
      </c>
      <c r="E22" s="29">
        <v>15</v>
      </c>
      <c r="F22" s="30" t="s">
        <v>70</v>
      </c>
    </row>
    <row r="23" spans="2:6" ht="30" x14ac:dyDescent="0.25">
      <c r="B23" s="43" t="s">
        <v>106</v>
      </c>
      <c r="C23" s="28" t="s">
        <v>83</v>
      </c>
      <c r="D23" s="29" t="s">
        <v>58</v>
      </c>
      <c r="E23" s="29">
        <v>35</v>
      </c>
      <c r="F23" s="30" t="s">
        <v>57</v>
      </c>
    </row>
    <row r="24" spans="2:6" ht="30" x14ac:dyDescent="0.25">
      <c r="B24" s="43" t="s">
        <v>93</v>
      </c>
      <c r="C24" s="28" t="s">
        <v>124</v>
      </c>
      <c r="D24" s="29" t="s">
        <v>138</v>
      </c>
      <c r="E24" s="29">
        <v>15</v>
      </c>
      <c r="F24" s="30" t="s">
        <v>119</v>
      </c>
    </row>
    <row r="25" spans="2:6" ht="45" x14ac:dyDescent="0.25">
      <c r="B25" s="43" t="s">
        <v>94</v>
      </c>
      <c r="C25" s="28" t="s">
        <v>84</v>
      </c>
      <c r="D25" s="29" t="s">
        <v>71</v>
      </c>
      <c r="E25" s="29">
        <v>15</v>
      </c>
      <c r="F25" s="30" t="s">
        <v>78</v>
      </c>
    </row>
    <row r="26" spans="2:6" x14ac:dyDescent="0.25">
      <c r="B26" s="43" t="s">
        <v>95</v>
      </c>
      <c r="C26" s="28" t="s">
        <v>85</v>
      </c>
      <c r="D26" s="29" t="s">
        <v>72</v>
      </c>
      <c r="E26" s="29">
        <v>10</v>
      </c>
      <c r="F26" s="30" t="s">
        <v>73</v>
      </c>
    </row>
    <row r="27" spans="2:6" ht="30" x14ac:dyDescent="0.25">
      <c r="B27" s="43" t="s">
        <v>96</v>
      </c>
      <c r="C27" s="28" t="s">
        <v>86</v>
      </c>
      <c r="D27" s="29" t="s">
        <v>75</v>
      </c>
      <c r="E27" s="29">
        <v>10</v>
      </c>
      <c r="F27" s="30" t="s">
        <v>76</v>
      </c>
    </row>
    <row r="28" spans="2:6" x14ac:dyDescent="0.25">
      <c r="B28" s="43" t="s">
        <v>97</v>
      </c>
      <c r="C28" s="28" t="s">
        <v>122</v>
      </c>
      <c r="D28" s="29" t="s">
        <v>102</v>
      </c>
      <c r="E28" s="29">
        <v>10</v>
      </c>
      <c r="F28" s="30" t="s">
        <v>101</v>
      </c>
    </row>
    <row r="29" spans="2:6" ht="30" x14ac:dyDescent="0.25">
      <c r="B29" s="43" t="s">
        <v>129</v>
      </c>
      <c r="C29" s="28" t="s">
        <v>123</v>
      </c>
      <c r="D29" s="29" t="s">
        <v>139</v>
      </c>
      <c r="E29" s="29">
        <v>10</v>
      </c>
      <c r="F29" s="30" t="s">
        <v>120</v>
      </c>
    </row>
    <row r="30" spans="2:6" ht="30" x14ac:dyDescent="0.25">
      <c r="B30" s="43" t="s">
        <v>130</v>
      </c>
      <c r="C30" s="28" t="s">
        <v>144</v>
      </c>
      <c r="D30" s="29" t="s">
        <v>103</v>
      </c>
      <c r="E30" s="29">
        <v>10</v>
      </c>
      <c r="F30" s="30" t="s">
        <v>104</v>
      </c>
    </row>
    <row r="31" spans="2:6" ht="30" x14ac:dyDescent="0.25">
      <c r="B31" s="43" t="s">
        <v>131</v>
      </c>
      <c r="C31" s="28" t="s">
        <v>90</v>
      </c>
      <c r="D31" s="29" t="s">
        <v>66</v>
      </c>
      <c r="E31" s="29">
        <v>20</v>
      </c>
      <c r="F31" s="30" t="s">
        <v>91</v>
      </c>
    </row>
    <row r="32" spans="2:6" x14ac:dyDescent="0.25">
      <c r="B32" s="43" t="s">
        <v>132</v>
      </c>
      <c r="C32" s="28" t="s">
        <v>147</v>
      </c>
      <c r="D32" s="29" t="s">
        <v>92</v>
      </c>
      <c r="E32" s="29">
        <v>10</v>
      </c>
      <c r="F32" s="30" t="s">
        <v>89</v>
      </c>
    </row>
    <row r="33" spans="2:6" x14ac:dyDescent="0.25">
      <c r="B33" s="43" t="s">
        <v>149</v>
      </c>
      <c r="C33" s="28" t="s">
        <v>146</v>
      </c>
      <c r="D33" s="29"/>
      <c r="E33" s="29">
        <v>15</v>
      </c>
      <c r="F33" s="30" t="s">
        <v>153</v>
      </c>
    </row>
    <row r="34" spans="2:6" x14ac:dyDescent="0.25">
      <c r="B34" s="43" t="s">
        <v>150</v>
      </c>
      <c r="C34" s="28" t="s">
        <v>148</v>
      </c>
      <c r="D34" s="29"/>
      <c r="E34" s="29">
        <v>15</v>
      </c>
      <c r="F34" s="30" t="s">
        <v>154</v>
      </c>
    </row>
    <row r="35" spans="2:6" x14ac:dyDescent="0.25">
      <c r="B35" s="43" t="s">
        <v>151</v>
      </c>
      <c r="C35" s="28" t="s">
        <v>152</v>
      </c>
      <c r="D35" s="29"/>
      <c r="E35" s="29">
        <v>10</v>
      </c>
      <c r="F35" s="30" t="s">
        <v>155</v>
      </c>
    </row>
    <row r="36" spans="2:6" ht="30" x14ac:dyDescent="0.25">
      <c r="B36" s="43" t="s">
        <v>157</v>
      </c>
      <c r="C36" s="28" t="s">
        <v>158</v>
      </c>
      <c r="D36" s="29"/>
      <c r="E36" s="29">
        <v>10</v>
      </c>
      <c r="F36" s="30" t="s">
        <v>159</v>
      </c>
    </row>
    <row r="37" spans="2:6" x14ac:dyDescent="0.25">
      <c r="B37" s="43"/>
      <c r="C37" s="28"/>
      <c r="D37" s="29"/>
      <c r="E37" s="29"/>
      <c r="F37" s="30"/>
    </row>
    <row r="38" spans="2:6" x14ac:dyDescent="0.25">
      <c r="B38" s="43"/>
      <c r="C38" s="28"/>
      <c r="D38" s="29"/>
      <c r="E38" s="29"/>
      <c r="F38" s="30"/>
    </row>
    <row r="39" spans="2:6" ht="15.75" thickBot="1" x14ac:dyDescent="0.3">
      <c r="B39" s="50"/>
      <c r="C39" s="51"/>
      <c r="D39" s="52"/>
      <c r="E39" s="52"/>
      <c r="F39" s="53"/>
    </row>
  </sheetData>
  <phoneticPr fontId="9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52"/>
  <sheetViews>
    <sheetView topLeftCell="A5" zoomScale="115" zoomScaleNormal="115" workbookViewId="0">
      <selection activeCell="G21" sqref="G21"/>
    </sheetView>
  </sheetViews>
  <sheetFormatPr defaultColWidth="9.140625" defaultRowHeight="15" x14ac:dyDescent="0.25"/>
  <cols>
    <col min="1" max="1" width="4.140625" style="31" customWidth="1"/>
    <col min="2" max="2" width="10.140625" style="31" customWidth="1"/>
    <col min="3" max="3" width="9.140625" style="31"/>
    <col min="4" max="4" width="38.85546875" style="31" customWidth="1"/>
    <col min="5" max="5" width="17.140625" style="31" customWidth="1"/>
    <col min="6" max="6" width="20.42578125" style="31" customWidth="1"/>
    <col min="7" max="7" width="12.5703125" style="31" customWidth="1"/>
    <col min="8" max="8" width="15.85546875" style="31" customWidth="1"/>
    <col min="9" max="10" width="9.140625" style="31"/>
    <col min="11" max="11" width="13" style="31" customWidth="1"/>
    <col min="12" max="12" width="15.140625" style="31" customWidth="1"/>
    <col min="13" max="16384" width="9.140625" style="31"/>
  </cols>
  <sheetData>
    <row r="2" spans="2:12" x14ac:dyDescent="0.25">
      <c r="C2" s="22"/>
      <c r="D2" s="21"/>
    </row>
    <row r="3" spans="2:12" ht="18.75" x14ac:dyDescent="0.25">
      <c r="B3" s="24" t="s">
        <v>17</v>
      </c>
      <c r="D3" s="21"/>
    </row>
    <row r="4" spans="2:12" ht="15.75" thickBot="1" x14ac:dyDescent="0.3"/>
    <row r="5" spans="2:12" ht="15.75" thickBot="1" x14ac:dyDescent="0.3">
      <c r="B5" s="32" t="s">
        <v>9</v>
      </c>
      <c r="C5" s="32" t="s">
        <v>0</v>
      </c>
      <c r="D5" s="33" t="s">
        <v>1</v>
      </c>
      <c r="E5" s="33" t="s">
        <v>2</v>
      </c>
      <c r="F5" s="33" t="s">
        <v>6</v>
      </c>
      <c r="G5" s="33" t="s">
        <v>3</v>
      </c>
      <c r="H5" s="34" t="s">
        <v>5</v>
      </c>
      <c r="J5" s="61"/>
      <c r="K5" s="56" t="s">
        <v>7</v>
      </c>
      <c r="L5" s="57" t="s">
        <v>2</v>
      </c>
    </row>
    <row r="6" spans="2:12" x14ac:dyDescent="0.25">
      <c r="B6" s="44" t="s">
        <v>10</v>
      </c>
      <c r="C6" s="36" t="s">
        <v>42</v>
      </c>
      <c r="D6" s="37" t="str">
        <f>IFERROR(IF(C6="","",VLOOKUP(C6,'Product Backlog'!$B$8:$F$39,2,FALSE)),"&lt;check US name&gt;")</f>
        <v>D-Home screen</v>
      </c>
      <c r="E6" s="35">
        <f>IFERROR(IF(C6="","",VLOOKUP(C6,'Product Backlog'!$B$8:$F$39,4,FALSE)),"&lt;check US name&gt;")</f>
        <v>10</v>
      </c>
      <c r="F6" s="36" t="s">
        <v>68</v>
      </c>
      <c r="G6" s="36" t="s">
        <v>4</v>
      </c>
      <c r="H6" s="45">
        <v>44124</v>
      </c>
      <c r="J6" s="58" t="s">
        <v>10</v>
      </c>
      <c r="K6" s="59">
        <v>44119</v>
      </c>
      <c r="L6" s="54">
        <f ca="1">SUMIF(B6:B32,J6,E6:E25)</f>
        <v>125</v>
      </c>
    </row>
    <row r="7" spans="2:12" x14ac:dyDescent="0.25">
      <c r="B7" s="46" t="s">
        <v>10</v>
      </c>
      <c r="C7" s="38" t="s">
        <v>43</v>
      </c>
      <c r="D7" s="37" t="str">
        <f>IFERROR(IF(C7="","",VLOOKUP(C7,'Product Backlog'!$B$8:$F$39,2,FALSE)),"&lt;check US name&gt;")</f>
        <v>M-Home page</v>
      </c>
      <c r="E7" s="35">
        <f>IFERROR(IF(C7="","",VLOOKUP(C7,'Product Backlog'!$B$8:$F$39,4,FALSE)),"&lt;check US name&gt;")</f>
        <v>5</v>
      </c>
      <c r="F7" s="36" t="s">
        <v>99</v>
      </c>
      <c r="G7" s="38" t="s">
        <v>4</v>
      </c>
      <c r="H7" s="45">
        <v>44125</v>
      </c>
      <c r="J7" s="62" t="s">
        <v>8</v>
      </c>
      <c r="K7" s="60">
        <v>44146</v>
      </c>
      <c r="L7" s="55">
        <f ca="1">SUMIF(B7:B33,J7,E7:E26)</f>
        <v>165</v>
      </c>
    </row>
    <row r="8" spans="2:12" ht="15.75" thickBot="1" x14ac:dyDescent="0.3">
      <c r="B8" s="46" t="s">
        <v>10</v>
      </c>
      <c r="C8" s="38" t="s">
        <v>44</v>
      </c>
      <c r="D8" s="37" t="str">
        <f>IFERROR(IF(C8="","",VLOOKUP(C8,'Product Backlog'!$B$8:$F$39,2,FALSE)),"&lt;check US name&gt;")</f>
        <v>M-Profile page</v>
      </c>
      <c r="E8" s="35">
        <f>IFERROR(IF(C8="","",VLOOKUP(C8,'Product Backlog'!$B$8:$F$39,4,FALSE)),"&lt;check US name&gt;")</f>
        <v>10</v>
      </c>
      <c r="F8" s="36" t="s">
        <v>99</v>
      </c>
      <c r="G8" s="38" t="s">
        <v>4</v>
      </c>
      <c r="H8" s="45">
        <v>44130</v>
      </c>
      <c r="J8" s="39" t="s">
        <v>53</v>
      </c>
      <c r="K8" s="48">
        <v>44181</v>
      </c>
      <c r="L8" s="40">
        <f ca="1">SUMIF(B8:B34,J8,E8:E27)</f>
        <v>80</v>
      </c>
    </row>
    <row r="9" spans="2:12" x14ac:dyDescent="0.25">
      <c r="B9" s="46" t="s">
        <v>10</v>
      </c>
      <c r="C9" s="38" t="s">
        <v>45</v>
      </c>
      <c r="D9" s="37" t="str">
        <f>IFERROR(IF(C9="","",VLOOKUP(C9,'Product Backlog'!$B$8:$F$39,2,FALSE)),"&lt;check US name&gt;")</f>
        <v>M-Change Password page</v>
      </c>
      <c r="E9" s="35">
        <f>IFERROR(IF(C9="","",VLOOKUP(C9,'Product Backlog'!$B$8:$F$39,4,FALSE)),"&lt;check US name&gt;")</f>
        <v>10</v>
      </c>
      <c r="F9" s="36" t="s">
        <v>99</v>
      </c>
      <c r="G9" s="38" t="s">
        <v>4</v>
      </c>
      <c r="H9" s="45">
        <v>44133</v>
      </c>
    </row>
    <row r="10" spans="2:12" ht="15.75" thickBot="1" x14ac:dyDescent="0.3">
      <c r="B10" s="46" t="s">
        <v>10</v>
      </c>
      <c r="C10" s="38" t="s">
        <v>47</v>
      </c>
      <c r="D10" s="37" t="str">
        <f>IFERROR(IF(C10="","",VLOOKUP(C10,'Product Backlog'!$B$8:$F$39,2,FALSE)),"&lt;check US name&gt;")</f>
        <v>M-Change Username page</v>
      </c>
      <c r="E10" s="35">
        <f>IFERROR(IF(C10="","",VLOOKUP(C10,'Product Backlog'!$B$8:$F$39,4,FALSE)),"&lt;check US name&gt;")</f>
        <v>10</v>
      </c>
      <c r="F10" s="36" t="s">
        <v>99</v>
      </c>
      <c r="G10" s="38" t="s">
        <v>4</v>
      </c>
      <c r="H10" s="45">
        <v>44137</v>
      </c>
    </row>
    <row r="11" spans="2:12" ht="15.75" thickBot="1" x14ac:dyDescent="0.3">
      <c r="B11" s="46" t="s">
        <v>10</v>
      </c>
      <c r="C11" s="38" t="s">
        <v>46</v>
      </c>
      <c r="D11" s="37" t="str">
        <f>IFERROR(IF(C11="","",VLOOKUP(C11,'Product Backlog'!$B$8:$F$39,2,FALSE)),"&lt;check US name&gt;")</f>
        <v>D-Tab korisnici</v>
      </c>
      <c r="E11" s="35">
        <f>IFERROR(IF(C11="","",VLOOKUP(C11,'Product Backlog'!$B$8:$F$39,4,FALSE)),"&lt;check US name&gt;")</f>
        <v>15</v>
      </c>
      <c r="F11" s="36" t="s">
        <v>68</v>
      </c>
      <c r="G11" s="38" t="s">
        <v>4</v>
      </c>
      <c r="H11" s="45">
        <v>44130</v>
      </c>
      <c r="J11" s="31" t="s">
        <v>11</v>
      </c>
      <c r="L11" s="41">
        <v>43125</v>
      </c>
    </row>
    <row r="12" spans="2:12" x14ac:dyDescent="0.25">
      <c r="B12" s="46" t="s">
        <v>10</v>
      </c>
      <c r="C12" s="38" t="s">
        <v>48</v>
      </c>
      <c r="D12" s="37" t="str">
        <f>IFERROR(IF(C12="","",VLOOKUP(C12,'Product Backlog'!$B$8:$F$39,2,FALSE)),"&lt;check US name&gt;")</f>
        <v>D-Tab zapis dolazaka</v>
      </c>
      <c r="E12" s="35">
        <f>IFERROR(IF(C12="","",VLOOKUP(C12,'Product Backlog'!$B$8:$F$39,4,FALSE)),"&lt;check US name&gt;")</f>
        <v>10</v>
      </c>
      <c r="F12" s="36" t="s">
        <v>68</v>
      </c>
      <c r="G12" s="38" t="s">
        <v>4</v>
      </c>
      <c r="H12" s="45">
        <v>44133</v>
      </c>
    </row>
    <row r="13" spans="2:12" x14ac:dyDescent="0.25">
      <c r="B13" s="46" t="s">
        <v>10</v>
      </c>
      <c r="C13" s="38" t="s">
        <v>65</v>
      </c>
      <c r="D13" s="37" t="str">
        <f>IFERROR(IF(C13="","",VLOOKUP(C13,'Product Backlog'!$B$8:$F$39,2,FALSE)),"&lt;check US name&gt;")</f>
        <v>M-Povijest aktivnosti page</v>
      </c>
      <c r="E13" s="35">
        <f>IFERROR(IF(C13="","",VLOOKUP(C13,'Product Backlog'!$B$8:$F$39,4,FALSE)),"&lt;check US name&gt;")</f>
        <v>20</v>
      </c>
      <c r="F13" s="36" t="s">
        <v>99</v>
      </c>
      <c r="G13" s="38" t="s">
        <v>4</v>
      </c>
      <c r="H13" s="45">
        <v>44142</v>
      </c>
    </row>
    <row r="14" spans="2:12" x14ac:dyDescent="0.25">
      <c r="B14" s="46" t="s">
        <v>10</v>
      </c>
      <c r="C14" s="38" t="s">
        <v>67</v>
      </c>
      <c r="D14" s="37" t="str">
        <f>IFERROR(IF(C14="","",VLOOKUP(C14,'Product Backlog'!$B$8:$F$39,2,FALSE)),"&lt;check US name&gt;")</f>
        <v>M-Aktivnost page</v>
      </c>
      <c r="E14" s="35">
        <f>IFERROR(IF(C14="","",VLOOKUP(C14,'Product Backlog'!$B$8:$F$39,4,FALSE)),"&lt;check US name&gt;")</f>
        <v>5</v>
      </c>
      <c r="F14" s="36" t="s">
        <v>99</v>
      </c>
      <c r="G14" s="38" t="s">
        <v>4</v>
      </c>
      <c r="H14" s="45">
        <v>44144</v>
      </c>
    </row>
    <row r="15" spans="2:12" x14ac:dyDescent="0.25">
      <c r="B15" s="46" t="s">
        <v>10</v>
      </c>
      <c r="C15" s="38" t="s">
        <v>69</v>
      </c>
      <c r="D15" s="37" t="str">
        <f>IFERROR(IF(C15="","",VLOOKUP(C15,'Product Backlog'!$B$8:$F$39,2,FALSE)),"&lt;check US name&gt;")</f>
        <v>D-Tab plačanja</v>
      </c>
      <c r="E15" s="35">
        <f>IFERROR(IF(C15="","",VLOOKUP(C15,'Product Backlog'!$B$8:$F$39,4,FALSE)),"&lt;check US name&gt;")</f>
        <v>10</v>
      </c>
      <c r="F15" s="36" t="s">
        <v>68</v>
      </c>
      <c r="G15" s="38" t="s">
        <v>4</v>
      </c>
      <c r="H15" s="45">
        <v>44138</v>
      </c>
    </row>
    <row r="16" spans="2:12" x14ac:dyDescent="0.25">
      <c r="B16" s="46" t="s">
        <v>10</v>
      </c>
      <c r="C16" s="38" t="s">
        <v>74</v>
      </c>
      <c r="D16" s="37" t="str">
        <f>IFERROR(IF(C16="","",VLOOKUP(C16,'Product Backlog'!$B$8:$F$39,2,FALSE)),"&lt;check US name&gt;")</f>
        <v>D-Tab zapiši dolazak korisnika</v>
      </c>
      <c r="E16" s="35">
        <f>IFERROR(IF(C16="","",VLOOKUP(C16,'Product Backlog'!$B$8:$F$39,4,FALSE)),"&lt;check US name&gt;")</f>
        <v>10</v>
      </c>
      <c r="F16" s="36" t="s">
        <v>68</v>
      </c>
      <c r="G16" s="38" t="s">
        <v>4</v>
      </c>
      <c r="H16" s="45">
        <v>44143</v>
      </c>
    </row>
    <row r="17" spans="2:8" x14ac:dyDescent="0.25">
      <c r="B17" s="46" t="s">
        <v>10</v>
      </c>
      <c r="C17" s="38" t="s">
        <v>77</v>
      </c>
      <c r="D17" s="37" t="str">
        <f>IFERROR(IF(C17="","",VLOOKUP(C17,'Product Backlog'!$B$8:$F$39,2,FALSE)),"&lt;check US name&gt;")</f>
        <v>M-Login page</v>
      </c>
      <c r="E17" s="35">
        <f>IFERROR(IF(C17="","",VLOOKUP(C17,'Product Backlog'!$B$8:$F$39,4,FALSE)),"&lt;check US name&gt;")</f>
        <v>10</v>
      </c>
      <c r="F17" s="36" t="s">
        <v>99</v>
      </c>
      <c r="G17" s="38" t="s">
        <v>4</v>
      </c>
      <c r="H17" s="45">
        <v>44147</v>
      </c>
    </row>
    <row r="18" spans="2:8" x14ac:dyDescent="0.25">
      <c r="B18" s="46" t="s">
        <v>8</v>
      </c>
      <c r="C18" s="38" t="s">
        <v>87</v>
      </c>
      <c r="D18" s="37" t="str">
        <f>IFERROR(IF(C18="","",VLOOKUP(C18,'Product Backlog'!$B$8:$F$39,2,FALSE)),"&lt;check US name&gt;")</f>
        <v>M-Grupni programi page</v>
      </c>
      <c r="E18" s="35">
        <f>IFERROR(IF(C18="","",VLOOKUP(C18,'Product Backlog'!$B$8:$F$39,4,FALSE)),"&lt;check US name&gt;")</f>
        <v>15</v>
      </c>
      <c r="F18" s="36" t="s">
        <v>99</v>
      </c>
      <c r="G18" s="38" t="s">
        <v>4</v>
      </c>
      <c r="H18" s="45">
        <v>44152</v>
      </c>
    </row>
    <row r="19" spans="2:8" x14ac:dyDescent="0.25">
      <c r="B19" s="46" t="s">
        <v>8</v>
      </c>
      <c r="C19" s="38" t="s">
        <v>88</v>
      </c>
      <c r="D19" s="37" t="str">
        <f>IFERROR(IF(C19="","",VLOOKUP(C19,'Product Backlog'!$B$8:$F$39,2,FALSE)),"&lt;check US name&gt;")</f>
        <v>Baza podataka</v>
      </c>
      <c r="E19" s="35">
        <f>IFERROR(IF(C19="","",VLOOKUP(C19,'Product Backlog'!$B$8:$F$39,4,FALSE)),"&lt;check US name&gt;")</f>
        <v>20</v>
      </c>
      <c r="F19" s="38" t="s">
        <v>68</v>
      </c>
      <c r="G19" s="38" t="s">
        <v>4</v>
      </c>
      <c r="H19" s="45">
        <v>44167</v>
      </c>
    </row>
    <row r="20" spans="2:8" x14ac:dyDescent="0.25">
      <c r="B20" s="46" t="s">
        <v>8</v>
      </c>
      <c r="C20" s="38" t="s">
        <v>105</v>
      </c>
      <c r="D20" s="37" t="str">
        <f>IFERROR(IF(C20="","",VLOOKUP(C20,'Product Backlog'!$B$8:$F$39,2,FALSE)),"&lt;check US name&gt;")</f>
        <v>D-Prijava</v>
      </c>
      <c r="E20" s="35">
        <f>IFERROR(IF(C20="","",VLOOKUP(C20,'Product Backlog'!$B$8:$F$39,4,FALSE)),"&lt;check US name&gt;")</f>
        <v>15</v>
      </c>
      <c r="F20" s="36" t="s">
        <v>68</v>
      </c>
      <c r="G20" s="38" t="s">
        <v>4</v>
      </c>
      <c r="H20" s="45">
        <v>44169</v>
      </c>
    </row>
    <row r="21" spans="2:8" x14ac:dyDescent="0.25">
      <c r="B21" s="46" t="s">
        <v>8</v>
      </c>
      <c r="C21" s="38" t="s">
        <v>106</v>
      </c>
      <c r="D21" s="37" t="str">
        <f>IFERROR(IF(C21="","",VLOOKUP(C21,'Product Backlog'!$B$8:$F$39,2,FALSE)),"&lt;check US name&gt;")</f>
        <v>D-Tab raspored</v>
      </c>
      <c r="E21" s="35">
        <f>IFERROR(IF(C21="","",VLOOKUP(C21,'Product Backlog'!$B$8:$F$39,4,FALSE)),"&lt;check US name&gt;")</f>
        <v>35</v>
      </c>
      <c r="F21" s="36" t="s">
        <v>68</v>
      </c>
      <c r="G21" s="38" t="s">
        <v>100</v>
      </c>
      <c r="H21" s="45"/>
    </row>
    <row r="22" spans="2:8" x14ac:dyDescent="0.25">
      <c r="B22" s="46" t="s">
        <v>8</v>
      </c>
      <c r="C22" s="29" t="s">
        <v>93</v>
      </c>
      <c r="D22" s="37" t="str">
        <f>IFERROR(IF(C22="","",VLOOKUP(C22,'Product Backlog'!$B$8:$F$39,2,FALSE)),"&lt;check US name&gt;")</f>
        <v>M-Raspored page</v>
      </c>
      <c r="E22" s="35">
        <f>IFERROR(IF(C22="","",VLOOKUP(C22,'Product Backlog'!$B$8:$F$39,4,FALSE)),"&lt;check US name&gt;")</f>
        <v>15</v>
      </c>
      <c r="F22" s="36" t="s">
        <v>99</v>
      </c>
      <c r="G22" s="38" t="s">
        <v>4</v>
      </c>
      <c r="H22" s="47">
        <v>44158</v>
      </c>
    </row>
    <row r="23" spans="2:8" x14ac:dyDescent="0.25">
      <c r="B23" s="46" t="s">
        <v>8</v>
      </c>
      <c r="C23" s="29" t="s">
        <v>94</v>
      </c>
      <c r="D23" s="37" t="str">
        <f>IFERROR(IF(C23="","",VLOOKUP(C23,'Product Backlog'!$B$8:$F$39,2,FALSE)),"&lt;check US name&gt;")</f>
        <v>D-Traži korisnika</v>
      </c>
      <c r="E23" s="35">
        <f>IFERROR(IF(C23="","",VLOOKUP(C23,'Product Backlog'!$B$8:$F$39,4,FALSE)),"&lt;check US name&gt;")</f>
        <v>15</v>
      </c>
      <c r="F23" s="36" t="s">
        <v>68</v>
      </c>
      <c r="G23" s="38" t="s">
        <v>4</v>
      </c>
      <c r="H23" s="47">
        <v>44174</v>
      </c>
    </row>
    <row r="24" spans="2:8" x14ac:dyDescent="0.25">
      <c r="B24" s="46" t="s">
        <v>8</v>
      </c>
      <c r="C24" s="38" t="s">
        <v>95</v>
      </c>
      <c r="D24" s="37" t="str">
        <f>IFERROR(IF(C24="","",VLOOKUP(C24,'Product Backlog'!$B$8:$F$39,2,FALSE)),"&lt;check US name&gt;")</f>
        <v>D-Dodaj korisnika</v>
      </c>
      <c r="E24" s="35">
        <f>IFERROR(IF(C24="","",VLOOKUP(C24,'Product Backlog'!$B$8:$F$39,4,FALSE)),"&lt;check US name&gt;")</f>
        <v>10</v>
      </c>
      <c r="F24" s="36" t="s">
        <v>68</v>
      </c>
      <c r="G24" s="38" t="s">
        <v>4</v>
      </c>
      <c r="H24" s="47">
        <v>44177</v>
      </c>
    </row>
    <row r="25" spans="2:8" x14ac:dyDescent="0.25">
      <c r="B25" s="46" t="s">
        <v>8</v>
      </c>
      <c r="C25" s="38" t="s">
        <v>96</v>
      </c>
      <c r="D25" s="37" t="str">
        <f>IFERROR(IF(C25="","",VLOOKUP(C25,'Product Backlog'!$B$8:$F$39,2,FALSE)),"&lt;check US name&gt;")</f>
        <v>D-Pristup članu</v>
      </c>
      <c r="E25" s="35">
        <f>IFERROR(IF(C25="","",VLOOKUP(C25,'Product Backlog'!$B$8:$F$39,4,FALSE)),"&lt;check US name&gt;")</f>
        <v>10</v>
      </c>
      <c r="F25" s="36" t="s">
        <v>68</v>
      </c>
      <c r="G25" s="38" t="s">
        <v>4</v>
      </c>
      <c r="H25" s="47">
        <v>44204</v>
      </c>
    </row>
    <row r="26" spans="2:8" x14ac:dyDescent="0.25">
      <c r="B26" s="46" t="s">
        <v>8</v>
      </c>
      <c r="C26" s="38" t="s">
        <v>97</v>
      </c>
      <c r="D26" s="37" t="str">
        <f>IFERROR(IF(C26="","",VLOOKUP(C26,'Product Backlog'!$B$8:$F$39,2,FALSE)),"&lt;check US name&gt;")</f>
        <v>M- Pregled osobnih podataka page</v>
      </c>
      <c r="E26" s="35">
        <f>IFERROR(IF(C26="","",VLOOKUP(C26,'Product Backlog'!$B$8:$F$39,4,FALSE)),"&lt;check US name&gt;")</f>
        <v>10</v>
      </c>
      <c r="F26" s="36" t="s">
        <v>99</v>
      </c>
      <c r="G26" s="38" t="s">
        <v>4</v>
      </c>
      <c r="H26" s="47">
        <v>44162</v>
      </c>
    </row>
    <row r="27" spans="2:8" x14ac:dyDescent="0.25">
      <c r="B27" s="46" t="s">
        <v>8</v>
      </c>
      <c r="C27" s="38" t="s">
        <v>129</v>
      </c>
      <c r="D27" s="37" t="str">
        <f>IFERROR(IF(C27="","",VLOOKUP(C27,'Product Backlog'!$B$8:$F$39,2,FALSE)),"&lt;check US name&gt;")</f>
        <v>M-Registracija korisnika page</v>
      </c>
      <c r="E27" s="35">
        <f>IFERROR(IF(C27="","",VLOOKUP(C27,'Product Backlog'!$B$8:$F$39,4,FALSE)),"&lt;check US name&gt;")</f>
        <v>10</v>
      </c>
      <c r="F27" s="36" t="s">
        <v>99</v>
      </c>
      <c r="G27" s="38" t="s">
        <v>4</v>
      </c>
      <c r="H27" s="47">
        <v>44168</v>
      </c>
    </row>
    <row r="28" spans="2:8" x14ac:dyDescent="0.25">
      <c r="B28" s="46" t="s">
        <v>8</v>
      </c>
      <c r="C28" s="38" t="s">
        <v>130</v>
      </c>
      <c r="D28" s="37" t="str">
        <f>IFERROR(IF(C28="","",VLOOKUP(C28,'Product Backlog'!$B$8:$F$39,2,FALSE)),"&lt;check US name&gt;")</f>
        <v>M-Evidencija članarina page</v>
      </c>
      <c r="E28" s="35">
        <f>IFERROR(IF(C28="","",VLOOKUP(C28,'Product Backlog'!$B$8:$F$39,4,FALSE)),"&lt;check US name&gt;")</f>
        <v>10</v>
      </c>
      <c r="F28" s="36" t="s">
        <v>99</v>
      </c>
      <c r="G28" s="38" t="s">
        <v>4</v>
      </c>
      <c r="H28" s="47">
        <v>44172</v>
      </c>
    </row>
    <row r="29" spans="2:8" x14ac:dyDescent="0.25">
      <c r="B29" s="46" t="s">
        <v>53</v>
      </c>
      <c r="C29" s="38" t="s">
        <v>131</v>
      </c>
      <c r="D29" s="37" t="str">
        <f>IFERROR(IF(C29="","",VLOOKUP(C29,'Product Backlog'!$B$8:$F$39,2,FALSE)),"&lt;check US name&gt;")</f>
        <v>D- Tab za administratora</v>
      </c>
      <c r="E29" s="35">
        <f>IFERROR(IF(C29="","",VLOOKUP(C29,'Product Backlog'!$B$8:$F$39,4,FALSE)),"&lt;check US name&gt;")</f>
        <v>20</v>
      </c>
      <c r="F29" s="38" t="s">
        <v>68</v>
      </c>
      <c r="G29" s="38" t="s">
        <v>4</v>
      </c>
      <c r="H29" s="47">
        <v>44215</v>
      </c>
    </row>
    <row r="30" spans="2:8" x14ac:dyDescent="0.25">
      <c r="B30" s="46" t="s">
        <v>53</v>
      </c>
      <c r="C30" s="38" t="s">
        <v>132</v>
      </c>
      <c r="D30" s="37" t="str">
        <f>IFERROR(IF(C30="","",VLOOKUP(C30,'Product Backlog'!$B$8:$F$39,2,FALSE)),"&lt;check US name&gt;")</f>
        <v>D-Dodaj u grupu</v>
      </c>
      <c r="E30" s="35">
        <f>IFERROR(IF(C30="","",VLOOKUP(C30,'Product Backlog'!$B$8:$F$39,4,FALSE)),"&lt;check US name&gt;")</f>
        <v>10</v>
      </c>
      <c r="F30" s="38" t="s">
        <v>68</v>
      </c>
      <c r="G30" s="38" t="s">
        <v>4</v>
      </c>
      <c r="H30" s="47">
        <v>44212</v>
      </c>
    </row>
    <row r="31" spans="2:8" ht="30" x14ac:dyDescent="0.25">
      <c r="B31" s="46" t="s">
        <v>53</v>
      </c>
      <c r="C31" s="38" t="s">
        <v>149</v>
      </c>
      <c r="D31" s="37" t="str">
        <f>IFERROR(IF(C31="","",VLOOKUP(C31,'Product Backlog'!$B$8:$F$39,2,FALSE)),"&lt;check US name&gt;")</f>
        <v>D-Dodaj ulazak</v>
      </c>
      <c r="E31" s="35">
        <f>IFERROR(IF(C31="","",VLOOKUP(C31,'Product Backlog'!$B$8:$F$39,4,FALSE)),"&lt;check US name&gt;")</f>
        <v>15</v>
      </c>
      <c r="F31" s="38" t="s">
        <v>156</v>
      </c>
      <c r="G31" s="38" t="s">
        <v>4</v>
      </c>
      <c r="H31" s="47">
        <v>44206</v>
      </c>
    </row>
    <row r="32" spans="2:8" ht="30" x14ac:dyDescent="0.25">
      <c r="B32" s="46" t="s">
        <v>53</v>
      </c>
      <c r="C32" s="38" t="s">
        <v>150</v>
      </c>
      <c r="D32" s="37" t="str">
        <f>IFERROR(IF(C32="","",VLOOKUP(C32,'Product Backlog'!$B$8:$F$39,2,FALSE)),"&lt;check US name&gt;")</f>
        <v>D-Dodaj izlazak</v>
      </c>
      <c r="E32" s="35">
        <f>IFERROR(IF(C32="","",VLOOKUP(C32,'Product Backlog'!$B$8:$F$39,4,FALSE)),"&lt;check US name&gt;")</f>
        <v>15</v>
      </c>
      <c r="F32" s="38" t="s">
        <v>156</v>
      </c>
      <c r="G32" s="38" t="s">
        <v>4</v>
      </c>
      <c r="H32" s="47">
        <v>44206</v>
      </c>
    </row>
    <row r="33" spans="2:8" ht="30" x14ac:dyDescent="0.25">
      <c r="B33" s="46" t="s">
        <v>53</v>
      </c>
      <c r="C33" s="38" t="s">
        <v>151</v>
      </c>
      <c r="D33" s="37" t="str">
        <f>IFERROR(IF(C33="","",VLOOKUP(C33,'Product Backlog'!$B$8:$F$39,2,FALSE)),"&lt;check US name&gt;")</f>
        <v>D-Aktiviraj članstvo</v>
      </c>
      <c r="E33" s="35">
        <f>IFERROR(IF(C33="","",VLOOKUP(C33,'Product Backlog'!$B$8:$F$39,4,FALSE)),"&lt;check US name&gt;")</f>
        <v>10</v>
      </c>
      <c r="F33" s="38" t="s">
        <v>156</v>
      </c>
      <c r="G33" s="38" t="s">
        <v>4</v>
      </c>
      <c r="H33" s="47">
        <v>44213</v>
      </c>
    </row>
    <row r="34" spans="2:8" ht="30" x14ac:dyDescent="0.25">
      <c r="B34" s="46" t="s">
        <v>53</v>
      </c>
      <c r="C34" s="38" t="s">
        <v>157</v>
      </c>
      <c r="D34" s="37" t="str">
        <f>IFERROR(IF(C34="","",VLOOKUP(C34,'Product Backlog'!$B$8:$F$39,2,FALSE)),"&lt;check US name&gt;")</f>
        <v>D-Napravi račun za novog zaposlenika</v>
      </c>
      <c r="E34" s="35">
        <f>IFERROR(IF(C34="","",VLOOKUP(C34,'Product Backlog'!$B$8:$F$39,4,FALSE)),"&lt;check US name&gt;")</f>
        <v>10</v>
      </c>
      <c r="F34" s="38" t="s">
        <v>156</v>
      </c>
      <c r="G34" s="38" t="s">
        <v>4</v>
      </c>
      <c r="H34" s="47">
        <v>44214</v>
      </c>
    </row>
    <row r="35" spans="2:8" x14ac:dyDescent="0.25">
      <c r="B35" s="46"/>
      <c r="C35" s="38"/>
      <c r="D35" s="37" t="str">
        <f>IFERROR(IF(C35="","",VLOOKUP(C35,'Product Backlog'!$B$8:$F$39,2,FALSE)),"&lt;check US name&gt;")</f>
        <v/>
      </c>
      <c r="E35" s="35" t="str">
        <f>IFERROR(IF(C35="","",VLOOKUP(C35,'Product Backlog'!$B$8:$F$39,4,FALSE)),"&lt;check US name&gt;")</f>
        <v/>
      </c>
      <c r="F35" s="38"/>
      <c r="G35" s="38"/>
      <c r="H35" s="47"/>
    </row>
    <row r="36" spans="2:8" x14ac:dyDescent="0.25">
      <c r="B36" s="46"/>
      <c r="C36" s="38"/>
      <c r="D36" s="37" t="str">
        <f>IFERROR(IF(C36="","",VLOOKUP(C36,'Product Backlog'!$B$8:$F$39,2,FALSE)),"&lt;check US name&gt;")</f>
        <v/>
      </c>
      <c r="E36" s="35" t="str">
        <f>IFERROR(IF(C36="","",VLOOKUP(C36,'Product Backlog'!$B$8:$F$39,4,FALSE)),"&lt;check US name&gt;")</f>
        <v/>
      </c>
      <c r="F36" s="38"/>
      <c r="G36" s="38"/>
      <c r="H36" s="47"/>
    </row>
    <row r="37" spans="2:8" ht="15.75" thickBot="1" x14ac:dyDescent="0.3">
      <c r="B37" s="67"/>
      <c r="C37" s="68"/>
      <c r="D37" s="69" t="str">
        <f>IFERROR(IF(C37="","",VLOOKUP(C37,'Product Backlog'!$B$8:$F$39,2,FALSE)),"&lt;check US name&gt;")</f>
        <v/>
      </c>
      <c r="E37" s="69" t="str">
        <f>IFERROR(IF(C37="","",VLOOKUP(C37,'Product Backlog'!$B$8:$F$39,4,FALSE)),"&lt;check US name&gt;")</f>
        <v/>
      </c>
      <c r="F37" s="68"/>
      <c r="G37" s="68"/>
      <c r="H37" s="70"/>
    </row>
    <row r="50" spans="4:5" x14ac:dyDescent="0.25">
      <c r="D50" s="42"/>
      <c r="E50" s="42"/>
    </row>
    <row r="51" spans="4:5" x14ac:dyDescent="0.25">
      <c r="D51" s="42"/>
      <c r="E51" s="42"/>
    </row>
    <row r="52" spans="4:5" x14ac:dyDescent="0.25">
      <c r="D52" s="42"/>
      <c r="E52" s="42"/>
    </row>
  </sheetData>
  <phoneticPr fontId="9" type="noConversion"/>
  <conditionalFormatting sqref="G6:G37">
    <cfRule type="cellIs" dxfId="2" priority="1" operator="equal">
      <formula>"Done"</formula>
    </cfRule>
    <cfRule type="cellIs" dxfId="1" priority="2" operator="equal">
      <formula>"Ongoing"</formula>
    </cfRule>
  </conditionalFormatting>
  <dataValidations count="2">
    <dataValidation type="list" allowBlank="1" showInputMessage="1" showErrorMessage="1" sqref="C6:C37" xr:uid="{00000000-0002-0000-0200-000000000000}">
      <formula1>INDIRECT(US_list)</formula1>
    </dataValidation>
    <dataValidation type="list" allowBlank="1" showInputMessage="1" showErrorMessage="1" sqref="G6:G37" xr:uid="{00000000-0002-0000-0200-000001000000}">
      <formula1>"Not started,Ongoing,Done"</formula1>
    </dataValidation>
  </dataValidations>
  <pageMargins left="0.7" right="0.7" top="0.75" bottom="0.75" header="0.3" footer="0.3"/>
  <ignoredErrors>
    <ignoredError sqref="L7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CD30"/>
  <sheetViews>
    <sheetView zoomScale="85" zoomScaleNormal="85" workbookViewId="0">
      <selection activeCell="AQ14" sqref="AQ14"/>
    </sheetView>
  </sheetViews>
  <sheetFormatPr defaultRowHeight="15" x14ac:dyDescent="0.25"/>
  <cols>
    <col min="1" max="1" width="13.140625" customWidth="1"/>
    <col min="2" max="2" width="11.140625" bestFit="1" customWidth="1"/>
    <col min="3" max="6" width="11.5703125" bestFit="1" customWidth="1"/>
    <col min="7" max="7" width="10.7109375" bestFit="1" customWidth="1"/>
    <col min="8" max="12" width="11.140625" bestFit="1" customWidth="1"/>
    <col min="13" max="14" width="11.5703125" bestFit="1" customWidth="1"/>
    <col min="15" max="19" width="10.7109375" bestFit="1" customWidth="1"/>
    <col min="20" max="25" width="11.5703125" bestFit="1" customWidth="1"/>
    <col min="26" max="29" width="12" bestFit="1" customWidth="1"/>
    <col min="30" max="34" width="11.5703125" bestFit="1" customWidth="1"/>
    <col min="35" max="40" width="12" bestFit="1" customWidth="1"/>
    <col min="41" max="41" width="11.140625" bestFit="1" customWidth="1"/>
    <col min="42" max="45" width="11.5703125" bestFit="1" customWidth="1"/>
    <col min="46" max="46" width="10.7109375" bestFit="1" customWidth="1"/>
    <col min="47" max="51" width="11.140625" bestFit="1" customWidth="1"/>
    <col min="52" max="67" width="14.7109375" customWidth="1"/>
  </cols>
  <sheetData>
    <row r="6" spans="14:16" x14ac:dyDescent="0.25">
      <c r="O6" s="15" t="s">
        <v>34</v>
      </c>
    </row>
    <row r="8" spans="14:16" x14ac:dyDescent="0.25">
      <c r="O8" t="s">
        <v>10</v>
      </c>
      <c r="P8">
        <f ca="1">SUMIF('Sprint Backlog'!B6:B57,'Burndown chart'!O8,'Sprint Backlog'!E6:E50)</f>
        <v>125</v>
      </c>
    </row>
    <row r="9" spans="14:16" x14ac:dyDescent="0.25">
      <c r="O9" t="s">
        <v>8</v>
      </c>
      <c r="P9">
        <f ca="1">SUMIF('Sprint Backlog'!B7:B58,'Burndown chart'!O9,'Sprint Backlog'!E7:E51)</f>
        <v>165</v>
      </c>
    </row>
    <row r="10" spans="14:16" x14ac:dyDescent="0.25">
      <c r="N10" s="4"/>
    </row>
    <row r="17" spans="1:82" x14ac:dyDescent="0.25">
      <c r="O17" s="20" t="s">
        <v>35</v>
      </c>
    </row>
    <row r="18" spans="1:82" x14ac:dyDescent="0.25">
      <c r="O18" t="s">
        <v>37</v>
      </c>
    </row>
    <row r="19" spans="1:82" x14ac:dyDescent="0.25">
      <c r="O19" t="s">
        <v>36</v>
      </c>
    </row>
    <row r="20" spans="1:82" x14ac:dyDescent="0.25">
      <c r="O20" t="s">
        <v>50</v>
      </c>
    </row>
    <row r="25" spans="1:82" ht="15.75" thickBot="1" x14ac:dyDescent="0.3"/>
    <row r="26" spans="1:82" ht="15.75" thickBot="1" x14ac:dyDescent="0.3">
      <c r="A26" s="7"/>
      <c r="B26" s="11">
        <f>'Sprint Backlog'!K6</f>
        <v>44119</v>
      </c>
      <c r="C26" s="10">
        <f t="shared" ref="C26:L26" si="0">B26+2</f>
        <v>44121</v>
      </c>
      <c r="D26" s="10">
        <f t="shared" si="0"/>
        <v>44123</v>
      </c>
      <c r="E26" s="10">
        <f t="shared" si="0"/>
        <v>44125</v>
      </c>
      <c r="F26" s="10">
        <f t="shared" si="0"/>
        <v>44127</v>
      </c>
      <c r="G26" s="10">
        <f t="shared" si="0"/>
        <v>44129</v>
      </c>
      <c r="H26" s="10">
        <f t="shared" si="0"/>
        <v>44131</v>
      </c>
      <c r="I26" s="10">
        <f t="shared" si="0"/>
        <v>44133</v>
      </c>
      <c r="J26" s="10">
        <f t="shared" si="0"/>
        <v>44135</v>
      </c>
      <c r="K26" s="10">
        <f t="shared" si="0"/>
        <v>44137</v>
      </c>
      <c r="L26" s="10">
        <f t="shared" si="0"/>
        <v>44139</v>
      </c>
      <c r="M26" s="10">
        <f t="shared" ref="M26" si="1">L26+2</f>
        <v>44141</v>
      </c>
      <c r="N26" s="10">
        <f t="shared" ref="N26" si="2">M26+2</f>
        <v>44143</v>
      </c>
      <c r="O26" s="10">
        <f t="shared" ref="O26:V26" si="3">N26+2</f>
        <v>44145</v>
      </c>
      <c r="P26" s="10">
        <f t="shared" si="3"/>
        <v>44147</v>
      </c>
      <c r="Q26" s="10">
        <f t="shared" si="3"/>
        <v>44149</v>
      </c>
      <c r="R26" s="10">
        <f t="shared" si="3"/>
        <v>44151</v>
      </c>
      <c r="S26" s="10">
        <f t="shared" si="3"/>
        <v>44153</v>
      </c>
      <c r="T26" s="10">
        <f t="shared" si="3"/>
        <v>44155</v>
      </c>
      <c r="U26" s="10">
        <f t="shared" si="3"/>
        <v>44157</v>
      </c>
      <c r="V26" s="10">
        <f t="shared" si="3"/>
        <v>44159</v>
      </c>
      <c r="W26" s="10">
        <f t="shared" ref="W26:AY26" si="4">V26+2</f>
        <v>44161</v>
      </c>
      <c r="X26" s="10">
        <f t="shared" si="4"/>
        <v>44163</v>
      </c>
      <c r="Y26" s="10">
        <f t="shared" si="4"/>
        <v>44165</v>
      </c>
      <c r="Z26" s="10">
        <f t="shared" si="4"/>
        <v>44167</v>
      </c>
      <c r="AA26" s="10">
        <f t="shared" si="4"/>
        <v>44169</v>
      </c>
      <c r="AB26" s="10">
        <f t="shared" si="4"/>
        <v>44171</v>
      </c>
      <c r="AC26" s="10">
        <f t="shared" si="4"/>
        <v>44173</v>
      </c>
      <c r="AD26" s="10">
        <f t="shared" si="4"/>
        <v>44175</v>
      </c>
      <c r="AE26" s="10">
        <f t="shared" si="4"/>
        <v>44177</v>
      </c>
      <c r="AF26" s="10">
        <f t="shared" si="4"/>
        <v>44179</v>
      </c>
      <c r="AG26" s="10">
        <f t="shared" si="4"/>
        <v>44181</v>
      </c>
      <c r="AH26" s="10">
        <f t="shared" si="4"/>
        <v>44183</v>
      </c>
      <c r="AI26" s="10">
        <f t="shared" si="4"/>
        <v>44185</v>
      </c>
      <c r="AJ26" s="10">
        <f t="shared" si="4"/>
        <v>44187</v>
      </c>
      <c r="AK26" s="10">
        <f t="shared" si="4"/>
        <v>44189</v>
      </c>
      <c r="AL26" s="10">
        <f t="shared" si="4"/>
        <v>44191</v>
      </c>
      <c r="AM26" s="10">
        <f t="shared" si="4"/>
        <v>44193</v>
      </c>
      <c r="AN26" s="10">
        <f t="shared" si="4"/>
        <v>44195</v>
      </c>
      <c r="AO26" s="10">
        <f t="shared" si="4"/>
        <v>44197</v>
      </c>
      <c r="AP26" s="10">
        <f t="shared" si="4"/>
        <v>44199</v>
      </c>
      <c r="AQ26" s="10">
        <f t="shared" si="4"/>
        <v>44201</v>
      </c>
      <c r="AR26" s="10">
        <f t="shared" si="4"/>
        <v>44203</v>
      </c>
      <c r="AS26" s="10">
        <f t="shared" si="4"/>
        <v>44205</v>
      </c>
      <c r="AT26" s="10">
        <f t="shared" si="4"/>
        <v>44207</v>
      </c>
      <c r="AU26" s="10">
        <f t="shared" si="4"/>
        <v>44209</v>
      </c>
      <c r="AV26" s="10">
        <f t="shared" si="4"/>
        <v>44211</v>
      </c>
      <c r="AW26" s="10">
        <f t="shared" si="4"/>
        <v>44213</v>
      </c>
      <c r="AX26" s="63">
        <f t="shared" si="4"/>
        <v>44215</v>
      </c>
      <c r="AY26" s="71">
        <f t="shared" si="4"/>
        <v>44217</v>
      </c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5"/>
      <c r="BY26" s="65"/>
      <c r="BZ26" s="65"/>
      <c r="CA26" s="65"/>
      <c r="CB26" s="65"/>
      <c r="CC26" s="65"/>
      <c r="CD26" s="65"/>
    </row>
    <row r="27" spans="1:82" x14ac:dyDescent="0.25">
      <c r="A27" s="8" t="s">
        <v>12</v>
      </c>
      <c r="B27" s="12">
        <f>'Product Backlog'!E6</f>
        <v>370</v>
      </c>
      <c r="C27" s="3" t="e">
        <v>#N/A</v>
      </c>
      <c r="D27" s="3" t="e">
        <v>#N/A</v>
      </c>
      <c r="E27" s="3" t="e">
        <f>NA()</f>
        <v>#N/A</v>
      </c>
      <c r="F27" s="3" t="e">
        <f>NA()</f>
        <v>#N/A</v>
      </c>
      <c r="G27" s="3" t="e">
        <f>NA()</f>
        <v>#N/A</v>
      </c>
      <c r="H27" s="3" t="e">
        <f>NA()</f>
        <v>#N/A</v>
      </c>
      <c r="I27" s="3" t="e">
        <f>NA()</f>
        <v>#N/A</v>
      </c>
      <c r="J27" s="3" t="e">
        <f>NA()</f>
        <v>#N/A</v>
      </c>
      <c r="K27" s="3" t="e">
        <f>NA()</f>
        <v>#N/A</v>
      </c>
      <c r="L27" s="3" t="e">
        <f>NA()</f>
        <v>#N/A</v>
      </c>
      <c r="M27" s="3" t="e">
        <f>NA()</f>
        <v>#N/A</v>
      </c>
      <c r="N27" s="3" t="e">
        <f>NA()</f>
        <v>#N/A</v>
      </c>
      <c r="O27" s="3" t="e">
        <f>NA()</f>
        <v>#N/A</v>
      </c>
      <c r="P27" s="3" t="e">
        <f>NA()</f>
        <v>#N/A</v>
      </c>
      <c r="Q27" s="3" t="e">
        <f>NA()</f>
        <v>#N/A</v>
      </c>
      <c r="R27" s="3" t="e">
        <f>NA()</f>
        <v>#N/A</v>
      </c>
      <c r="S27" s="3" t="e">
        <f>NA()</f>
        <v>#N/A</v>
      </c>
      <c r="T27" s="3" t="e">
        <f>NA()</f>
        <v>#N/A</v>
      </c>
      <c r="U27" s="3" t="e">
        <f>NA()</f>
        <v>#N/A</v>
      </c>
      <c r="V27" s="3" t="e">
        <f>NA()</f>
        <v>#N/A</v>
      </c>
      <c r="W27" s="3" t="e">
        <f>NA()</f>
        <v>#N/A</v>
      </c>
      <c r="X27" s="3" t="e">
        <f>NA()</f>
        <v>#N/A</v>
      </c>
      <c r="Y27" s="3" t="e">
        <f>NA()</f>
        <v>#N/A</v>
      </c>
      <c r="Z27" s="3" t="e">
        <f>NA()</f>
        <v>#N/A</v>
      </c>
      <c r="AA27" s="3" t="e">
        <f>NA()</f>
        <v>#N/A</v>
      </c>
      <c r="AB27" s="3" t="e">
        <f>NA()</f>
        <v>#N/A</v>
      </c>
      <c r="AC27" s="3" t="e">
        <f>NA()</f>
        <v>#N/A</v>
      </c>
      <c r="AD27" s="3" t="e">
        <f>NA()</f>
        <v>#N/A</v>
      </c>
      <c r="AE27" s="3" t="e">
        <f>NA()</f>
        <v>#N/A</v>
      </c>
      <c r="AF27" s="3" t="e">
        <f>NA()</f>
        <v>#N/A</v>
      </c>
      <c r="AG27" s="3" t="e">
        <f>NA()</f>
        <v>#N/A</v>
      </c>
      <c r="AH27" s="3" t="e">
        <f>NA()</f>
        <v>#N/A</v>
      </c>
      <c r="AI27" s="3" t="e">
        <f>NA()</f>
        <v>#N/A</v>
      </c>
      <c r="AJ27" s="3" t="e">
        <f>NA()</f>
        <v>#N/A</v>
      </c>
      <c r="AK27" s="3" t="e">
        <f>NA()</f>
        <v>#N/A</v>
      </c>
      <c r="AL27" s="3" t="e">
        <f>NA()</f>
        <v>#N/A</v>
      </c>
      <c r="AM27" s="3" t="e">
        <f>NA()</f>
        <v>#N/A</v>
      </c>
      <c r="AN27" s="3" t="e">
        <f>NA()</f>
        <v>#N/A</v>
      </c>
      <c r="AO27" s="3" t="e">
        <f>NA()</f>
        <v>#N/A</v>
      </c>
      <c r="AP27" s="3" t="e">
        <f>NA()</f>
        <v>#N/A</v>
      </c>
      <c r="AQ27" s="3" t="e">
        <f>NA()</f>
        <v>#N/A</v>
      </c>
      <c r="AR27" s="3" t="e">
        <f>NA()</f>
        <v>#N/A</v>
      </c>
      <c r="AS27" s="3" t="e">
        <f>NA()</f>
        <v>#N/A</v>
      </c>
      <c r="AT27" s="3" t="e">
        <f>NA()</f>
        <v>#N/A</v>
      </c>
      <c r="AU27" s="3" t="e">
        <f>NA()</f>
        <v>#N/A</v>
      </c>
      <c r="AV27" s="3" t="e">
        <f>NA()</f>
        <v>#N/A</v>
      </c>
      <c r="AW27" s="3" t="e">
        <f>NA()</f>
        <v>#N/A</v>
      </c>
      <c r="AX27" s="3" t="e">
        <f>NA()</f>
        <v>#N/A</v>
      </c>
      <c r="AY27" s="74">
        <v>0</v>
      </c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65"/>
      <c r="CD27" s="65"/>
    </row>
    <row r="28" spans="1:82" x14ac:dyDescent="0.25">
      <c r="A28" s="14" t="s">
        <v>13</v>
      </c>
      <c r="B28" s="13">
        <f>'Product Backlog'!E6-B29</f>
        <v>370</v>
      </c>
      <c r="C28" s="1">
        <f>IF(SUM(C29:$AY29)=0,NA(),B28-C29)</f>
        <v>370</v>
      </c>
      <c r="D28" s="1">
        <f>IF(SUM(D29:$AY29)=0,NA(),C28-D29)</f>
        <v>370</v>
      </c>
      <c r="E28" s="1">
        <f>IF(SUM(E29:$AY29)=0,NA(),D28-E29)</f>
        <v>355</v>
      </c>
      <c r="F28" s="1">
        <f>IF(SUM(F29:$AY29)=0,NA(),E28-F29)</f>
        <v>355</v>
      </c>
      <c r="G28" s="1">
        <f>IF(SUM(G29:$AY29)=0,NA(),F28-G29)</f>
        <v>355</v>
      </c>
      <c r="H28" s="1">
        <f>IF(SUM(H29:$AY29)=0,NA(),G28-H29)</f>
        <v>330</v>
      </c>
      <c r="I28" s="1">
        <f>IF(SUM(I29:$AY29)=0,NA(),H28-I29)</f>
        <v>310</v>
      </c>
      <c r="J28" s="1">
        <f>IF(SUM(J29:$AY29)=0,NA(),I28-J29)</f>
        <v>310</v>
      </c>
      <c r="K28" s="1">
        <f>IF(SUM(K29:$AY29)=0,NA(),J28-K29)</f>
        <v>300</v>
      </c>
      <c r="L28" s="1">
        <f>IF(SUM(L29:$AY29)=0,NA(),K28-L29)</f>
        <v>290</v>
      </c>
      <c r="M28" s="1">
        <f>IF(SUM(M29:$AY29)=0,NA(),L28-M29)</f>
        <v>290</v>
      </c>
      <c r="N28" s="1">
        <f>IF(SUM(N29:$AY29)=0,NA(),M28-N29)</f>
        <v>260</v>
      </c>
      <c r="O28" s="1">
        <f>IF(SUM(O29:$AY29)=0,NA(),N28-O29)</f>
        <v>255</v>
      </c>
      <c r="P28" s="1">
        <f>IF(SUM(P29:$AY29)=0,NA(),O28-P29)</f>
        <v>245</v>
      </c>
      <c r="Q28" s="1">
        <f>IF(SUM(Q29:$AY29)=0,NA(),P28-Q29)</f>
        <v>245</v>
      </c>
      <c r="R28" s="1">
        <f>IF(SUM(R29:$AY29)=0,NA(),Q28-R29)</f>
        <v>245</v>
      </c>
      <c r="S28" s="1">
        <f>IF(SUM(S29:$AY29)=0,NA(),R28-S29)</f>
        <v>230</v>
      </c>
      <c r="T28" s="1">
        <f>IF(SUM(T29:$AY29)=0,NA(),S28-T29)</f>
        <v>230</v>
      </c>
      <c r="U28" s="1">
        <f>IF(SUM(U29:$AY29)=0,NA(),T28-U29)</f>
        <v>230</v>
      </c>
      <c r="V28" s="1">
        <f>IF(SUM(V29:$AY29)=0,NA(),U28-V29)</f>
        <v>215</v>
      </c>
      <c r="W28" s="1">
        <f>IF(SUM(W29:$AY29)=0,NA(),V28-W29)</f>
        <v>215</v>
      </c>
      <c r="X28" s="1">
        <f>IF(SUM(X29:$AY29)=0,NA(),W28-X29)</f>
        <v>205</v>
      </c>
      <c r="Y28" s="1">
        <f>IF(SUM(Y29:$AY29)=0,NA(),X28-Y29)</f>
        <v>205</v>
      </c>
      <c r="Z28" s="1">
        <f>IF(SUM(Z29:$AY29)=0,NA(),Y28-Z29)</f>
        <v>185</v>
      </c>
      <c r="AA28" s="1">
        <f>IF(SUM(AA29:$AY29)=0,NA(),Z28-AA29)</f>
        <v>160</v>
      </c>
      <c r="AB28" s="1">
        <f>IF(SUM(AB29:$AY29)=0,NA(),AA28-AB29)</f>
        <v>160</v>
      </c>
      <c r="AC28" s="1">
        <f>IF(SUM(AC29:$AY29)=0,NA(),AB28-AC29)</f>
        <v>150</v>
      </c>
      <c r="AD28" s="1">
        <f>IF(SUM(AD29:$AY29)=0,NA(),AC28-AD29)</f>
        <v>135</v>
      </c>
      <c r="AE28" s="1">
        <f>IF(SUM(AE29:$AY29)=0,NA(),AD28-AE29)</f>
        <v>125</v>
      </c>
      <c r="AF28" s="1">
        <f>IF(SUM(AF29:$AY29)=0,NA(),AE28-AF29)</f>
        <v>125</v>
      </c>
      <c r="AG28" s="1">
        <f>IF(SUM(AG29:$AY29)=0,NA(),AF28-AG29)</f>
        <v>125</v>
      </c>
      <c r="AH28" s="1">
        <f>IF(SUM(AH29:$AY29)=0,NA(),AG28-AH29)</f>
        <v>125</v>
      </c>
      <c r="AI28" s="1">
        <f>IF(SUM(AI29:$AY29)=0,NA(),AH28-AI29)</f>
        <v>125</v>
      </c>
      <c r="AJ28" s="1">
        <f>IF(SUM(AJ29:$AY29)=0,NA(),AI28-AJ29)</f>
        <v>125</v>
      </c>
      <c r="AK28" s="1">
        <f>IF(SUM(AK29:$AY29)=0,NA(),AJ28-AK29)</f>
        <v>125</v>
      </c>
      <c r="AL28" s="1">
        <f>IF(SUM(AL29:$AY29)=0,NA(),AK28-AL29)</f>
        <v>125</v>
      </c>
      <c r="AM28" s="1">
        <f>IF(SUM(AM29:$AY29)=0,NA(),AL28-AM29)</f>
        <v>125</v>
      </c>
      <c r="AN28" s="1">
        <f>IF(SUM(AN29:$AY29)=0,NA(),AM28-AN29)</f>
        <v>125</v>
      </c>
      <c r="AO28" s="1">
        <f>IF(SUM(AO29:$AY29)=0,NA(),AN28-AO29)</f>
        <v>125</v>
      </c>
      <c r="AP28" s="1">
        <f>IF(SUM(AP29:$AY29)=0,NA(),AO28-AP29)</f>
        <v>125</v>
      </c>
      <c r="AQ28" s="1">
        <f>IF(SUM(AQ29:$AY29)=0,NA(),AP28-AQ29)</f>
        <v>125</v>
      </c>
      <c r="AR28" s="1">
        <f>IF(SUM(AR29:$AY29)=0,NA(),AQ28-AR29)</f>
        <v>125</v>
      </c>
      <c r="AS28" s="1">
        <f>IF(SUM(AS29:$AY29)=0,NA(),AR28-AS29)</f>
        <v>115</v>
      </c>
      <c r="AT28" s="1">
        <f>IF(SUM(AT29:$AY29)=0,NA(),AS28-AT29)</f>
        <v>85</v>
      </c>
      <c r="AU28" s="1">
        <f>IF(SUM(AU29:$AY29)=0,NA(),AT28-AU29)</f>
        <v>85</v>
      </c>
      <c r="AV28" s="1">
        <f>IF(SUM(AV29:$AY29)=0,NA(),AU28-AV29)</f>
        <v>85</v>
      </c>
      <c r="AW28" s="1">
        <f>IF(SUM(AW29:$AY29)=0,NA(),AV28-AW29)</f>
        <v>65</v>
      </c>
      <c r="AX28" s="1">
        <f>IF(SUM(AX29:$AY29)=0,NA(),AW28-AX29)</f>
        <v>35</v>
      </c>
      <c r="AY28" s="75" t="e">
        <f>IF(SUM(AY29:$AY29)=0,NA(),AX28-AY29)</f>
        <v>#N/A</v>
      </c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BP28" s="65"/>
      <c r="BQ28" s="65"/>
      <c r="BR28" s="65"/>
      <c r="BS28" s="65"/>
      <c r="BT28" s="65"/>
      <c r="BU28" s="65"/>
      <c r="BV28" s="65"/>
      <c r="BW28" s="65"/>
      <c r="BX28" s="65"/>
      <c r="BY28" s="65"/>
      <c r="BZ28" s="65"/>
      <c r="CA28" s="65"/>
      <c r="CB28" s="65"/>
      <c r="CC28" s="65"/>
      <c r="CD28" s="65"/>
    </row>
    <row r="29" spans="1:82" ht="15.75" thickBot="1" x14ac:dyDescent="0.3">
      <c r="A29" s="9" t="s">
        <v>4</v>
      </c>
      <c r="B29" s="6">
        <f>SUMIFS('Sprint Backlog'!E6:E55,'Sprint Backlog'!H6:H55,'Burndown chart'!B26,'Sprint Backlog'!G6:G55,"Done")</f>
        <v>0</v>
      </c>
      <c r="C29" s="2">
        <f>SUMIFS('Sprint Backlog'!$E6:$E55,'Sprint Backlog'!$H6:$H55,"&lt;="&amp;'Burndown chart'!C26,'Sprint Backlog'!$G6:$G55,"Done")-SUMIFS('Sprint Backlog'!$E6:$E55,'Sprint Backlog'!$H6:$H55,"&lt;="&amp;'Burndown chart'!B26,'Sprint Backlog'!$G6:$G55,"Done")</f>
        <v>0</v>
      </c>
      <c r="D29" s="2">
        <f>SUMIFS('Sprint Backlog'!$E6:$E55,'Sprint Backlog'!$H6:$H55,"&lt;="&amp;'Burndown chart'!D26,'Sprint Backlog'!$G6:$G55,"Done")-SUMIFS('Sprint Backlog'!$E6:$E55,'Sprint Backlog'!$H6:$H55,"&lt;="&amp;'Burndown chart'!C26,'Sprint Backlog'!$G6:$G55,"Done")</f>
        <v>0</v>
      </c>
      <c r="E29" s="2">
        <f>SUMIFS('Sprint Backlog'!$E6:$E55,'Sprint Backlog'!$H6:$H55,"&lt;="&amp;'Burndown chart'!E26,'Sprint Backlog'!$G6:$G55,"Done")-SUMIFS('Sprint Backlog'!$E6:$E55,'Sprint Backlog'!$H6:$H55,"&lt;="&amp;'Burndown chart'!D26,'Sprint Backlog'!$G6:$G55,"Done")</f>
        <v>15</v>
      </c>
      <c r="F29" s="2">
        <f>SUMIFS('Sprint Backlog'!$E6:$E55,'Sprint Backlog'!$H6:$H55,"&lt;="&amp;'Burndown chart'!F26,'Sprint Backlog'!$G6:$G55,"Done")-SUMIFS('Sprint Backlog'!$E6:$E55,'Sprint Backlog'!$H6:$H55,"&lt;="&amp;'Burndown chart'!E26,'Sprint Backlog'!$G6:$G55,"Done")</f>
        <v>0</v>
      </c>
      <c r="G29" s="2">
        <f>SUMIFS('Sprint Backlog'!$E6:$E55,'Sprint Backlog'!$H6:$H55,"&lt;="&amp;'Burndown chart'!G26,'Sprint Backlog'!$G6:$G55,"Done")-SUMIFS('Sprint Backlog'!$E6:$E55,'Sprint Backlog'!$H6:$H55,"&lt;="&amp;'Burndown chart'!F26,'Sprint Backlog'!$G6:$G55,"Done")</f>
        <v>0</v>
      </c>
      <c r="H29" s="2">
        <f>SUMIFS('Sprint Backlog'!$E6:$E55,'Sprint Backlog'!$H6:$H55,"&lt;="&amp;'Burndown chart'!H26,'Sprint Backlog'!$G6:$G55,"Done")-SUMIFS('Sprint Backlog'!$E6:$E55,'Sprint Backlog'!$H6:$H55,"&lt;="&amp;'Burndown chart'!G26,'Sprint Backlog'!$G6:$G55,"Done")</f>
        <v>25</v>
      </c>
      <c r="I29" s="2">
        <f>SUMIFS('Sprint Backlog'!$E6:$E55,'Sprint Backlog'!$H6:$H55,"&lt;="&amp;'Burndown chart'!I26,'Sprint Backlog'!$G6:$G55,"Done")-SUMIFS('Sprint Backlog'!$E6:$E55,'Sprint Backlog'!$H6:$H55,"&lt;="&amp;'Burndown chart'!H26,'Sprint Backlog'!$G6:$G55,"Done")</f>
        <v>20</v>
      </c>
      <c r="J29" s="2">
        <f>SUMIFS('Sprint Backlog'!$E6:$E55,'Sprint Backlog'!$H6:$H55,"&lt;="&amp;'Burndown chart'!J26,'Sprint Backlog'!$G6:$G55,"Done")-SUMIFS('Sprint Backlog'!$E6:$E55,'Sprint Backlog'!$H6:$H55,"&lt;="&amp;'Burndown chart'!I26,'Sprint Backlog'!$G6:$G55,"Done")</f>
        <v>0</v>
      </c>
      <c r="K29" s="2">
        <f>SUMIFS('Sprint Backlog'!$E6:$E55,'Sprint Backlog'!$H6:$H55,"&lt;="&amp;'Burndown chart'!K26,'Sprint Backlog'!$G6:$G55,"Done")-SUMIFS('Sprint Backlog'!$E6:$E55,'Sprint Backlog'!$H6:$H55,"&lt;="&amp;'Burndown chart'!J26,'Sprint Backlog'!$G6:$G55,"Done")</f>
        <v>10</v>
      </c>
      <c r="L29" s="2">
        <f>SUMIFS('Sprint Backlog'!$E6:$E55,'Sprint Backlog'!$H6:$H55,"&lt;="&amp;'Burndown chart'!L26,'Sprint Backlog'!$G6:$G55,"Done")-SUMIFS('Sprint Backlog'!$E6:$E55,'Sprint Backlog'!$H6:$H55,"&lt;="&amp;'Burndown chart'!K26,'Sprint Backlog'!$G6:$G55,"Done")</f>
        <v>10</v>
      </c>
      <c r="M29" s="2">
        <f>SUMIFS('Sprint Backlog'!$E6:$E55,'Sprint Backlog'!$H6:$H55,"&lt;="&amp;'Burndown chart'!M26,'Sprint Backlog'!$G6:$G55,"Done")-SUMIFS('Sprint Backlog'!$E6:$E55,'Sprint Backlog'!$H6:$H55,"&lt;="&amp;'Burndown chart'!L26,'Sprint Backlog'!$G6:$G55,"Done")</f>
        <v>0</v>
      </c>
      <c r="N29" s="2">
        <f>SUMIFS('Sprint Backlog'!$E6:$E55,'Sprint Backlog'!$H6:$H55,"&lt;="&amp;'Burndown chart'!N26,'Sprint Backlog'!$G6:$G55,"Done")-SUMIFS('Sprint Backlog'!$E6:$E55,'Sprint Backlog'!$H6:$H55,"&lt;="&amp;'Burndown chart'!M26,'Sprint Backlog'!$G6:$G55,"Done")</f>
        <v>30</v>
      </c>
      <c r="O29" s="2">
        <f>SUMIFS('Sprint Backlog'!$E6:$E55,'Sprint Backlog'!$H6:$H55,"&lt;="&amp;'Burndown chart'!O26,'Sprint Backlog'!$G6:$G55,"Done")-SUMIFS('Sprint Backlog'!$E6:$E55,'Sprint Backlog'!$H6:$H55,"&lt;="&amp;'Burndown chart'!N26,'Sprint Backlog'!$G6:$G55,"Done")</f>
        <v>5</v>
      </c>
      <c r="P29" s="2">
        <f>SUMIFS('Sprint Backlog'!$E6:$E55,'Sprint Backlog'!$H6:$H55,"&lt;="&amp;'Burndown chart'!P26,'Sprint Backlog'!$G6:$G55,"Done")-SUMIFS('Sprint Backlog'!$E6:$E55,'Sprint Backlog'!$H6:$H55,"&lt;="&amp;'Burndown chart'!O26,'Sprint Backlog'!$G6:$G55,"Done")</f>
        <v>10</v>
      </c>
      <c r="Q29" s="2">
        <f>SUMIFS('Sprint Backlog'!$E6:$E55,'Sprint Backlog'!$H6:$H55,"&lt;="&amp;'Burndown chart'!Q26,'Sprint Backlog'!$G6:$G55,"Done")-SUMIFS('Sprint Backlog'!$E6:$E55,'Sprint Backlog'!$H6:$H55,"&lt;="&amp;'Burndown chart'!P26,'Sprint Backlog'!$G6:$G55,"Done")</f>
        <v>0</v>
      </c>
      <c r="R29" s="2">
        <f>SUMIFS('Sprint Backlog'!$E6:$E55,'Sprint Backlog'!$H6:$H55,"&lt;="&amp;'Burndown chart'!R26,'Sprint Backlog'!$G6:$G55,"Done")-SUMIFS('Sprint Backlog'!$E6:$E55,'Sprint Backlog'!$H6:$H55,"&lt;="&amp;'Burndown chart'!Q26,'Sprint Backlog'!$G6:$G55,"Done")</f>
        <v>0</v>
      </c>
      <c r="S29" s="2">
        <f>SUMIFS('Sprint Backlog'!$E6:$E55,'Sprint Backlog'!$H6:$H55,"&lt;="&amp;'Burndown chart'!S26,'Sprint Backlog'!$G6:$G55,"Done")-SUMIFS('Sprint Backlog'!$E6:$E55,'Sprint Backlog'!$H6:$H55,"&lt;="&amp;'Burndown chart'!R26,'Sprint Backlog'!$G6:$G55,"Done")</f>
        <v>15</v>
      </c>
      <c r="T29" s="2">
        <f>SUMIFS('Sprint Backlog'!$E6:$E55,'Sprint Backlog'!$H6:$H55,"&lt;="&amp;'Burndown chart'!T26,'Sprint Backlog'!$G6:$G55,"Done")-SUMIFS('Sprint Backlog'!$E6:$E55,'Sprint Backlog'!$H6:$H55,"&lt;="&amp;'Burndown chart'!S26,'Sprint Backlog'!$G6:$G55,"Done")</f>
        <v>0</v>
      </c>
      <c r="U29" s="2">
        <f>SUMIFS('Sprint Backlog'!$E6:$E55,'Sprint Backlog'!$H6:$H55,"&lt;="&amp;'Burndown chart'!U26,'Sprint Backlog'!$G6:$G55,"Done")-SUMIFS('Sprint Backlog'!$E6:$E55,'Sprint Backlog'!$H6:$H55,"&lt;="&amp;'Burndown chart'!T26,'Sprint Backlog'!$G6:$G55,"Done")</f>
        <v>0</v>
      </c>
      <c r="V29" s="2">
        <f>SUMIFS('Sprint Backlog'!$E6:$E55,'Sprint Backlog'!$H6:$H55,"&lt;="&amp;'Burndown chart'!V26,'Sprint Backlog'!$G6:$G55,"Done")-SUMIFS('Sprint Backlog'!$E6:$E55,'Sprint Backlog'!$H6:$H55,"&lt;="&amp;'Burndown chart'!U26,'Sprint Backlog'!$G6:$G55,"Done")</f>
        <v>15</v>
      </c>
      <c r="W29" s="2">
        <f>SUMIFS('Sprint Backlog'!$E6:$E55,'Sprint Backlog'!$H6:$H55,"&lt;="&amp;'Burndown chart'!W26,'Sprint Backlog'!$G6:$G55,"Done")-SUMIFS('Sprint Backlog'!$E6:$E55,'Sprint Backlog'!$H6:$H55,"&lt;="&amp;'Burndown chart'!V26,'Sprint Backlog'!$G6:$G55,"Done")</f>
        <v>0</v>
      </c>
      <c r="X29" s="2">
        <f>SUMIFS('Sprint Backlog'!$E6:$E55,'Sprint Backlog'!$H6:$H55,"&lt;="&amp;'Burndown chart'!X26,'Sprint Backlog'!$G6:$G55,"Done")-SUMIFS('Sprint Backlog'!$E6:$E55,'Sprint Backlog'!$H6:$H55,"&lt;="&amp;'Burndown chart'!W26,'Sprint Backlog'!$G6:$G55,"Done")</f>
        <v>10</v>
      </c>
      <c r="Y29" s="2">
        <f>SUMIFS('Sprint Backlog'!$E6:$E55,'Sprint Backlog'!$H6:$H55,"&lt;="&amp;'Burndown chart'!Y26,'Sprint Backlog'!$G6:$G55,"Done")-SUMIFS('Sprint Backlog'!$E6:$E55,'Sprint Backlog'!$H6:$H55,"&lt;="&amp;'Burndown chart'!X26,'Sprint Backlog'!$G6:$G55,"Done")</f>
        <v>0</v>
      </c>
      <c r="Z29" s="2">
        <f>SUMIFS('Sprint Backlog'!$E6:$E55,'Sprint Backlog'!$H6:$H55,"&lt;="&amp;'Burndown chart'!Z26,'Sprint Backlog'!$G6:$G55,"Done")-SUMIFS('Sprint Backlog'!$E6:$E55,'Sprint Backlog'!$H6:$H55,"&lt;="&amp;'Burndown chart'!Y26,'Sprint Backlog'!$G6:$G55,"Done")</f>
        <v>20</v>
      </c>
      <c r="AA29" s="2">
        <f>SUMIFS('Sprint Backlog'!$E6:$E55,'Sprint Backlog'!$H6:$H55,"&lt;="&amp;'Burndown chart'!AA26,'Sprint Backlog'!$G6:$G55,"Done")-SUMIFS('Sprint Backlog'!$E6:$E55,'Sprint Backlog'!$H6:$H55,"&lt;="&amp;'Burndown chart'!Z26,'Sprint Backlog'!$G6:$G55,"Done")</f>
        <v>25</v>
      </c>
      <c r="AB29" s="2">
        <f>SUMIFS('Sprint Backlog'!$E6:$E55,'Sprint Backlog'!$H6:$H55,"&lt;="&amp;'Burndown chart'!AB26,'Sprint Backlog'!$G6:$G55,"Done")-SUMIFS('Sprint Backlog'!$E6:$E55,'Sprint Backlog'!$H6:$H55,"&lt;="&amp;'Burndown chart'!AA26,'Sprint Backlog'!$G6:$G55,"Done")</f>
        <v>0</v>
      </c>
      <c r="AC29" s="2">
        <f>SUMIFS('Sprint Backlog'!$E6:$E55,'Sprint Backlog'!$H6:$H55,"&lt;="&amp;'Burndown chart'!AC26,'Sprint Backlog'!$G6:$G55,"Done")-SUMIFS('Sprint Backlog'!$E6:$E55,'Sprint Backlog'!$H6:$H55,"&lt;="&amp;'Burndown chart'!AB26,'Sprint Backlog'!$G6:$G55,"Done")</f>
        <v>10</v>
      </c>
      <c r="AD29" s="2">
        <f>SUMIFS('Sprint Backlog'!$E6:$E55,'Sprint Backlog'!$H6:$H55,"&lt;="&amp;'Burndown chart'!AD26,'Sprint Backlog'!$G6:$G55,"Done")-SUMIFS('Sprint Backlog'!$E6:$E55,'Sprint Backlog'!$H6:$H55,"&lt;="&amp;'Burndown chart'!AC26,'Sprint Backlog'!$G6:$G55,"Done")</f>
        <v>15</v>
      </c>
      <c r="AE29" s="2">
        <f>SUMIFS('Sprint Backlog'!$E6:$E55,'Sprint Backlog'!$H6:$H55,"&lt;="&amp;'Burndown chart'!AE26,'Sprint Backlog'!$G6:$G55,"Done")-SUMIFS('Sprint Backlog'!$E6:$E55,'Sprint Backlog'!$H6:$H55,"&lt;="&amp;'Burndown chart'!AD26,'Sprint Backlog'!$G6:$G55,"Done")</f>
        <v>10</v>
      </c>
      <c r="AF29" s="2">
        <f>SUMIFS('Sprint Backlog'!$E6:$E55,'Sprint Backlog'!$H6:$H55,"&lt;="&amp;'Burndown chart'!AF26,'Sprint Backlog'!$G6:$G55,"Done")-SUMIFS('Sprint Backlog'!$E6:$E55,'Sprint Backlog'!$H6:$H55,"&lt;="&amp;'Burndown chart'!AE26,'Sprint Backlog'!$G6:$G55,"Done")</f>
        <v>0</v>
      </c>
      <c r="AG29" s="2">
        <f>SUMIFS('Sprint Backlog'!$E6:$E55,'Sprint Backlog'!$H6:$H55,"&lt;="&amp;'Burndown chart'!AG26,'Sprint Backlog'!$G6:$G55,"Done")-SUMIFS('Sprint Backlog'!$E6:$E55,'Sprint Backlog'!$H6:$H55,"&lt;="&amp;'Burndown chart'!AF26,'Sprint Backlog'!$G6:$G55,"Done")</f>
        <v>0</v>
      </c>
      <c r="AH29" s="2">
        <f>SUMIFS('Sprint Backlog'!$E6:$E55,'Sprint Backlog'!$H6:$H55,"&lt;="&amp;'Burndown chart'!AH26,'Sprint Backlog'!$G6:$G55,"Done")-SUMIFS('Sprint Backlog'!$E6:$E55,'Sprint Backlog'!$H6:$H55,"&lt;="&amp;'Burndown chart'!AG26,'Sprint Backlog'!$G6:$G55,"Done")</f>
        <v>0</v>
      </c>
      <c r="AI29" s="2">
        <f>SUMIFS('Sprint Backlog'!$E6:$E55,'Sprint Backlog'!$H6:$H55,"&lt;="&amp;'Burndown chart'!AI26,'Sprint Backlog'!$G6:$G55,"Done")-SUMIFS('Sprint Backlog'!$E6:$E55,'Sprint Backlog'!$H6:$H55,"&lt;="&amp;'Burndown chart'!AH26,'Sprint Backlog'!$G6:$G55,"Done")</f>
        <v>0</v>
      </c>
      <c r="AJ29" s="2">
        <f>SUMIFS('Sprint Backlog'!$E6:$E55,'Sprint Backlog'!$H6:$H55,"&lt;="&amp;'Burndown chart'!AJ26,'Sprint Backlog'!$G6:$G55,"Done")-SUMIFS('Sprint Backlog'!$E6:$E55,'Sprint Backlog'!$H6:$H55,"&lt;="&amp;'Burndown chart'!AI26,'Sprint Backlog'!$G6:$G55,"Done")</f>
        <v>0</v>
      </c>
      <c r="AK29" s="2">
        <f>SUMIFS('Sprint Backlog'!$E6:$E55,'Sprint Backlog'!$H6:$H55,"&lt;="&amp;'Burndown chart'!AK26,'Sprint Backlog'!$G6:$G55,"Done")-SUMIFS('Sprint Backlog'!$E6:$E55,'Sprint Backlog'!$H6:$H55,"&lt;="&amp;'Burndown chart'!AJ26,'Sprint Backlog'!$G6:$G55,"Done")</f>
        <v>0</v>
      </c>
      <c r="AL29" s="2">
        <f>SUMIFS('Sprint Backlog'!$E6:$E55,'Sprint Backlog'!$H6:$H55,"&lt;="&amp;'Burndown chart'!AL26,'Sprint Backlog'!$G6:$G55,"Done")-SUMIFS('Sprint Backlog'!$E6:$E55,'Sprint Backlog'!$H6:$H55,"&lt;="&amp;'Burndown chart'!AK26,'Sprint Backlog'!$G6:$G55,"Done")</f>
        <v>0</v>
      </c>
      <c r="AM29" s="2">
        <f>SUMIFS('Sprint Backlog'!$E6:$E55,'Sprint Backlog'!$H6:$H55,"&lt;="&amp;'Burndown chart'!AM26,'Sprint Backlog'!$G6:$G55,"Done")-SUMIFS('Sprint Backlog'!$E6:$E55,'Sprint Backlog'!$H6:$H55,"&lt;="&amp;'Burndown chart'!AL26,'Sprint Backlog'!$G6:$G55,"Done")</f>
        <v>0</v>
      </c>
      <c r="AN29" s="2">
        <f>SUMIFS('Sprint Backlog'!$E6:$E55,'Sprint Backlog'!$H6:$H55,"&lt;="&amp;'Burndown chart'!AN26,'Sprint Backlog'!$G6:$G55,"Done")-SUMIFS('Sprint Backlog'!$E6:$E55,'Sprint Backlog'!$H6:$H55,"&lt;="&amp;'Burndown chart'!AM26,'Sprint Backlog'!$G6:$G55,"Done")</f>
        <v>0</v>
      </c>
      <c r="AO29" s="2">
        <f>SUMIFS('Sprint Backlog'!$E6:$E55,'Sprint Backlog'!$H6:$H55,"&lt;="&amp;'Burndown chart'!AO26,'Sprint Backlog'!$G6:$G55,"Done")-SUMIFS('Sprint Backlog'!$E6:$E55,'Sprint Backlog'!$H6:$H55,"&lt;="&amp;'Burndown chart'!AN26,'Sprint Backlog'!$G6:$G55,"Done")</f>
        <v>0</v>
      </c>
      <c r="AP29" s="2">
        <f>SUMIFS('Sprint Backlog'!$E6:$E55,'Sprint Backlog'!$H6:$H55,"&lt;="&amp;'Burndown chart'!AP26,'Sprint Backlog'!$G6:$G55,"Done")-SUMIFS('Sprint Backlog'!$E6:$E55,'Sprint Backlog'!$H6:$H55,"&lt;="&amp;'Burndown chart'!AO26,'Sprint Backlog'!$G6:$G55,"Done")</f>
        <v>0</v>
      </c>
      <c r="AQ29" s="2">
        <f>SUMIFS('Sprint Backlog'!$E6:$E55,'Sprint Backlog'!$H6:$H55,"&lt;="&amp;'Burndown chart'!AQ26,'Sprint Backlog'!$G6:$G55,"Done")-SUMIFS('Sprint Backlog'!$E6:$E55,'Sprint Backlog'!$H6:$H55,"&lt;="&amp;'Burndown chart'!AP26,'Sprint Backlog'!$G6:$G55,"Done")</f>
        <v>0</v>
      </c>
      <c r="AR29" s="2">
        <f>SUMIFS('Sprint Backlog'!$E6:$E55,'Sprint Backlog'!$H6:$H55,"&lt;="&amp;'Burndown chart'!AR26,'Sprint Backlog'!$G6:$G55,"Done")-SUMIFS('Sprint Backlog'!$E6:$E55,'Sprint Backlog'!$H6:$H55,"&lt;="&amp;'Burndown chart'!AQ26,'Sprint Backlog'!$G6:$G55,"Done")</f>
        <v>0</v>
      </c>
      <c r="AS29" s="2">
        <f>SUMIFS('Sprint Backlog'!$E6:$E55,'Sprint Backlog'!$H6:$H55,"&lt;="&amp;'Burndown chart'!AS26,'Sprint Backlog'!$G6:$G55,"Done")-SUMIFS('Sprint Backlog'!$E6:$E55,'Sprint Backlog'!$H6:$H55,"&lt;="&amp;'Burndown chart'!AR26,'Sprint Backlog'!$G6:$G55,"Done")</f>
        <v>10</v>
      </c>
      <c r="AT29" s="2">
        <f>SUMIFS('Sprint Backlog'!$E6:$E55,'Sprint Backlog'!$H6:$H55,"&lt;="&amp;'Burndown chart'!AT26,'Sprint Backlog'!$G6:$G55,"Done")-SUMIFS('Sprint Backlog'!$E6:$E55,'Sprint Backlog'!$H6:$H55,"&lt;="&amp;'Burndown chart'!AS26,'Sprint Backlog'!$G6:$G55,"Done")</f>
        <v>30</v>
      </c>
      <c r="AU29" s="2">
        <f>SUMIFS('Sprint Backlog'!$E6:$E55,'Sprint Backlog'!$H6:$H55,"&lt;="&amp;'Burndown chart'!AU26,'Sprint Backlog'!$G6:$G55,"Done")-SUMIFS('Sprint Backlog'!$E6:$E55,'Sprint Backlog'!$H6:$H55,"&lt;="&amp;'Burndown chart'!AT26,'Sprint Backlog'!$G6:$G55,"Done")</f>
        <v>0</v>
      </c>
      <c r="AV29" s="2">
        <f>SUMIFS('Sprint Backlog'!$E6:$E55,'Sprint Backlog'!$H6:$H55,"&lt;="&amp;'Burndown chart'!AV26,'Sprint Backlog'!$G6:$G55,"Done")-SUMIFS('Sprint Backlog'!$E6:$E55,'Sprint Backlog'!$H6:$H55,"&lt;="&amp;'Burndown chart'!AU26,'Sprint Backlog'!$G6:$G55,"Done")</f>
        <v>0</v>
      </c>
      <c r="AW29" s="2">
        <f>SUMIFS('Sprint Backlog'!$E6:$E55,'Sprint Backlog'!$H6:$H55,"&lt;="&amp;'Burndown chart'!AW26,'Sprint Backlog'!$G6:$G55,"Done")-SUMIFS('Sprint Backlog'!$E6:$E55,'Sprint Backlog'!$H6:$H55,"&lt;="&amp;'Burndown chart'!AV26,'Sprint Backlog'!$G6:$G55,"Done")</f>
        <v>20</v>
      </c>
      <c r="AX29" s="72">
        <f>SUMIFS('Sprint Backlog'!$E6:$E55,'Sprint Backlog'!$H6:$H55,"&lt;="&amp;'Burndown chart'!AX26,'Sprint Backlog'!$G6:$G55,"Done")-SUMIFS('Sprint Backlog'!$E6:$E55,'Sprint Backlog'!$H6:$H55,"&lt;="&amp;'Burndown chart'!AW26,'Sprint Backlog'!$G6:$G55,"Done")</f>
        <v>30</v>
      </c>
      <c r="AY29" s="73">
        <f>SUMIFS('Sprint Backlog'!$E6:$E55,'Sprint Backlog'!$H6:$H55,"&lt;="&amp;'Burndown chart'!AY26,'Sprint Backlog'!$G6:$G55,"Done")-SUMIFS('Sprint Backlog'!$E6:$E55,'Sprint Backlog'!$H6:$H55,"&lt;="&amp;'Burndown chart'!AX26,'Sprint Backlog'!$G6:$G55,"Done")</f>
        <v>0</v>
      </c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</row>
    <row r="30" spans="1:82" x14ac:dyDescent="0.25"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</row>
  </sheetData>
  <conditionalFormatting sqref="B27:AY29">
    <cfRule type="cellIs" dxfId="0" priority="1" operator="equal">
      <formula>#N/A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B3" sqref="B3"/>
    </sheetView>
  </sheetViews>
  <sheetFormatPr defaultRowHeight="15" x14ac:dyDescent="0.25"/>
  <sheetData>
    <row r="2" spans="2:2" x14ac:dyDescent="0.25">
      <c r="B2" s="5" t="str">
        <f>CONCATENATE("'Product Backlog'!",ADDRESS(8,2),":",ADDRESS(8-1+COUNTA('Product Backlog'!B8:B30),2))</f>
        <v>'Product Backlog'!$B$8:$B$30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5</vt:i4>
      </vt:variant>
      <vt:variant>
        <vt:lpstr>Imenovani rasponi</vt:lpstr>
      </vt:variant>
      <vt:variant>
        <vt:i4>1</vt:i4>
      </vt:variant>
    </vt:vector>
  </HeadingPairs>
  <TitlesOfParts>
    <vt:vector size="6" baseType="lpstr">
      <vt:lpstr>Guidelines</vt:lpstr>
      <vt:lpstr>Product Backlog</vt:lpstr>
      <vt:lpstr>Sprint Backlog</vt:lpstr>
      <vt:lpstr>Burndown chart</vt:lpstr>
      <vt:lpstr>ControlPanel</vt:lpstr>
      <vt:lpstr>US_list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2021-01-19T23:49:20Z</dcterms:modified>
</cp:coreProperties>
</file>