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go\Dropbox\Uni\POST_TESI\Argumentation Mining\Deep Networks\StructurePrediction18\"/>
    </mc:Choice>
  </mc:AlternateContent>
  <xr:revisionPtr revIDLastSave="0" documentId="13_ncr:1_{6ED35988-CF0D-489C-94B8-798E946ACAB3}" xr6:coauthVersionLast="31" xr6:coauthVersionMax="31" xr10:uidLastSave="{00000000-0000-0000-0000-000000000000}"/>
  <bookViews>
    <workbookView xWindow="0" yWindow="0" windowWidth="19200" windowHeight="6650" tabRatio="735" activeTab="2" xr2:uid="{C11E77C4-9178-41F3-B905-22F6CD328841}"/>
  </bookViews>
  <sheets>
    <sheet name="Dataframe" sheetId="1" r:id="rId1"/>
    <sheet name="Vocabulary" sheetId="2" r:id="rId2"/>
    <sheet name="Dataset_NEW_1" sheetId="3" r:id="rId3"/>
    <sheet name="Plot1" sheetId="5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0" i="5" l="1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P5" i="5" s="1"/>
  <c r="N4" i="5"/>
  <c r="Q4" i="5" l="1"/>
  <c r="Q5" i="5"/>
  <c r="N5" i="5"/>
  <c r="O4" i="5"/>
  <c r="O5" i="5"/>
  <c r="P4" i="5"/>
  <c r="F20" i="1"/>
  <c r="H22" i="1"/>
  <c r="G22" i="1"/>
  <c r="E22" i="1"/>
  <c r="D22" i="1"/>
  <c r="C22" i="1"/>
  <c r="B22" i="1"/>
  <c r="F21" i="1"/>
  <c r="F19" i="1"/>
  <c r="F14" i="1"/>
  <c r="H13" i="1"/>
  <c r="G13" i="1"/>
  <c r="E13" i="1"/>
  <c r="D13" i="1"/>
  <c r="C13" i="1"/>
  <c r="B13" i="1"/>
  <c r="F12" i="1"/>
  <c r="F11" i="1"/>
  <c r="B5" i="1"/>
  <c r="F3" i="1"/>
  <c r="F4" i="1"/>
  <c r="F22" i="1" l="1"/>
  <c r="F13" i="1"/>
  <c r="H2" i="3"/>
  <c r="I2" i="3"/>
  <c r="O16" i="3" s="1"/>
  <c r="Q16" i="3" s="1"/>
  <c r="L16" i="3"/>
  <c r="J16" i="3" s="1"/>
  <c r="L17" i="3"/>
  <c r="J17" i="3" s="1"/>
  <c r="L18" i="3"/>
  <c r="J18" i="3" s="1"/>
  <c r="L19" i="3"/>
  <c r="L20" i="3"/>
  <c r="J20" i="3" s="1"/>
  <c r="L21" i="3"/>
  <c r="J21" i="3" s="1"/>
  <c r="L22" i="3"/>
  <c r="J22" i="3" s="1"/>
  <c r="L23" i="3"/>
  <c r="K23" i="3" s="1"/>
  <c r="L24" i="3"/>
  <c r="J24" i="3" s="1"/>
  <c r="L25" i="3"/>
  <c r="J25" i="3" s="1"/>
  <c r="L26" i="3"/>
  <c r="J26" i="3" s="1"/>
  <c r="L27" i="3"/>
  <c r="K27" i="3" s="1"/>
  <c r="L28" i="3"/>
  <c r="J28" i="3" s="1"/>
  <c r="L29" i="3"/>
  <c r="J29" i="3" s="1"/>
  <c r="L30" i="3"/>
  <c r="J30" i="3" s="1"/>
  <c r="L31" i="3"/>
  <c r="K31" i="3" s="1"/>
  <c r="L32" i="3"/>
  <c r="J32" i="3" s="1"/>
  <c r="L33" i="3"/>
  <c r="J33" i="3" s="1"/>
  <c r="L34" i="3"/>
  <c r="J34" i="3" s="1"/>
  <c r="L35" i="3"/>
  <c r="K35" i="3" s="1"/>
  <c r="P16" i="3"/>
  <c r="P17" i="3"/>
  <c r="P18" i="3"/>
  <c r="P20" i="3"/>
  <c r="P21" i="3"/>
  <c r="P22" i="3"/>
  <c r="P24" i="3"/>
  <c r="P25" i="3"/>
  <c r="P26" i="3"/>
  <c r="P28" i="3"/>
  <c r="P29" i="3"/>
  <c r="P30" i="3"/>
  <c r="P32" i="3"/>
  <c r="P33" i="3"/>
  <c r="P34" i="3"/>
  <c r="L15" i="3"/>
  <c r="J15" i="3" s="1"/>
  <c r="L4" i="3"/>
  <c r="L5" i="3"/>
  <c r="L6" i="3"/>
  <c r="K6" i="3" s="1"/>
  <c r="L7" i="3"/>
  <c r="L8" i="3"/>
  <c r="L9" i="3"/>
  <c r="L10" i="3"/>
  <c r="K10" i="3" s="1"/>
  <c r="L11" i="3"/>
  <c r="L12" i="3"/>
  <c r="L13" i="3"/>
  <c r="L14" i="3"/>
  <c r="K14" i="3" s="1"/>
  <c r="O19" i="3" l="1"/>
  <c r="Q19" i="3" s="1"/>
  <c r="O31" i="3"/>
  <c r="R16" i="3"/>
  <c r="O27" i="3"/>
  <c r="Q27" i="3" s="1"/>
  <c r="O23" i="3"/>
  <c r="Q23" i="3" s="1"/>
  <c r="Q31" i="3"/>
  <c r="P35" i="3"/>
  <c r="P31" i="3"/>
  <c r="R31" i="3" s="1"/>
  <c r="P27" i="3"/>
  <c r="P23" i="3"/>
  <c r="R23" i="3" s="1"/>
  <c r="P19" i="3"/>
  <c r="R19" i="3" s="1"/>
  <c r="O35" i="3"/>
  <c r="Q35" i="3" s="1"/>
  <c r="K9" i="3"/>
  <c r="O34" i="3"/>
  <c r="Q34" i="3" s="1"/>
  <c r="R34" i="3" s="1"/>
  <c r="O26" i="3"/>
  <c r="Q26" i="3" s="1"/>
  <c r="R26" i="3" s="1"/>
  <c r="O22" i="3"/>
  <c r="Q22" i="3" s="1"/>
  <c r="R22" i="3" s="1"/>
  <c r="O18" i="3"/>
  <c r="Q18" i="3" s="1"/>
  <c r="R18" i="3" s="1"/>
  <c r="K12" i="3"/>
  <c r="K8" i="3"/>
  <c r="K4" i="3"/>
  <c r="O33" i="3"/>
  <c r="Q33" i="3" s="1"/>
  <c r="R33" i="3" s="1"/>
  <c r="O29" i="3"/>
  <c r="Q29" i="3" s="1"/>
  <c r="R29" i="3" s="1"/>
  <c r="O25" i="3"/>
  <c r="Q25" i="3" s="1"/>
  <c r="R25" i="3" s="1"/>
  <c r="O21" i="3"/>
  <c r="Q21" i="3" s="1"/>
  <c r="R21" i="3" s="1"/>
  <c r="O17" i="3"/>
  <c r="Q17" i="3" s="1"/>
  <c r="R17" i="3" s="1"/>
  <c r="K19" i="3"/>
  <c r="K13" i="3"/>
  <c r="K5" i="3"/>
  <c r="O30" i="3"/>
  <c r="Q30" i="3" s="1"/>
  <c r="R30" i="3" s="1"/>
  <c r="K11" i="3"/>
  <c r="K7" i="3"/>
  <c r="O32" i="3"/>
  <c r="Q32" i="3" s="1"/>
  <c r="R32" i="3" s="1"/>
  <c r="O28" i="3"/>
  <c r="Q28" i="3" s="1"/>
  <c r="R28" i="3" s="1"/>
  <c r="O24" i="3"/>
  <c r="Q24" i="3" s="1"/>
  <c r="R24" i="3" s="1"/>
  <c r="O20" i="3"/>
  <c r="Q20" i="3" s="1"/>
  <c r="R20" i="3" s="1"/>
  <c r="J13" i="3"/>
  <c r="J9" i="3"/>
  <c r="J5" i="3"/>
  <c r="G2" i="3"/>
  <c r="M18" i="3" s="1"/>
  <c r="J12" i="3"/>
  <c r="J8" i="3"/>
  <c r="J4" i="3"/>
  <c r="K15" i="3"/>
  <c r="J35" i="3"/>
  <c r="J31" i="3"/>
  <c r="J27" i="3"/>
  <c r="J23" i="3"/>
  <c r="J19" i="3"/>
  <c r="J11" i="3"/>
  <c r="J7" i="3"/>
  <c r="J14" i="3"/>
  <c r="J10" i="3"/>
  <c r="J6" i="3"/>
  <c r="M14" i="3"/>
  <c r="M26" i="3"/>
  <c r="M19" i="3"/>
  <c r="M35" i="3"/>
  <c r="M16" i="3"/>
  <c r="M28" i="3"/>
  <c r="M13" i="3"/>
  <c r="M25" i="3"/>
  <c r="K34" i="3"/>
  <c r="K30" i="3"/>
  <c r="K26" i="3"/>
  <c r="K22" i="3"/>
  <c r="K18" i="3"/>
  <c r="K33" i="3"/>
  <c r="K29" i="3"/>
  <c r="K25" i="3"/>
  <c r="K21" i="3"/>
  <c r="K17" i="3"/>
  <c r="K32" i="3"/>
  <c r="K28" i="3"/>
  <c r="K24" i="3"/>
  <c r="K20" i="3"/>
  <c r="K16" i="3"/>
  <c r="P15" i="3"/>
  <c r="P11" i="3"/>
  <c r="P7" i="3"/>
  <c r="P14" i="3"/>
  <c r="P10" i="3"/>
  <c r="P6" i="3"/>
  <c r="P13" i="3"/>
  <c r="P9" i="3"/>
  <c r="P5" i="3"/>
  <c r="P12" i="3"/>
  <c r="P8" i="3"/>
  <c r="P4" i="3"/>
  <c r="M9" i="3" l="1"/>
  <c r="M12" i="3"/>
  <c r="M15" i="3"/>
  <c r="M10" i="3"/>
  <c r="M29" i="3"/>
  <c r="M32" i="3"/>
  <c r="M7" i="3"/>
  <c r="M30" i="3"/>
  <c r="R27" i="3"/>
  <c r="R35" i="3"/>
  <c r="M21" i="3"/>
  <c r="M5" i="3"/>
  <c r="M24" i="3"/>
  <c r="M8" i="3"/>
  <c r="M31" i="3"/>
  <c r="M11" i="3"/>
  <c r="M22" i="3"/>
  <c r="M6" i="3"/>
  <c r="M33" i="3"/>
  <c r="M17" i="3"/>
  <c r="M27" i="3"/>
  <c r="M20" i="3"/>
  <c r="M4" i="3"/>
  <c r="M23" i="3"/>
  <c r="M34" i="3"/>
  <c r="F6" i="1" l="1"/>
  <c r="J4" i="2" l="1"/>
  <c r="J5" i="2" s="1"/>
  <c r="B3" i="2"/>
  <c r="B5" i="2" s="1"/>
  <c r="H5" i="1" l="1"/>
  <c r="G5" i="1"/>
  <c r="E5" i="1"/>
  <c r="D5" i="1"/>
  <c r="C5" i="1"/>
  <c r="F5" i="1" l="1"/>
  <c r="O12" i="3"/>
  <c r="Q12" i="3" s="1"/>
  <c r="R12" i="3" s="1"/>
  <c r="O9" i="3"/>
  <c r="Q9" i="3" s="1"/>
  <c r="R9" i="3" s="1"/>
  <c r="O7" i="3"/>
  <c r="Q7" i="3" s="1"/>
  <c r="R7" i="3" s="1"/>
  <c r="O15" i="3"/>
  <c r="Q15" i="3" s="1"/>
  <c r="R15" i="3" s="1"/>
  <c r="O10" i="3"/>
  <c r="Q10" i="3" s="1"/>
  <c r="R10" i="3" s="1"/>
  <c r="O5" i="3"/>
  <c r="Q5" i="3" s="1"/>
  <c r="R5" i="3" s="1"/>
  <c r="O11" i="3"/>
  <c r="Q11" i="3" s="1"/>
  <c r="R11" i="3" s="1"/>
  <c r="O14" i="3"/>
  <c r="Q14" i="3" s="1"/>
  <c r="R14" i="3" s="1"/>
  <c r="O8" i="3"/>
  <c r="Q8" i="3" s="1"/>
  <c r="R8" i="3" s="1"/>
  <c r="O13" i="3"/>
  <c r="Q13" i="3" s="1"/>
  <c r="R13" i="3" s="1"/>
  <c r="O6" i="3"/>
  <c r="Q6" i="3" s="1"/>
  <c r="R6" i="3" s="1"/>
  <c r="O4" i="3"/>
  <c r="Q4" i="3" s="1"/>
  <c r="R4" i="3" s="1"/>
</calcChain>
</file>

<file path=xl/sharedStrings.xml><?xml version="1.0" encoding="utf-8"?>
<sst xmlns="http://schemas.openxmlformats.org/spreadsheetml/2006/main" count="242" uniqueCount="206">
  <si>
    <t>Dataset</t>
  </si>
  <si>
    <t>Documents</t>
  </si>
  <si>
    <t>Propositions</t>
  </si>
  <si>
    <t>Possible Couples</t>
  </si>
  <si>
    <t>Link a to b</t>
  </si>
  <si>
    <t>Train</t>
  </si>
  <si>
    <t>Test</t>
  </si>
  <si>
    <t>Total</t>
  </si>
  <si>
    <t>Orphans</t>
  </si>
  <si>
    <t>Sep</t>
  </si>
  <si>
    <t>Voc_size</t>
  </si>
  <si>
    <t xml:space="preserve"> </t>
  </si>
  <si>
    <t>(</t>
  </si>
  <si>
    <t>)</t>
  </si>
  <si>
    <t>[</t>
  </si>
  <si>
    <t>]</t>
  </si>
  <si>
    <t>...</t>
  </si>
  <si>
    <t>_</t>
  </si>
  <si>
    <t>--</t>
  </si>
  <si>
    <t>;</t>
  </si>
  <si>
    <t>:</t>
  </si>
  <si>
    <t>!</t>
  </si>
  <si>
    <t>?</t>
  </si>
  <si>
    <t>/</t>
  </si>
  <si>
    <t>%</t>
  </si>
  <si>
    <t>$</t>
  </si>
  <si>
    <t>*</t>
  </si>
  <si>
    <t>#</t>
  </si>
  <si>
    <t>+</t>
  </si>
  <si>
    <t>,</t>
  </si>
  <si>
    <t>.</t>
  </si>
  <si>
    <t>'s</t>
  </si>
  <si>
    <t>'ve</t>
  </si>
  <si>
    <t>'ll</t>
  </si>
  <si>
    <t>'re</t>
  </si>
  <si>
    <t>'d</t>
  </si>
  <si>
    <t>-</t>
  </si>
  <si>
    <t>'</t>
  </si>
  <si>
    <t>"</t>
  </si>
  <si>
    <t>Type</t>
  </si>
  <si>
    <t>??</t>
  </si>
  <si>
    <t>!!!</t>
  </si>
  <si>
    <t>???</t>
  </si>
  <si>
    <t>?!?</t>
  </si>
  <si>
    <t>!?!</t>
  </si>
  <si>
    <t>?!</t>
  </si>
  <si>
    <t>!?</t>
  </si>
  <si>
    <t>!!</t>
  </si>
  <si>
    <t>''</t>
  </si>
  <si>
    <t>Possible Correction</t>
  </si>
  <si>
    <t>Separators:</t>
  </si>
  <si>
    <t>Tokens:</t>
  </si>
  <si>
    <t>Orphans:</t>
  </si>
  <si>
    <t>Galassi, Lippi, Torroni</t>
  </si>
  <si>
    <t>Original Paper</t>
  </si>
  <si>
    <t>Coverage:</t>
  </si>
  <si>
    <t>% of links</t>
  </si>
  <si>
    <t>Reported (about)</t>
  </si>
  <si>
    <t>Validation</t>
  </si>
  <si>
    <t>Bigger text</t>
  </si>
  <si>
    <t>Bigger proposition</t>
  </si>
  <si>
    <t>Links</t>
  </si>
  <si>
    <t>True</t>
  </si>
  <si>
    <t>False</t>
  </si>
  <si>
    <t>Prop_type</t>
  </si>
  <si>
    <t>Relation_type</t>
  </si>
  <si>
    <t>class encoding</t>
  </si>
  <si>
    <t>10</t>
  </si>
  <si>
    <t>01</t>
  </si>
  <si>
    <t>epoch</t>
  </si>
  <si>
    <t>loss</t>
  </si>
  <si>
    <t>val_loss</t>
  </si>
  <si>
    <t>link_loss</t>
  </si>
  <si>
    <t>link_single_class_fmeasure</t>
  </si>
  <si>
    <t>relation_loss</t>
  </si>
  <si>
    <t>source_fmeasure</t>
  </si>
  <si>
    <t>source_loss</t>
  </si>
  <si>
    <t>target_fmeasure</t>
  </si>
  <si>
    <t>target_loss</t>
  </si>
  <si>
    <t>val_link_loss</t>
  </si>
  <si>
    <t>val_link_single_class_fmeasure</t>
  </si>
  <si>
    <t>val_relation_loss</t>
  </si>
  <si>
    <t>val_source_fmeasure</t>
  </si>
  <si>
    <t>val_source_loss</t>
  </si>
  <si>
    <t>val_target_fmeasure</t>
  </si>
  <si>
    <t>val_target_loss</t>
  </si>
  <si>
    <t>Val</t>
  </si>
  <si>
    <t>Baseline</t>
  </si>
  <si>
    <t>Prec</t>
  </si>
  <si>
    <t>Rec</t>
  </si>
  <si>
    <t>F1</t>
  </si>
  <si>
    <t>Distance</t>
  </si>
  <si>
    <t>TP</t>
  </si>
  <si>
    <t>TN</t>
  </si>
  <si>
    <t>FP</t>
  </si>
  <si>
    <t>FN</t>
  </si>
  <si>
    <t>Not_links</t>
  </si>
  <si>
    <t>% Links</t>
  </si>
  <si>
    <t>L/NL</t>
  </si>
  <si>
    <t>Supports</t>
  </si>
  <si>
    <t>Attacks</t>
  </si>
  <si>
    <t>NoStance</t>
  </si>
  <si>
    <t>NoStance-Paragraph</t>
  </si>
  <si>
    <t>new_1</t>
  </si>
  <si>
    <t>Angkowat</t>
  </si>
  <si>
    <t>Commuincation</t>
  </si>
  <si>
    <t>Euopren</t>
  </si>
  <si>
    <t>FootballWorld</t>
  </si>
  <si>
    <t>Futuermore</t>
  </si>
  <si>
    <t>Infinete</t>
  </si>
  <si>
    <t>MPhils</t>
  </si>
  <si>
    <t>Mediabank</t>
  </si>
  <si>
    <t>Michallengo</t>
  </si>
  <si>
    <t>Oramaki</t>
  </si>
  <si>
    <t>SEAGAMES</t>
  </si>
  <si>
    <t>Secondy</t>
  </si>
  <si>
    <t>Weichat</t>
  </si>
  <si>
    <t>accelarates</t>
  </si>
  <si>
    <t>acquaintant</t>
  </si>
  <si>
    <t>antioxydant</t>
  </si>
  <si>
    <t>artcrafts</t>
  </si>
  <si>
    <t>asistans</t>
  </si>
  <si>
    <t>blossmed</t>
  </si>
  <si>
    <t>burstling</t>
  </si>
  <si>
    <t>centeries</t>
  </si>
  <si>
    <t>coclusion</t>
  </si>
  <si>
    <t>comities</t>
  </si>
  <si>
    <t>commuincating</t>
  </si>
  <si>
    <t>commuincation</t>
  </si>
  <si>
    <t>conseilieurs</t>
  </si>
  <si>
    <t>corporational</t>
  </si>
  <si>
    <t>cutures</t>
  </si>
  <si>
    <t>demines</t>
  </si>
  <si>
    <t>desulfurize</t>
  </si>
  <si>
    <t>devoiding</t>
  </si>
  <si>
    <t>entertainmening</t>
  </si>
  <si>
    <t>enthuasism</t>
  </si>
  <si>
    <t>everywhre</t>
  </si>
  <si>
    <t>exerice</t>
  </si>
  <si>
    <t>falseful</t>
  </si>
  <si>
    <t>fatherood</t>
  </si>
  <si>
    <t>fundermentaly</t>
  </si>
  <si>
    <t>garther</t>
  </si>
  <si>
    <t>harmonial</t>
  </si>
  <si>
    <t>insemenation</t>
  </si>
  <si>
    <t>instend</t>
  </si>
  <si>
    <t>irrisistible</t>
  </si>
  <si>
    <t>labourous</t>
  </si>
  <si>
    <t>lifestlyle</t>
  </si>
  <si>
    <t>notorous</t>
  </si>
  <si>
    <t>overdeveloping</t>
  </si>
  <si>
    <t>overweighing</t>
  </si>
  <si>
    <t>overweighs</t>
  </si>
  <si>
    <t>parantage</t>
  </si>
  <si>
    <t>prerequisit</t>
  </si>
  <si>
    <t>reseachs</t>
  </si>
  <si>
    <t>subordinaries</t>
  </si>
  <si>
    <t>swimpool</t>
  </si>
  <si>
    <t>tosix</t>
  </si>
  <si>
    <t>trivials</t>
  </si>
  <si>
    <t>unicq</t>
  </si>
  <si>
    <t>vairtey</t>
  </si>
  <si>
    <t>“</t>
  </si>
  <si>
    <t>”</t>
  </si>
  <si>
    <t>’s</t>
  </si>
  <si>
    <t>’ve</t>
  </si>
  <si>
    <t>’ll</t>
  </si>
  <si>
    <t>’re</t>
  </si>
  <si>
    <t>’d</t>
  </si>
  <si>
    <t>’</t>
  </si>
  <si>
    <t>‘</t>
  </si>
  <si>
    <t>10000</t>
  </si>
  <si>
    <t>01000</t>
  </si>
  <si>
    <t>00100</t>
  </si>
  <si>
    <t>00010</t>
  </si>
  <si>
    <t>00001</t>
  </si>
  <si>
    <t>None</t>
  </si>
  <si>
    <t>supports</t>
  </si>
  <si>
    <t>inv_supports</t>
  </si>
  <si>
    <t>attacks</t>
  </si>
  <si>
    <t>inv_attacks</t>
  </si>
  <si>
    <t>Premise</t>
  </si>
  <si>
    <t>Claim</t>
  </si>
  <si>
    <t>MajorClaim</t>
  </si>
  <si>
    <t>001</t>
  </si>
  <si>
    <t>100</t>
  </si>
  <si>
    <t>010</t>
  </si>
  <si>
    <t>Dropout 0.1 in Embedder, 0.3 in Resnet</t>
  </si>
  <si>
    <t>BatchNorm blocchi res, LSTM e softmax</t>
  </si>
  <si>
    <t>Res layers = 2,2</t>
  </si>
  <si>
    <t>link_fmeasure (P)</t>
  </si>
  <si>
    <t>relation_fmeasure (P)</t>
  </si>
  <si>
    <t>batch_size = 500</t>
  </si>
  <si>
    <t>lr_alfa = 0.0005</t>
  </si>
  <si>
    <t>Embed_size = 100</t>
  </si>
  <si>
    <t>epochs = 1000</t>
  </si>
  <si>
    <t>lr_kappa = 0.001</t>
  </si>
  <si>
    <t>patience = 100</t>
  </si>
  <si>
    <t>beta_1 = 0.9</t>
  </si>
  <si>
    <t>weights =20, 10, 1, 1</t>
  </si>
  <si>
    <t>beta_2 = 0.999</t>
  </si>
  <si>
    <t>regularizer_weight = 0.01</t>
  </si>
  <si>
    <t>relation_fmeasure_some_classes</t>
  </si>
  <si>
    <t>val_relation_fmeasure_some_classes</t>
  </si>
  <si>
    <t>Come 18 cdcp</t>
  </si>
  <si>
    <t>Time for epoch = 0.32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</si>
</sst>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49" fontId="0" fillId="3" borderId="7" xfId="0" applyNumberFormat="1" applyFont="1" applyFill="1" applyBorder="1"/>
    <xf numFmtId="49" fontId="0" fillId="0" borderId="7" xfId="0" applyNumberFormat="1" applyFont="1" applyBorder="1"/>
    <xf numFmtId="0" fontId="2" fillId="0" borderId="0" xfId="0" applyFont="1" applyAlignment="1">
      <alignment horizontal="left"/>
    </xf>
    <xf numFmtId="0" fontId="1" fillId="2" borderId="9" xfId="0" applyFont="1" applyFill="1" applyBorder="1"/>
    <xf numFmtId="49" fontId="0" fillId="0" borderId="0" xfId="0" applyNumberFormat="1" applyFont="1" applyBorder="1"/>
    <xf numFmtId="49" fontId="0" fillId="3" borderId="0" xfId="0" applyNumberFormat="1" applyFont="1" applyFill="1" applyBorder="1"/>
    <xf numFmtId="49" fontId="0" fillId="0" borderId="7" xfId="0" applyNumberFormat="1" applyBorder="1"/>
    <xf numFmtId="49" fontId="0" fillId="0" borderId="8" xfId="0" applyNumberFormat="1" applyBorder="1"/>
    <xf numFmtId="10" fontId="0" fillId="0" borderId="0" xfId="0" applyNumberFormat="1" applyAlignment="1">
      <alignment horizontal="center"/>
    </xf>
    <xf numFmtId="10" fontId="0" fillId="0" borderId="1" xfId="0" applyNumberFormat="1" applyBorder="1" applyAlignment="1">
      <alignment vertical="center" wrapText="1"/>
    </xf>
    <xf numFmtId="10" fontId="0" fillId="0" borderId="6" xfId="0" applyNumberForma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10" fontId="3" fillId="0" borderId="6" xfId="0" applyNumberFormat="1" applyFont="1" applyBorder="1" applyAlignment="1">
      <alignment vertical="center" wrapText="1"/>
    </xf>
    <xf numFmtId="0" fontId="0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10" fontId="0" fillId="0" borderId="6" xfId="0" applyNumberFormat="1" applyFont="1" applyBorder="1" applyAlignment="1">
      <alignment vertical="center" wrapText="1"/>
    </xf>
    <xf numFmtId="0" fontId="0" fillId="0" borderId="0" xfId="0" applyFont="1"/>
    <xf numFmtId="0" fontId="3" fillId="0" borderId="0" xfId="0" applyFont="1"/>
    <xf numFmtId="49" fontId="0" fillId="0" borderId="0" xfId="0" applyNumberFormat="1" applyAlignment="1">
      <alignment horizontal="center"/>
    </xf>
    <xf numFmtId="10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NumberFormat="1"/>
    <xf numFmtId="10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e" xfId="0" builtinId="0"/>
  </cellStyles>
  <dxfs count="88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alignment horizontal="general" vertical="bottom" textRotation="0" wrapText="1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</dxf>
    <dxf>
      <border outline="0">
        <top style="medium">
          <color theme="1"/>
        </top>
      </border>
    </dxf>
    <dxf>
      <numFmt numFmtId="30" formatCode="@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top style="medium">
          <color rgb="FFA3A3A3"/>
        </top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A3A3A3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top style="medium">
          <color rgb="FFA3A3A3"/>
        </top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A3A3A3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/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medium">
          <color rgb="FFA3A3A3"/>
        </right>
        <top style="medium">
          <color rgb="FFA3A3A3"/>
        </top>
        <bottom style="medium">
          <color rgb="FFA3A3A3"/>
        </bottom>
        <vertical/>
        <horizontal/>
      </border>
    </dxf>
    <dxf>
      <border outline="0">
        <top style="medium">
          <color rgb="FFA3A3A3"/>
        </top>
      </border>
    </dxf>
    <dxf>
      <border outline="0">
        <left style="medium">
          <color rgb="FFA3A3A3"/>
        </left>
        <right style="medium">
          <color rgb="FFA3A3A3"/>
        </right>
        <top style="medium">
          <color rgb="FFA3A3A3"/>
        </top>
        <bottom style="medium">
          <color rgb="FFA3A3A3"/>
        </bottom>
      </border>
    </dxf>
    <dxf>
      <alignment horizontal="general" vertical="center" textRotation="0" wrapText="1" indent="0" justifyLastLine="0" shrinkToFit="0" readingOrder="0"/>
    </dxf>
    <dxf>
      <border outline="0">
        <bottom style="medium">
          <color rgb="FFA3A3A3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medium">
          <color rgb="FFA3A3A3"/>
        </left>
        <right style="medium">
          <color rgb="FFA3A3A3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5"/>
          <c:order val="4"/>
          <c:tx>
            <c:strRef>
              <c:f>Plot1!$F$31</c:f>
              <c:strCache>
                <c:ptCount val="1"/>
                <c:pt idx="0">
                  <c:v>relation_loss</c:v>
                </c:pt>
              </c:strCache>
            </c:strRef>
          </c:tx>
          <c:spPr>
            <a:ln w="28575" cap="rnd" cmpd="dbl">
              <a:solidFill>
                <a:schemeClr val="accent2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Plot1!$A$32:$A$49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Plot1!$F$32:$F$49</c:f>
              <c:numCache>
                <c:formatCode>General</c:formatCode>
                <c:ptCount val="18"/>
                <c:pt idx="0">
                  <c:v>1.7996351079677799</c:v>
                </c:pt>
                <c:pt idx="1">
                  <c:v>1.3382600869914101</c:v>
                </c:pt>
                <c:pt idx="2">
                  <c:v>1.08419190998551</c:v>
                </c:pt>
                <c:pt idx="3">
                  <c:v>0.98856096166769902</c:v>
                </c:pt>
                <c:pt idx="4">
                  <c:v>0.94624069486177198</c:v>
                </c:pt>
                <c:pt idx="5">
                  <c:v>0.90706793484257997</c:v>
                </c:pt>
                <c:pt idx="6">
                  <c:v>0.87605077711220203</c:v>
                </c:pt>
                <c:pt idx="7">
                  <c:v>0.84158410318559196</c:v>
                </c:pt>
                <c:pt idx="8">
                  <c:v>0.81720018755057799</c:v>
                </c:pt>
                <c:pt idx="9">
                  <c:v>0.78589635594394402</c:v>
                </c:pt>
                <c:pt idx="10">
                  <c:v>0.76053423189437797</c:v>
                </c:pt>
                <c:pt idx="11">
                  <c:v>0.73769643001615903</c:v>
                </c:pt>
                <c:pt idx="12">
                  <c:v>0.71275920051795905</c:v>
                </c:pt>
                <c:pt idx="13">
                  <c:v>0.68345238991437296</c:v>
                </c:pt>
                <c:pt idx="14">
                  <c:v>0.66022553386079197</c:v>
                </c:pt>
                <c:pt idx="15">
                  <c:v>0.643196694243789</c:v>
                </c:pt>
                <c:pt idx="16">
                  <c:v>0.62504190343736998</c:v>
                </c:pt>
                <c:pt idx="17">
                  <c:v>0.60624429631223897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1-4B8F-B3B4-8A1B44DAAE3D}"/>
            </c:ext>
          </c:extLst>
        </c:ser>
        <c:ser>
          <c:idx val="9"/>
          <c:order val="8"/>
          <c:tx>
            <c:strRef>
              <c:f>Plot1!$J$31</c:f>
              <c:strCache>
                <c:ptCount val="1"/>
                <c:pt idx="0">
                  <c:v>target_loss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Plot1!$A$32:$A$49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Plot1!$J$32:$J$49</c:f>
              <c:numCache>
                <c:formatCode>General</c:formatCode>
                <c:ptCount val="18"/>
                <c:pt idx="0">
                  <c:v>1.4029338326654399</c:v>
                </c:pt>
                <c:pt idx="1">
                  <c:v>1.0706821631541801</c:v>
                </c:pt>
                <c:pt idx="2">
                  <c:v>0.824702768870611</c:v>
                </c:pt>
                <c:pt idx="3">
                  <c:v>0.68760679260871005</c:v>
                </c:pt>
                <c:pt idx="4">
                  <c:v>0.62547300985628695</c:v>
                </c:pt>
                <c:pt idx="5">
                  <c:v>0.58610409523020901</c:v>
                </c:pt>
                <c:pt idx="6">
                  <c:v>0.55510602767607897</c:v>
                </c:pt>
                <c:pt idx="7">
                  <c:v>0.52349753521062004</c:v>
                </c:pt>
                <c:pt idx="8">
                  <c:v>0.50801735164471395</c:v>
                </c:pt>
                <c:pt idx="9">
                  <c:v>0.48436347967565302</c:v>
                </c:pt>
                <c:pt idx="10">
                  <c:v>0.47191173023482302</c:v>
                </c:pt>
                <c:pt idx="11">
                  <c:v>0.45861361997383898</c:v>
                </c:pt>
                <c:pt idx="12">
                  <c:v>0.44646533248110998</c:v>
                </c:pt>
                <c:pt idx="13">
                  <c:v>0.434367774118603</c:v>
                </c:pt>
                <c:pt idx="14">
                  <c:v>0.42247688659441401</c:v>
                </c:pt>
                <c:pt idx="15">
                  <c:v>0.418303113448664</c:v>
                </c:pt>
                <c:pt idx="16">
                  <c:v>0.40699948674913999</c:v>
                </c:pt>
                <c:pt idx="17">
                  <c:v>0.40016824249282301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1-4B8F-B3B4-8A1B44DAAE3D}"/>
            </c:ext>
          </c:extLst>
        </c:ser>
        <c:ser>
          <c:idx val="10"/>
          <c:order val="9"/>
          <c:tx>
            <c:strRef>
              <c:f>Plot1!$K$31</c:f>
              <c:strCache>
                <c:ptCount val="1"/>
                <c:pt idx="0">
                  <c:v>val_link_loss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Plot1!$A$32:$A$49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Plot1!$K$32:$K$49</c:f>
              <c:numCache>
                <c:formatCode>General</c:formatCode>
                <c:ptCount val="18"/>
                <c:pt idx="0">
                  <c:v>0.52571524577772499</c:v>
                </c:pt>
                <c:pt idx="1">
                  <c:v>0.462735655025029</c:v>
                </c:pt>
                <c:pt idx="2">
                  <c:v>0.45326847398382902</c:v>
                </c:pt>
                <c:pt idx="3">
                  <c:v>0.44755259512836099</c:v>
                </c:pt>
                <c:pt idx="4">
                  <c:v>0.50769951818590398</c:v>
                </c:pt>
                <c:pt idx="5">
                  <c:v>0.44371632537525901</c:v>
                </c:pt>
                <c:pt idx="6">
                  <c:v>0.50282832929211796</c:v>
                </c:pt>
                <c:pt idx="7">
                  <c:v>0.49252645798727901</c:v>
                </c:pt>
                <c:pt idx="8">
                  <c:v>0.48409832676506398</c:v>
                </c:pt>
                <c:pt idx="9">
                  <c:v>0.49047889229324099</c:v>
                </c:pt>
                <c:pt idx="10">
                  <c:v>0.47485701969036598</c:v>
                </c:pt>
                <c:pt idx="11">
                  <c:v>0.48546369195493799</c:v>
                </c:pt>
                <c:pt idx="12">
                  <c:v>0.59855800535943704</c:v>
                </c:pt>
                <c:pt idx="13">
                  <c:v>0.52353545341990904</c:v>
                </c:pt>
                <c:pt idx="14">
                  <c:v>0.519603667924037</c:v>
                </c:pt>
                <c:pt idx="15">
                  <c:v>0.52468239178514797</c:v>
                </c:pt>
                <c:pt idx="16">
                  <c:v>0.51735415844581001</c:v>
                </c:pt>
                <c:pt idx="17">
                  <c:v>0.54426311542335704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1-4B8F-B3B4-8A1B44DAAE3D}"/>
            </c:ext>
          </c:extLst>
        </c:ser>
        <c:ser>
          <c:idx val="12"/>
          <c:order val="11"/>
          <c:tx>
            <c:strRef>
              <c:f>Plot1!$M$31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Plot1!$A$32:$A$49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Plot1!$M$32:$M$49</c:f>
              <c:numCache>
                <c:formatCode>General</c:formatCode>
                <c:ptCount val="18"/>
                <c:pt idx="0">
                  <c:v>68.609897091857306</c:v>
                </c:pt>
                <c:pt idx="1">
                  <c:v>62.690071464603697</c:v>
                </c:pt>
                <c:pt idx="2">
                  <c:v>58.367454936361703</c:v>
                </c:pt>
                <c:pt idx="3">
                  <c:v>55.030120401300898</c:v>
                </c:pt>
                <c:pt idx="4">
                  <c:v>53.819456850361597</c:v>
                </c:pt>
                <c:pt idx="5">
                  <c:v>50.202817819057302</c:v>
                </c:pt>
                <c:pt idx="6">
                  <c:v>49.814409476060099</c:v>
                </c:pt>
                <c:pt idx="7">
                  <c:v>47.723652383201099</c:v>
                </c:pt>
                <c:pt idx="8">
                  <c:v>45.847749710083001</c:v>
                </c:pt>
                <c:pt idx="9">
                  <c:v>44.829662225185203</c:v>
                </c:pt>
                <c:pt idx="10">
                  <c:v>42.921268666911303</c:v>
                </c:pt>
                <c:pt idx="11">
                  <c:v>41.842124612922298</c:v>
                </c:pt>
                <c:pt idx="12">
                  <c:v>44.1906398707984</c:v>
                </c:pt>
                <c:pt idx="13">
                  <c:v>40.989968666663501</c:v>
                </c:pt>
                <c:pt idx="14">
                  <c:v>39.634855514917597</c:v>
                </c:pt>
                <c:pt idx="15">
                  <c:v>39.428308380974599</c:v>
                </c:pt>
                <c:pt idx="16">
                  <c:v>38.209595720992098</c:v>
                </c:pt>
                <c:pt idx="17">
                  <c:v>37.805096202426398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1-4B8F-B3B4-8A1B44DAAE3D}"/>
            </c:ext>
          </c:extLst>
        </c:ser>
        <c:ser>
          <c:idx val="14"/>
          <c:order val="13"/>
          <c:tx>
            <c:strRef>
              <c:f>Plot1!$O$31</c:f>
              <c:strCache>
                <c:ptCount val="1"/>
                <c:pt idx="0">
                  <c:v>val_relation_loss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Plot1!$A$32:$A$49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Plot1!$O$32:$O$49</c:f>
              <c:numCache>
                <c:formatCode>General</c:formatCode>
                <c:ptCount val="18"/>
                <c:pt idx="0">
                  <c:v>1.3238632029447801</c:v>
                </c:pt>
                <c:pt idx="1">
                  <c:v>1.1636466304970601</c:v>
                </c:pt>
                <c:pt idx="2">
                  <c:v>1.03824343207554</c:v>
                </c:pt>
                <c:pt idx="3">
                  <c:v>0.97404565846818103</c:v>
                </c:pt>
                <c:pt idx="4">
                  <c:v>0.95685556187079501</c:v>
                </c:pt>
                <c:pt idx="5">
                  <c:v>0.94313233071922198</c:v>
                </c:pt>
                <c:pt idx="6">
                  <c:v>0.97126595765097501</c:v>
                </c:pt>
                <c:pt idx="7">
                  <c:v>0.96590466669991404</c:v>
                </c:pt>
                <c:pt idx="8">
                  <c:v>0.95648361258527104</c:v>
                </c:pt>
                <c:pt idx="9">
                  <c:v>0.99318768300561799</c:v>
                </c:pt>
                <c:pt idx="10">
                  <c:v>0.97073815533747998</c:v>
                </c:pt>
                <c:pt idx="11">
                  <c:v>0.96945013233229604</c:v>
                </c:pt>
                <c:pt idx="12">
                  <c:v>1.08271725819661</c:v>
                </c:pt>
                <c:pt idx="13">
                  <c:v>1.03113187671217</c:v>
                </c:pt>
                <c:pt idx="14">
                  <c:v>1.01325699457755</c:v>
                </c:pt>
                <c:pt idx="15">
                  <c:v>1.06892945458236</c:v>
                </c:pt>
                <c:pt idx="16">
                  <c:v>1.05030823556276</c:v>
                </c:pt>
                <c:pt idx="17">
                  <c:v>1.0429064858163499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71-4B8F-B3B4-8A1B44DAA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963328"/>
        <c:axId val="2026249040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Plot1!$C$31</c15:sqref>
                        </c15:formulaRef>
                      </c:ext>
                    </c:extLst>
                    <c:strCache>
                      <c:ptCount val="1"/>
                      <c:pt idx="0">
                        <c:v>link_single_class_fmeasure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Plot1!$A$32:$A$49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Plot1!$C$32:$C$49</c15:sqref>
                        </c15:formulaRef>
                      </c:ext>
                    </c:extLst>
                    <c:numCache>
                      <c:formatCode>0.00%</c:formatCode>
                      <c:ptCount val="18"/>
                      <c:pt idx="0">
                        <c:v>0.17900695074343601</c:v>
                      </c:pt>
                      <c:pt idx="1">
                        <c:v>9.0921769168099895E-3</c:v>
                      </c:pt>
                      <c:pt idx="2">
                        <c:v>6.6664966331069497E-3</c:v>
                      </c:pt>
                      <c:pt idx="3">
                        <c:v>1.01680946067201E-2</c:v>
                      </c:pt>
                      <c:pt idx="4">
                        <c:v>5.7825169193897297E-2</c:v>
                      </c:pt>
                      <c:pt idx="5">
                        <c:v>0.147030668554298</c:v>
                      </c:pt>
                      <c:pt idx="6">
                        <c:v>0.244728227945431</c:v>
                      </c:pt>
                      <c:pt idx="7">
                        <c:v>0.32179690195021299</c:v>
                      </c:pt>
                      <c:pt idx="8">
                        <c:v>0.40500104348301103</c:v>
                      </c:pt>
                      <c:pt idx="9">
                        <c:v>0.44807250103430701</c:v>
                      </c:pt>
                      <c:pt idx="10">
                        <c:v>0.50746262257021701</c:v>
                      </c:pt>
                      <c:pt idx="11">
                        <c:v>0.53335580770576696</c:v>
                      </c:pt>
                      <c:pt idx="12">
                        <c:v>0.56825113909434199</c:v>
                      </c:pt>
                      <c:pt idx="13">
                        <c:v>0.59870620800845198</c:v>
                      </c:pt>
                      <c:pt idx="14">
                        <c:v>0.62589845127780797</c:v>
                      </c:pt>
                      <c:pt idx="15">
                        <c:v>0.63573423194345002</c:v>
                      </c:pt>
                      <c:pt idx="16">
                        <c:v>0.65754105512565497</c:v>
                      </c:pt>
                      <c:pt idx="17">
                        <c:v>0.66259108663535704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7D71-4B8F-B3B4-8A1B44DAAE3D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Plot1!$E$31</c15:sqref>
                        </c15:formulaRef>
                      </c:ext>
                    </c:extLst>
                    <c:strCache>
                      <c:ptCount val="1"/>
                      <c:pt idx="0">
                        <c:v>relation_fmeasure_some_classes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Plot1!$A$32:$A$49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Plot1!$E$32:$E$49</c15:sqref>
                        </c15:formulaRef>
                      </c:ext>
                    </c:extLst>
                    <c:numCache>
                      <c:formatCode>0.00%</c:formatCode>
                      <c:ptCount val="18"/>
                      <c:pt idx="0">
                        <c:v>0.12124033074117301</c:v>
                      </c:pt>
                      <c:pt idx="1">
                        <c:v>0.10804511847614599</c:v>
                      </c:pt>
                      <c:pt idx="2">
                        <c:v>1.08302945643097E-2</c:v>
                      </c:pt>
                      <c:pt idx="3">
                        <c:v>5.2806713673357103E-3</c:v>
                      </c:pt>
                      <c:pt idx="4">
                        <c:v>3.7397419515742901E-2</c:v>
                      </c:pt>
                      <c:pt idx="5">
                        <c:v>9.5925803491624898E-2</c:v>
                      </c:pt>
                      <c:pt idx="6">
                        <c:v>0.15891466664869</c:v>
                      </c:pt>
                      <c:pt idx="7">
                        <c:v>0.223372160286748</c:v>
                      </c:pt>
                      <c:pt idx="8">
                        <c:v>0.294736455759812</c:v>
                      </c:pt>
                      <c:pt idx="9">
                        <c:v>0.333127673286152</c:v>
                      </c:pt>
                      <c:pt idx="10">
                        <c:v>0.38297983754526699</c:v>
                      </c:pt>
                      <c:pt idx="11">
                        <c:v>0.42135771864480798</c:v>
                      </c:pt>
                      <c:pt idx="12">
                        <c:v>0.45365119601745002</c:v>
                      </c:pt>
                      <c:pt idx="13">
                        <c:v>0.49435237007907301</c:v>
                      </c:pt>
                      <c:pt idx="14">
                        <c:v>0.51440275495959498</c:v>
                      </c:pt>
                      <c:pt idx="15">
                        <c:v>0.52901451891016804</c:v>
                      </c:pt>
                      <c:pt idx="16">
                        <c:v>0.56072434770048396</c:v>
                      </c:pt>
                      <c:pt idx="17">
                        <c:v>0.57121253852473197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D71-4B8F-B3B4-8A1B44DAAE3D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Plot1!$G$31</c15:sqref>
                        </c15:formulaRef>
                      </c:ext>
                    </c:extLst>
                    <c:strCache>
                      <c:ptCount val="1"/>
                      <c:pt idx="0">
                        <c:v>source_fmeasure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Plot1!$A$32:$A$49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Plot1!$G$32:$G$49</c15:sqref>
                        </c15:formulaRef>
                      </c:ext>
                    </c:extLst>
                    <c:numCache>
                      <c:formatCode>0.00%</c:formatCode>
                      <c:ptCount val="18"/>
                      <c:pt idx="0">
                        <c:v>0.28533234068267999</c:v>
                      </c:pt>
                      <c:pt idx="1">
                        <c:v>0.30487273788324998</c:v>
                      </c:pt>
                      <c:pt idx="2">
                        <c:v>0.55916395845827405</c:v>
                      </c:pt>
                      <c:pt idx="3">
                        <c:v>0.73780286628382297</c:v>
                      </c:pt>
                      <c:pt idx="4">
                        <c:v>0.75384677358776897</c:v>
                      </c:pt>
                      <c:pt idx="5">
                        <c:v>0.75384782275044704</c:v>
                      </c:pt>
                      <c:pt idx="6">
                        <c:v>0.75389973603170501</c:v>
                      </c:pt>
                      <c:pt idx="7">
                        <c:v>0.75455949543387202</c:v>
                      </c:pt>
                      <c:pt idx="8">
                        <c:v>0.76002899949115499</c:v>
                      </c:pt>
                      <c:pt idx="9">
                        <c:v>0.76598179663618304</c:v>
                      </c:pt>
                      <c:pt idx="10">
                        <c:v>0.779123837530171</c:v>
                      </c:pt>
                      <c:pt idx="11">
                        <c:v>0.78491727485506602</c:v>
                      </c:pt>
                      <c:pt idx="12">
                        <c:v>0.79502061718321604</c:v>
                      </c:pt>
                      <c:pt idx="13">
                        <c:v>0.80612530807847804</c:v>
                      </c:pt>
                      <c:pt idx="14">
                        <c:v>0.81387797614690505</c:v>
                      </c:pt>
                      <c:pt idx="15">
                        <c:v>0.81934797715762397</c:v>
                      </c:pt>
                      <c:pt idx="16">
                        <c:v>0.82914537034801805</c:v>
                      </c:pt>
                      <c:pt idx="17">
                        <c:v>0.83492638185253998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D71-4B8F-B3B4-8A1B44DAAE3D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Plot1!$I$31</c15:sqref>
                        </c15:formulaRef>
                      </c:ext>
                    </c:extLst>
                    <c:strCache>
                      <c:ptCount val="1"/>
                      <c:pt idx="0">
                        <c:v>target_fmeasure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Plot1!$A$32:$A$49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Plot1!$I$32:$I$49</c15:sqref>
                        </c15:formulaRef>
                      </c:ext>
                    </c:extLst>
                    <c:numCache>
                      <c:formatCode>0.00%</c:formatCode>
                      <c:ptCount val="18"/>
                      <c:pt idx="0">
                        <c:v>0.28511001356697002</c:v>
                      </c:pt>
                      <c:pt idx="1">
                        <c:v>0.32441751020738202</c:v>
                      </c:pt>
                      <c:pt idx="2">
                        <c:v>0.58355325186790497</c:v>
                      </c:pt>
                      <c:pt idx="3">
                        <c:v>0.73359054096778498</c:v>
                      </c:pt>
                      <c:pt idx="4">
                        <c:v>0.75291083440124495</c:v>
                      </c:pt>
                      <c:pt idx="5">
                        <c:v>0.76036846685012605</c:v>
                      </c:pt>
                      <c:pt idx="6">
                        <c:v>0.77174531354567999</c:v>
                      </c:pt>
                      <c:pt idx="7">
                        <c:v>0.78581307468155004</c:v>
                      </c:pt>
                      <c:pt idx="8">
                        <c:v>0.79696846618378203</c:v>
                      </c:pt>
                      <c:pt idx="9">
                        <c:v>0.81075432891575305</c:v>
                      </c:pt>
                      <c:pt idx="10">
                        <c:v>0.82052754552734197</c:v>
                      </c:pt>
                      <c:pt idx="11">
                        <c:v>0.82771321833094902</c:v>
                      </c:pt>
                      <c:pt idx="12">
                        <c:v>0.83636657907029699</c:v>
                      </c:pt>
                      <c:pt idx="13">
                        <c:v>0.84345866395370095</c:v>
                      </c:pt>
                      <c:pt idx="14">
                        <c:v>0.84766335725505204</c:v>
                      </c:pt>
                      <c:pt idx="15">
                        <c:v>0.85036537736084505</c:v>
                      </c:pt>
                      <c:pt idx="16">
                        <c:v>0.85372794075244096</c:v>
                      </c:pt>
                      <c:pt idx="17">
                        <c:v>0.85993580759881705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D71-4B8F-B3B4-8A1B44DAAE3D}"/>
                  </c:ext>
                </c:extLst>
              </c15:ser>
            </c15:filteredLineSeries>
            <c15:filteredLineSeries>
              <c15:ser>
                <c:idx val="11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Plot1!$L$31</c15:sqref>
                        </c15:formulaRef>
                      </c:ext>
                    </c:extLst>
                    <c:strCache>
                      <c:ptCount val="1"/>
                      <c:pt idx="0">
                        <c:v>val_link_single_class_fmeasure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Plot1!$A$32:$A$49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Plot1!$L$32:$L$49</c15:sqref>
                        </c15:formulaRef>
                      </c:ext>
                    </c:extLst>
                    <c:numCache>
                      <c:formatCode>0.00%</c:formatCode>
                      <c:ptCount val="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6.6773497679621296E-3</c:v>
                      </c:pt>
                      <c:pt idx="6">
                        <c:v>0</c:v>
                      </c:pt>
                      <c:pt idx="7">
                        <c:v>0.249524615622533</c:v>
                      </c:pt>
                      <c:pt idx="8">
                        <c:v>7.0543354152963894E-2</c:v>
                      </c:pt>
                      <c:pt idx="9">
                        <c:v>0.13271280995252099</c:v>
                      </c:pt>
                      <c:pt idx="10">
                        <c:v>0.11440710897053</c:v>
                      </c:pt>
                      <c:pt idx="11">
                        <c:v>5.4573688889960198E-2</c:v>
                      </c:pt>
                      <c:pt idx="12">
                        <c:v>4.8698539363426802E-2</c:v>
                      </c:pt>
                      <c:pt idx="13">
                        <c:v>9.0323132690849905E-2</c:v>
                      </c:pt>
                      <c:pt idx="14">
                        <c:v>0.161457422304879</c:v>
                      </c:pt>
                      <c:pt idx="15">
                        <c:v>0.121355871582656</c:v>
                      </c:pt>
                      <c:pt idx="16">
                        <c:v>5.5528705538298702E-2</c:v>
                      </c:pt>
                      <c:pt idx="17">
                        <c:v>0.125638309746677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D71-4B8F-B3B4-8A1B44DAAE3D}"/>
                  </c:ext>
                </c:extLst>
              </c15:ser>
            </c15:filteredLineSeries>
            <c15:filteredLineSeries>
              <c15:ser>
                <c:idx val="13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Plot1!$N$31</c15:sqref>
                        </c15:formulaRef>
                      </c:ext>
                    </c:extLst>
                    <c:strCache>
                      <c:ptCount val="1"/>
                      <c:pt idx="0">
                        <c:v>val_relation_fmeasure_some_classes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Plot1!$A$32:$A$49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Plot1!$N$32:$N$49</c15:sqref>
                        </c15:formulaRef>
                      </c:ext>
                    </c:extLst>
                    <c:numCache>
                      <c:formatCode>0.00%</c:formatCode>
                      <c:ptCount val="18"/>
                      <c:pt idx="0">
                        <c:v>1.9741151210981099E-2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1.68913173224109E-2</c:v>
                      </c:pt>
                      <c:pt idx="6">
                        <c:v>0</c:v>
                      </c:pt>
                      <c:pt idx="7">
                        <c:v>0.17731773799259301</c:v>
                      </c:pt>
                      <c:pt idx="8">
                        <c:v>7.5929146352111496E-2</c:v>
                      </c:pt>
                      <c:pt idx="9">
                        <c:v>0.101923556217765</c:v>
                      </c:pt>
                      <c:pt idx="10">
                        <c:v>0.140661804848218</c:v>
                      </c:pt>
                      <c:pt idx="11">
                        <c:v>0.10412681833402999</c:v>
                      </c:pt>
                      <c:pt idx="12">
                        <c:v>4.8753252764638703E-2</c:v>
                      </c:pt>
                      <c:pt idx="13">
                        <c:v>0.102254146562543</c:v>
                      </c:pt>
                      <c:pt idx="14">
                        <c:v>0.11666131814210499</c:v>
                      </c:pt>
                      <c:pt idx="15">
                        <c:v>8.8980860084355795E-2</c:v>
                      </c:pt>
                      <c:pt idx="16">
                        <c:v>0.19175518534015401</c:v>
                      </c:pt>
                      <c:pt idx="17">
                        <c:v>0.187791685611265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D71-4B8F-B3B4-8A1B44DAAE3D}"/>
                  </c:ext>
                </c:extLst>
              </c15:ser>
            </c15:filteredLineSeries>
            <c15:filteredLineSeries>
              <c15:ser>
                <c:idx val="15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Plot1!$P$31</c15:sqref>
                        </c15:formulaRef>
                      </c:ext>
                    </c:extLst>
                    <c:strCache>
                      <c:ptCount val="1"/>
                      <c:pt idx="0">
                        <c:v>val_source_fmeasure</c:v>
                      </c:pt>
                    </c:strCache>
                  </c:strRef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Plot1!$A$32:$A$49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Plot1!$P$32:$P$49</c15:sqref>
                        </c15:formulaRef>
                      </c:ext>
                    </c:extLst>
                    <c:numCache>
                      <c:formatCode>0.00%</c:formatCode>
                      <c:ptCount val="18"/>
                      <c:pt idx="0">
                        <c:v>7.9645793630271897E-2</c:v>
                      </c:pt>
                      <c:pt idx="1">
                        <c:v>7.3934970562879607E-2</c:v>
                      </c:pt>
                      <c:pt idx="2">
                        <c:v>0.61342077963372499</c:v>
                      </c:pt>
                      <c:pt idx="3">
                        <c:v>0.73524959614643604</c:v>
                      </c:pt>
                      <c:pt idx="4">
                        <c:v>0.73557684857111705</c:v>
                      </c:pt>
                      <c:pt idx="5">
                        <c:v>0.73313445820767598</c:v>
                      </c:pt>
                      <c:pt idx="6">
                        <c:v>0.73367729642961699</c:v>
                      </c:pt>
                      <c:pt idx="7">
                        <c:v>0.74037597500360897</c:v>
                      </c:pt>
                      <c:pt idx="8">
                        <c:v>0.73172203597859398</c:v>
                      </c:pt>
                      <c:pt idx="9">
                        <c:v>0.73873129079484501</c:v>
                      </c:pt>
                      <c:pt idx="10">
                        <c:v>0.74170804061950701</c:v>
                      </c:pt>
                      <c:pt idx="11">
                        <c:v>0.74719628627993095</c:v>
                      </c:pt>
                      <c:pt idx="12">
                        <c:v>0.74885723262261095</c:v>
                      </c:pt>
                      <c:pt idx="13">
                        <c:v>0.763231560587883</c:v>
                      </c:pt>
                      <c:pt idx="14">
                        <c:v>0.73941359025800302</c:v>
                      </c:pt>
                      <c:pt idx="15">
                        <c:v>0.73461726244188696</c:v>
                      </c:pt>
                      <c:pt idx="16">
                        <c:v>0.71906688019760601</c:v>
                      </c:pt>
                      <c:pt idx="17">
                        <c:v>0.73319818308720197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D71-4B8F-B3B4-8A1B44DAAE3D}"/>
                  </c:ext>
                </c:extLst>
              </c15:ser>
            </c15:filteredLineSeries>
            <c15:filteredLineSeries>
              <c15:ser>
                <c:idx val="17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Plot1!$R$31</c15:sqref>
                        </c15:formulaRef>
                      </c:ext>
                    </c:extLst>
                    <c:strCache>
                      <c:ptCount val="1"/>
                      <c:pt idx="0">
                        <c:v>val_target_fmeasure</c:v>
                      </c:pt>
                    </c:strCache>
                  </c:strRef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Plot1!$A$32:$A$49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Plot1!$R$32:$R$49</c15:sqref>
                        </c15:formulaRef>
                      </c:ext>
                    </c:extLst>
                    <c:numCache>
                      <c:formatCode>0.00%</c:formatCode>
                      <c:ptCount val="18"/>
                      <c:pt idx="0">
                        <c:v>0.120206970092641</c:v>
                      </c:pt>
                      <c:pt idx="1">
                        <c:v>0.49412573778476399</c:v>
                      </c:pt>
                      <c:pt idx="2">
                        <c:v>0.73476342895092095</c:v>
                      </c:pt>
                      <c:pt idx="3">
                        <c:v>0.73596995151959899</c:v>
                      </c:pt>
                      <c:pt idx="4">
                        <c:v>0.73557687951968198</c:v>
                      </c:pt>
                      <c:pt idx="5">
                        <c:v>0.74500904760808995</c:v>
                      </c:pt>
                      <c:pt idx="6">
                        <c:v>0.73774871013612797</c:v>
                      </c:pt>
                      <c:pt idx="7">
                        <c:v>0.72770234343842499</c:v>
                      </c:pt>
                      <c:pt idx="8">
                        <c:v>0.74837085502779299</c:v>
                      </c:pt>
                      <c:pt idx="9">
                        <c:v>0.74503320952256502</c:v>
                      </c:pt>
                      <c:pt idx="10">
                        <c:v>0.72561970162085998</c:v>
                      </c:pt>
                      <c:pt idx="11">
                        <c:v>0.73168999096776599</c:v>
                      </c:pt>
                      <c:pt idx="12">
                        <c:v>0.74228601679842698</c:v>
                      </c:pt>
                      <c:pt idx="13">
                        <c:v>0.75018906198505597</c:v>
                      </c:pt>
                      <c:pt idx="14">
                        <c:v>0.74848013403069202</c:v>
                      </c:pt>
                      <c:pt idx="15">
                        <c:v>0.74427488471707703</c:v>
                      </c:pt>
                      <c:pt idx="16">
                        <c:v>0.73981122137644295</c:v>
                      </c:pt>
                      <c:pt idx="17">
                        <c:v>0.73346857904878404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D71-4B8F-B3B4-8A1B44DAAE3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0"/>
          <c:tx>
            <c:strRef>
              <c:f>Plot1!$B$31</c:f>
              <c:strCache>
                <c:ptCount val="1"/>
                <c:pt idx="0">
                  <c:v>link_loss</c:v>
                </c:pt>
              </c:strCache>
            </c:strRef>
          </c:tx>
          <c:spPr>
            <a:ln w="28575" cap="rnd" cmpd="dbl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Plot1!$A$32:$A$49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Plot1!$B$32:$B$49</c:f>
              <c:numCache>
                <c:formatCode>General</c:formatCode>
                <c:ptCount val="18"/>
                <c:pt idx="0">
                  <c:v>0.69756421765792398</c:v>
                </c:pt>
                <c:pt idx="1">
                  <c:v>0.49387426531536499</c:v>
                </c:pt>
                <c:pt idx="2">
                  <c:v>0.46130010119370002</c:v>
                </c:pt>
                <c:pt idx="3">
                  <c:v>0.45663549576721602</c:v>
                </c:pt>
                <c:pt idx="4">
                  <c:v>0.43723563314073299</c:v>
                </c:pt>
                <c:pt idx="5">
                  <c:v>0.41558965042936902</c:v>
                </c:pt>
                <c:pt idx="6">
                  <c:v>0.396073441966517</c:v>
                </c:pt>
                <c:pt idx="7">
                  <c:v>0.37436260775435098</c:v>
                </c:pt>
                <c:pt idx="8">
                  <c:v>0.35536704296826299</c:v>
                </c:pt>
                <c:pt idx="9">
                  <c:v>0.33813364533829798</c:v>
                </c:pt>
                <c:pt idx="10">
                  <c:v>0.32130543908739201</c:v>
                </c:pt>
                <c:pt idx="11">
                  <c:v>0.31151602531087103</c:v>
                </c:pt>
                <c:pt idx="12">
                  <c:v>0.29535413428701102</c:v>
                </c:pt>
                <c:pt idx="13">
                  <c:v>0.28341882040324201</c:v>
                </c:pt>
                <c:pt idx="14">
                  <c:v>0.271012829442005</c:v>
                </c:pt>
                <c:pt idx="15">
                  <c:v>0.26275739852241597</c:v>
                </c:pt>
                <c:pt idx="16">
                  <c:v>0.25523680429927398</c:v>
                </c:pt>
                <c:pt idx="17">
                  <c:v>0.24876772870569699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71-4B8F-B3B4-8A1B44DAAE3D}"/>
            </c:ext>
          </c:extLst>
        </c:ser>
        <c:ser>
          <c:idx val="3"/>
          <c:order val="2"/>
          <c:tx>
            <c:strRef>
              <c:f>Plot1!$D$31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 cmpd="dbl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Plot1!$A$32:$A$49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Plot1!$D$32:$D$49</c:f>
              <c:numCache>
                <c:formatCode>General</c:formatCode>
                <c:ptCount val="18"/>
                <c:pt idx="0">
                  <c:v>78.112347779836398</c:v>
                </c:pt>
                <c:pt idx="1">
                  <c:v>66.670223256425004</c:v>
                </c:pt>
                <c:pt idx="2">
                  <c:v>60.431165623004297</c:v>
                </c:pt>
                <c:pt idx="3">
                  <c:v>56.582400082456601</c:v>
                </c:pt>
                <c:pt idx="4">
                  <c:v>53.323282116053797</c:v>
                </c:pt>
                <c:pt idx="5">
                  <c:v>50.262992129584397</c:v>
                </c:pt>
                <c:pt idx="6">
                  <c:v>47.505015147121398</c:v>
                </c:pt>
                <c:pt idx="7">
                  <c:v>44.830418554358801</c:v>
                </c:pt>
                <c:pt idx="8">
                  <c:v>42.464752308893502</c:v>
                </c:pt>
                <c:pt idx="9">
                  <c:v>40.193101477353203</c:v>
                </c:pt>
                <c:pt idx="10">
                  <c:v>38.139134746764299</c:v>
                </c:pt>
                <c:pt idx="11">
                  <c:v>36.356959751390598</c:v>
                </c:pt>
                <c:pt idx="12">
                  <c:v>34.514923209315498</c:v>
                </c:pt>
                <c:pt idx="13">
                  <c:v>32.799958888785802</c:v>
                </c:pt>
                <c:pt idx="14">
                  <c:v>31.231846682503399</c:v>
                </c:pt>
                <c:pt idx="15">
                  <c:v>29.890595945987599</c:v>
                </c:pt>
                <c:pt idx="16">
                  <c:v>28.623251471071001</c:v>
                </c:pt>
                <c:pt idx="17">
                  <c:v>27.437517445703499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71-4B8F-B3B4-8A1B44DAAE3D}"/>
            </c:ext>
          </c:extLst>
        </c:ser>
        <c:ser>
          <c:idx val="7"/>
          <c:order val="6"/>
          <c:tx>
            <c:strRef>
              <c:f>Plot1!$H$31</c:f>
              <c:strCache>
                <c:ptCount val="1"/>
                <c:pt idx="0">
                  <c:v>source_loss</c:v>
                </c:pt>
              </c:strCache>
            </c:strRef>
          </c:tx>
          <c:spPr>
            <a:ln w="28575" cap="rnd" cmpd="dbl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Plot1!$A$32:$A$49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Plot1!$H$32:$H$49</c:f>
              <c:numCache>
                <c:formatCode>General</c:formatCode>
                <c:ptCount val="18"/>
                <c:pt idx="0">
                  <c:v>1.38105244150644</c:v>
                </c:pt>
                <c:pt idx="1">
                  <c:v>1.0727100489988799</c:v>
                </c:pt>
                <c:pt idx="2">
                  <c:v>0.84288198581394902</c:v>
                </c:pt>
                <c:pt idx="3">
                  <c:v>0.70383718321825395</c:v>
                </c:pt>
                <c:pt idx="4">
                  <c:v>0.66404579989326196</c:v>
                </c:pt>
                <c:pt idx="5">
                  <c:v>0.63546760088601395</c:v>
                </c:pt>
                <c:pt idx="6">
                  <c:v>0.61635223888020596</c:v>
                </c:pt>
                <c:pt idx="7">
                  <c:v>0.59684778131919503</c:v>
                </c:pt>
                <c:pt idx="8">
                  <c:v>0.57479498202351997</c:v>
                </c:pt>
                <c:pt idx="9">
                  <c:v>0.55310655254151098</c:v>
                </c:pt>
                <c:pt idx="10">
                  <c:v>0.53649671414317301</c:v>
                </c:pt>
                <c:pt idx="11">
                  <c:v>0.52060091311793</c:v>
                </c:pt>
                <c:pt idx="12">
                  <c:v>0.50408433103517902</c:v>
                </c:pt>
                <c:pt idx="13">
                  <c:v>0.486110209488468</c:v>
                </c:pt>
                <c:pt idx="14">
                  <c:v>0.47305988847612401</c:v>
                </c:pt>
                <c:pt idx="15">
                  <c:v>0.46223326506656798</c:v>
                </c:pt>
                <c:pt idx="16">
                  <c:v>0.44926969748291201</c:v>
                </c:pt>
                <c:pt idx="17">
                  <c:v>0.43705884786122801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71-4B8F-B3B4-8A1B44DAAE3D}"/>
            </c:ext>
          </c:extLst>
        </c:ser>
        <c:ser>
          <c:idx val="16"/>
          <c:order val="15"/>
          <c:tx>
            <c:strRef>
              <c:f>Plot1!$Q$31</c:f>
              <c:strCache>
                <c:ptCount val="1"/>
                <c:pt idx="0">
                  <c:v>val_source_loss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Plot1!$A$32:$A$49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Plot1!$Q$32:$Q$49</c:f>
              <c:numCache>
                <c:formatCode>General</c:formatCode>
                <c:ptCount val="18"/>
                <c:pt idx="0">
                  <c:v>1.2822977314647399</c:v>
                </c:pt>
                <c:pt idx="1">
                  <c:v>0.97527102794912102</c:v>
                </c:pt>
                <c:pt idx="2">
                  <c:v>0.80417941141332305</c:v>
                </c:pt>
                <c:pt idx="3">
                  <c:v>0.70882292486663501</c:v>
                </c:pt>
                <c:pt idx="4">
                  <c:v>0.68042240209049598</c:v>
                </c:pt>
                <c:pt idx="5">
                  <c:v>0.665188316096607</c:v>
                </c:pt>
                <c:pt idx="6">
                  <c:v>0.66519114973708005</c:v>
                </c:pt>
                <c:pt idx="7">
                  <c:v>0.66057313991407995</c:v>
                </c:pt>
                <c:pt idx="8">
                  <c:v>0.63724546312776298</c:v>
                </c:pt>
                <c:pt idx="9">
                  <c:v>0.65201183109201899</c:v>
                </c:pt>
                <c:pt idx="10">
                  <c:v>0.63384619011328702</c:v>
                </c:pt>
                <c:pt idx="11">
                  <c:v>0.65234547496860795</c:v>
                </c:pt>
                <c:pt idx="12">
                  <c:v>0.64330897155480504</c:v>
                </c:pt>
                <c:pt idx="13">
                  <c:v>0.65201796553073699</c:v>
                </c:pt>
                <c:pt idx="14">
                  <c:v>0.64209104972517295</c:v>
                </c:pt>
                <c:pt idx="15">
                  <c:v>0.69546226176441195</c:v>
                </c:pt>
                <c:pt idx="16">
                  <c:v>0.67652721677580396</c:v>
                </c:pt>
                <c:pt idx="17">
                  <c:v>0.64758645405626702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71-4B8F-B3B4-8A1B44DAAE3D}"/>
            </c:ext>
          </c:extLst>
        </c:ser>
        <c:ser>
          <c:idx val="18"/>
          <c:order val="17"/>
          <c:tx>
            <c:strRef>
              <c:f>Plot1!$S$31</c:f>
              <c:strCache>
                <c:ptCount val="1"/>
                <c:pt idx="0">
                  <c:v>val_target_loss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Plot1!$A$32:$A$49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Plot1!$S$32:$S$49</c:f>
              <c:numCache>
                <c:formatCode>General</c:formatCode>
                <c:ptCount val="18"/>
                <c:pt idx="0">
                  <c:v>1.14549391137229</c:v>
                </c:pt>
                <c:pt idx="1">
                  <c:v>0.88188189650193205</c:v>
                </c:pt>
                <c:pt idx="2">
                  <c:v>0.755244860664392</c:v>
                </c:pt>
                <c:pt idx="3">
                  <c:v>0.70803078970847899</c:v>
                </c:pt>
                <c:pt idx="4">
                  <c:v>0.74608737166620698</c:v>
                </c:pt>
                <c:pt idx="5">
                  <c:v>0.64288102510647804</c:v>
                </c:pt>
                <c:pt idx="6">
                  <c:v>0.71396436994401802</c:v>
                </c:pt>
                <c:pt idx="7">
                  <c:v>0.65373834088826699</c:v>
                </c:pt>
                <c:pt idx="8">
                  <c:v>0.69999652948134905</c:v>
                </c:pt>
                <c:pt idx="9">
                  <c:v>0.67003126735361196</c:v>
                </c:pt>
                <c:pt idx="10">
                  <c:v>0.68899259939152901</c:v>
                </c:pt>
                <c:pt idx="11">
                  <c:v>0.677019793253678</c:v>
                </c:pt>
                <c:pt idx="12">
                  <c:v>0.83153450208851398</c:v>
                </c:pt>
                <c:pt idx="13">
                  <c:v>0.74607782167756598</c:v>
                </c:pt>
                <c:pt idx="14">
                  <c:v>0.68405101747594299</c:v>
                </c:pt>
                <c:pt idx="15">
                  <c:v>0.71400599461844805</c:v>
                </c:pt>
                <c:pt idx="16">
                  <c:v>0.72147573084912697</c:v>
                </c:pt>
                <c:pt idx="17">
                  <c:v>0.70209600668177596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71-4B8F-B3B4-8A1B44DAA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175407"/>
        <c:axId val="708987455"/>
      </c:lineChart>
      <c:valAx>
        <c:axId val="2026249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6963328"/>
        <c:crossesAt val="1"/>
        <c:crossBetween val="between"/>
      </c:valAx>
      <c:catAx>
        <c:axId val="212696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6249040"/>
        <c:crossesAt val="1.0000000000000002E-2"/>
        <c:auto val="1"/>
        <c:lblAlgn val="ctr"/>
        <c:lblOffset val="100"/>
        <c:noMultiLvlLbl val="0"/>
      </c:catAx>
      <c:valAx>
        <c:axId val="708987455"/>
        <c:scaling>
          <c:logBase val="10"/>
          <c:orientation val="minMax"/>
          <c:max val="5"/>
          <c:min val="1"/>
        </c:scaling>
        <c:delete val="1"/>
        <c:axPos val="l"/>
        <c:numFmt formatCode="General" sourceLinked="1"/>
        <c:majorTickMark val="out"/>
        <c:minorTickMark val="none"/>
        <c:tickLblPos val="nextTo"/>
        <c:crossAx val="470175407"/>
        <c:crosses val="autoZero"/>
        <c:crossBetween val="between"/>
      </c:valAx>
      <c:catAx>
        <c:axId val="47017540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708987455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F-measure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72896554389162"/>
          <c:y val="0.13675955886729294"/>
          <c:w val="0.52097288790674667"/>
          <c:h val="0.76295402714327809"/>
        </c:manualLayout>
      </c:layout>
      <c:lineChart>
        <c:grouping val="standard"/>
        <c:varyColors val="0"/>
        <c:ser>
          <c:idx val="4"/>
          <c:order val="3"/>
          <c:tx>
            <c:strRef>
              <c:f>Plot1!$E$31</c:f>
              <c:strCache>
                <c:ptCount val="1"/>
                <c:pt idx="0">
                  <c:v>relation_fmeasure_some_classes</c:v>
                </c:pt>
              </c:strCache>
            </c:strRef>
          </c:tx>
          <c:spPr>
            <a:ln w="28575" cap="rnd" cmpd="dbl">
              <a:solidFill>
                <a:schemeClr val="accent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Plot1!$A$32:$A$49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Plot1!$E$32:$E$49</c:f>
              <c:numCache>
                <c:formatCode>0.00%</c:formatCode>
                <c:ptCount val="18"/>
                <c:pt idx="0">
                  <c:v>0.12124033074117301</c:v>
                </c:pt>
                <c:pt idx="1">
                  <c:v>0.10804511847614599</c:v>
                </c:pt>
                <c:pt idx="2">
                  <c:v>1.08302945643097E-2</c:v>
                </c:pt>
                <c:pt idx="3">
                  <c:v>5.2806713673357103E-3</c:v>
                </c:pt>
                <c:pt idx="4">
                  <c:v>3.7397419515742901E-2</c:v>
                </c:pt>
                <c:pt idx="5">
                  <c:v>9.5925803491624898E-2</c:v>
                </c:pt>
                <c:pt idx="6">
                  <c:v>0.15891466664869</c:v>
                </c:pt>
                <c:pt idx="7">
                  <c:v>0.223372160286748</c:v>
                </c:pt>
                <c:pt idx="8">
                  <c:v>0.294736455759812</c:v>
                </c:pt>
                <c:pt idx="9">
                  <c:v>0.333127673286152</c:v>
                </c:pt>
                <c:pt idx="10">
                  <c:v>0.38297983754526699</c:v>
                </c:pt>
                <c:pt idx="11">
                  <c:v>0.42135771864480798</c:v>
                </c:pt>
                <c:pt idx="12">
                  <c:v>0.45365119601745002</c:v>
                </c:pt>
                <c:pt idx="13">
                  <c:v>0.49435237007907301</c:v>
                </c:pt>
                <c:pt idx="14">
                  <c:v>0.51440275495959498</c:v>
                </c:pt>
                <c:pt idx="15">
                  <c:v>0.52901451891016804</c:v>
                </c:pt>
                <c:pt idx="16">
                  <c:v>0.56072434770048396</c:v>
                </c:pt>
                <c:pt idx="17">
                  <c:v>0.57121253852473197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B5E-466B-9BD9-2729047046C1}"/>
            </c:ext>
          </c:extLst>
        </c:ser>
        <c:ser>
          <c:idx val="11"/>
          <c:order val="10"/>
          <c:tx>
            <c:strRef>
              <c:f>Plot1!$L$31</c:f>
              <c:strCache>
                <c:ptCount val="1"/>
                <c:pt idx="0">
                  <c:v>val_link_single_class_fmeasure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Plot1!$A$32:$A$49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Plot1!$L$32:$L$49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6.6773497679621296E-3</c:v>
                </c:pt>
                <c:pt idx="6">
                  <c:v>0</c:v>
                </c:pt>
                <c:pt idx="7">
                  <c:v>0.249524615622533</c:v>
                </c:pt>
                <c:pt idx="8">
                  <c:v>7.0543354152963894E-2</c:v>
                </c:pt>
                <c:pt idx="9">
                  <c:v>0.13271280995252099</c:v>
                </c:pt>
                <c:pt idx="10">
                  <c:v>0.11440710897053</c:v>
                </c:pt>
                <c:pt idx="11">
                  <c:v>5.4573688889960198E-2</c:v>
                </c:pt>
                <c:pt idx="12">
                  <c:v>4.8698539363426802E-2</c:v>
                </c:pt>
                <c:pt idx="13">
                  <c:v>9.0323132690849905E-2</c:v>
                </c:pt>
                <c:pt idx="14">
                  <c:v>0.161457422304879</c:v>
                </c:pt>
                <c:pt idx="15">
                  <c:v>0.121355871582656</c:v>
                </c:pt>
                <c:pt idx="16">
                  <c:v>5.5528705538298702E-2</c:v>
                </c:pt>
                <c:pt idx="17">
                  <c:v>0.125638309746677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E-466B-9BD9-2729047046C1}"/>
            </c:ext>
          </c:extLst>
        </c:ser>
        <c:ser>
          <c:idx val="2"/>
          <c:order val="1"/>
          <c:tx>
            <c:strRef>
              <c:f>Plot1!$C$31</c:f>
              <c:strCache>
                <c:ptCount val="1"/>
                <c:pt idx="0">
                  <c:v>link_single_class_fmeasure</c:v>
                </c:pt>
              </c:strCache>
            </c:strRef>
          </c:tx>
          <c:spPr>
            <a:ln w="28575" cap="rnd" cmpd="dbl">
              <a:solidFill>
                <a:schemeClr val="accent4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Plot1!$A$32:$A$49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Plot1!$C$32:$C$49</c:f>
              <c:numCache>
                <c:formatCode>0.00%</c:formatCode>
                <c:ptCount val="18"/>
                <c:pt idx="0">
                  <c:v>0.17900695074343601</c:v>
                </c:pt>
                <c:pt idx="1">
                  <c:v>9.0921769168099895E-3</c:v>
                </c:pt>
                <c:pt idx="2">
                  <c:v>6.6664966331069497E-3</c:v>
                </c:pt>
                <c:pt idx="3">
                  <c:v>1.01680946067201E-2</c:v>
                </c:pt>
                <c:pt idx="4">
                  <c:v>5.7825169193897297E-2</c:v>
                </c:pt>
                <c:pt idx="5">
                  <c:v>0.147030668554298</c:v>
                </c:pt>
                <c:pt idx="6">
                  <c:v>0.244728227945431</c:v>
                </c:pt>
                <c:pt idx="7">
                  <c:v>0.32179690195021299</c:v>
                </c:pt>
                <c:pt idx="8">
                  <c:v>0.40500104348301103</c:v>
                </c:pt>
                <c:pt idx="9">
                  <c:v>0.44807250103430701</c:v>
                </c:pt>
                <c:pt idx="10">
                  <c:v>0.50746262257021701</c:v>
                </c:pt>
                <c:pt idx="11">
                  <c:v>0.53335580770576696</c:v>
                </c:pt>
                <c:pt idx="12">
                  <c:v>0.56825113909434199</c:v>
                </c:pt>
                <c:pt idx="13">
                  <c:v>0.59870620800845198</c:v>
                </c:pt>
                <c:pt idx="14">
                  <c:v>0.62589845127780797</c:v>
                </c:pt>
                <c:pt idx="15">
                  <c:v>0.63573423194345002</c:v>
                </c:pt>
                <c:pt idx="16">
                  <c:v>0.65754105512565497</c:v>
                </c:pt>
                <c:pt idx="17">
                  <c:v>0.66259108663535704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E-466B-9BD9-2729047046C1}"/>
            </c:ext>
          </c:extLst>
        </c:ser>
        <c:ser>
          <c:idx val="6"/>
          <c:order val="5"/>
          <c:tx>
            <c:strRef>
              <c:f>Plot1!$G$31</c:f>
              <c:strCache>
                <c:ptCount val="1"/>
                <c:pt idx="0">
                  <c:v>source_fmeasure</c:v>
                </c:pt>
              </c:strCache>
            </c:strRef>
          </c:tx>
          <c:spPr>
            <a:ln w="28575" cap="rnd" cmpd="dbl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Plot1!$A$32:$A$49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Plot1!$G$32:$G$49</c:f>
              <c:numCache>
                <c:formatCode>0.00%</c:formatCode>
                <c:ptCount val="18"/>
                <c:pt idx="0">
                  <c:v>0.28533234068267999</c:v>
                </c:pt>
                <c:pt idx="1">
                  <c:v>0.30487273788324998</c:v>
                </c:pt>
                <c:pt idx="2">
                  <c:v>0.55916395845827405</c:v>
                </c:pt>
                <c:pt idx="3">
                  <c:v>0.73780286628382297</c:v>
                </c:pt>
                <c:pt idx="4">
                  <c:v>0.75384677358776897</c:v>
                </c:pt>
                <c:pt idx="5">
                  <c:v>0.75384782275044704</c:v>
                </c:pt>
                <c:pt idx="6">
                  <c:v>0.75389973603170501</c:v>
                </c:pt>
                <c:pt idx="7">
                  <c:v>0.75455949543387202</c:v>
                </c:pt>
                <c:pt idx="8">
                  <c:v>0.76002899949115499</c:v>
                </c:pt>
                <c:pt idx="9">
                  <c:v>0.76598179663618304</c:v>
                </c:pt>
                <c:pt idx="10">
                  <c:v>0.779123837530171</c:v>
                </c:pt>
                <c:pt idx="11">
                  <c:v>0.78491727485506602</c:v>
                </c:pt>
                <c:pt idx="12">
                  <c:v>0.79502061718321604</c:v>
                </c:pt>
                <c:pt idx="13">
                  <c:v>0.80612530807847804</c:v>
                </c:pt>
                <c:pt idx="14">
                  <c:v>0.81387797614690505</c:v>
                </c:pt>
                <c:pt idx="15">
                  <c:v>0.81934797715762397</c:v>
                </c:pt>
                <c:pt idx="16">
                  <c:v>0.82914537034801805</c:v>
                </c:pt>
                <c:pt idx="17">
                  <c:v>0.83492638185253998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5E-466B-9BD9-2729047046C1}"/>
            </c:ext>
          </c:extLst>
        </c:ser>
        <c:ser>
          <c:idx val="8"/>
          <c:order val="7"/>
          <c:tx>
            <c:strRef>
              <c:f>Plot1!$I$31</c:f>
              <c:strCache>
                <c:ptCount val="1"/>
                <c:pt idx="0">
                  <c:v>target_fmeasure</c:v>
                </c:pt>
              </c:strCache>
            </c:strRef>
          </c:tx>
          <c:spPr>
            <a:ln w="28575" cap="rnd" cmpd="dbl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Plot1!$A$32:$A$49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Plot1!$I$32:$I$49</c:f>
              <c:numCache>
                <c:formatCode>0.00%</c:formatCode>
                <c:ptCount val="18"/>
                <c:pt idx="0">
                  <c:v>0.28511001356697002</c:v>
                </c:pt>
                <c:pt idx="1">
                  <c:v>0.32441751020738202</c:v>
                </c:pt>
                <c:pt idx="2">
                  <c:v>0.58355325186790497</c:v>
                </c:pt>
                <c:pt idx="3">
                  <c:v>0.73359054096778498</c:v>
                </c:pt>
                <c:pt idx="4">
                  <c:v>0.75291083440124495</c:v>
                </c:pt>
                <c:pt idx="5">
                  <c:v>0.76036846685012605</c:v>
                </c:pt>
                <c:pt idx="6">
                  <c:v>0.77174531354567999</c:v>
                </c:pt>
                <c:pt idx="7">
                  <c:v>0.78581307468155004</c:v>
                </c:pt>
                <c:pt idx="8">
                  <c:v>0.79696846618378203</c:v>
                </c:pt>
                <c:pt idx="9">
                  <c:v>0.81075432891575305</c:v>
                </c:pt>
                <c:pt idx="10">
                  <c:v>0.82052754552734197</c:v>
                </c:pt>
                <c:pt idx="11">
                  <c:v>0.82771321833094902</c:v>
                </c:pt>
                <c:pt idx="12">
                  <c:v>0.83636657907029699</c:v>
                </c:pt>
                <c:pt idx="13">
                  <c:v>0.84345866395370095</c:v>
                </c:pt>
                <c:pt idx="14">
                  <c:v>0.84766335725505204</c:v>
                </c:pt>
                <c:pt idx="15">
                  <c:v>0.85036537736084505</c:v>
                </c:pt>
                <c:pt idx="16">
                  <c:v>0.85372794075244096</c:v>
                </c:pt>
                <c:pt idx="17">
                  <c:v>0.85993580759881705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5E-466B-9BD9-2729047046C1}"/>
            </c:ext>
          </c:extLst>
        </c:ser>
        <c:ser>
          <c:idx val="13"/>
          <c:order val="12"/>
          <c:tx>
            <c:strRef>
              <c:f>Plot1!$N$31</c:f>
              <c:strCache>
                <c:ptCount val="1"/>
                <c:pt idx="0">
                  <c:v>val_relation_fmeasure_some_classes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Plot1!$A$32:$A$49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Plot1!$N$32:$N$49</c:f>
              <c:numCache>
                <c:formatCode>0.00%</c:formatCode>
                <c:ptCount val="18"/>
                <c:pt idx="0">
                  <c:v>1.9741151210981099E-2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1.68913173224109E-2</c:v>
                </c:pt>
                <c:pt idx="6">
                  <c:v>0</c:v>
                </c:pt>
                <c:pt idx="7">
                  <c:v>0.17731773799259301</c:v>
                </c:pt>
                <c:pt idx="8">
                  <c:v>7.5929146352111496E-2</c:v>
                </c:pt>
                <c:pt idx="9">
                  <c:v>0.101923556217765</c:v>
                </c:pt>
                <c:pt idx="10">
                  <c:v>0.140661804848218</c:v>
                </c:pt>
                <c:pt idx="11">
                  <c:v>0.10412681833402999</c:v>
                </c:pt>
                <c:pt idx="12">
                  <c:v>4.8753252764638703E-2</c:v>
                </c:pt>
                <c:pt idx="13">
                  <c:v>0.102254146562543</c:v>
                </c:pt>
                <c:pt idx="14">
                  <c:v>0.11666131814210499</c:v>
                </c:pt>
                <c:pt idx="15">
                  <c:v>8.8980860084355795E-2</c:v>
                </c:pt>
                <c:pt idx="16">
                  <c:v>0.19175518534015401</c:v>
                </c:pt>
                <c:pt idx="17">
                  <c:v>0.187791685611265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B5E-466B-9BD9-2729047046C1}"/>
            </c:ext>
          </c:extLst>
        </c:ser>
        <c:ser>
          <c:idx val="15"/>
          <c:order val="14"/>
          <c:tx>
            <c:strRef>
              <c:f>Plot1!$P$31</c:f>
              <c:strCache>
                <c:ptCount val="1"/>
                <c:pt idx="0">
                  <c:v>val_source_fmeasure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Plot1!$A$32:$A$49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Plot1!$P$32:$P$49</c:f>
              <c:numCache>
                <c:formatCode>0.00%</c:formatCode>
                <c:ptCount val="18"/>
                <c:pt idx="0">
                  <c:v>7.9645793630271897E-2</c:v>
                </c:pt>
                <c:pt idx="1">
                  <c:v>7.3934970562879607E-2</c:v>
                </c:pt>
                <c:pt idx="2">
                  <c:v>0.61342077963372499</c:v>
                </c:pt>
                <c:pt idx="3">
                  <c:v>0.73524959614643604</c:v>
                </c:pt>
                <c:pt idx="4">
                  <c:v>0.73557684857111705</c:v>
                </c:pt>
                <c:pt idx="5">
                  <c:v>0.73313445820767598</c:v>
                </c:pt>
                <c:pt idx="6">
                  <c:v>0.73367729642961699</c:v>
                </c:pt>
                <c:pt idx="7">
                  <c:v>0.74037597500360897</c:v>
                </c:pt>
                <c:pt idx="8">
                  <c:v>0.73172203597859398</c:v>
                </c:pt>
                <c:pt idx="9">
                  <c:v>0.73873129079484501</c:v>
                </c:pt>
                <c:pt idx="10">
                  <c:v>0.74170804061950701</c:v>
                </c:pt>
                <c:pt idx="11">
                  <c:v>0.74719628627993095</c:v>
                </c:pt>
                <c:pt idx="12">
                  <c:v>0.74885723262261095</c:v>
                </c:pt>
                <c:pt idx="13">
                  <c:v>0.763231560587883</c:v>
                </c:pt>
                <c:pt idx="14">
                  <c:v>0.73941359025800302</c:v>
                </c:pt>
                <c:pt idx="15">
                  <c:v>0.73461726244188696</c:v>
                </c:pt>
                <c:pt idx="16">
                  <c:v>0.71906688019760601</c:v>
                </c:pt>
                <c:pt idx="17">
                  <c:v>0.73319818308720197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5E-466B-9BD9-2729047046C1}"/>
            </c:ext>
          </c:extLst>
        </c:ser>
        <c:ser>
          <c:idx val="17"/>
          <c:order val="16"/>
          <c:tx>
            <c:strRef>
              <c:f>Plot1!$R$31</c:f>
              <c:strCache>
                <c:ptCount val="1"/>
                <c:pt idx="0">
                  <c:v>val_target_fmeasure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Plot1!$A$32:$A$49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cat>
          <c:val>
            <c:numRef>
              <c:f>Plot1!$R$32:$R$49</c:f>
              <c:numCache>
                <c:formatCode>0.00%</c:formatCode>
                <c:ptCount val="18"/>
                <c:pt idx="0">
                  <c:v>0.120206970092641</c:v>
                </c:pt>
                <c:pt idx="1">
                  <c:v>0.49412573778476399</c:v>
                </c:pt>
                <c:pt idx="2">
                  <c:v>0.73476342895092095</c:v>
                </c:pt>
                <c:pt idx="3">
                  <c:v>0.73596995151959899</c:v>
                </c:pt>
                <c:pt idx="4">
                  <c:v>0.73557687951968198</c:v>
                </c:pt>
                <c:pt idx="5">
                  <c:v>0.74500904760808995</c:v>
                </c:pt>
                <c:pt idx="6">
                  <c:v>0.73774871013612797</c:v>
                </c:pt>
                <c:pt idx="7">
                  <c:v>0.72770234343842499</c:v>
                </c:pt>
                <c:pt idx="8">
                  <c:v>0.74837085502779299</c:v>
                </c:pt>
                <c:pt idx="9">
                  <c:v>0.74503320952256502</c:v>
                </c:pt>
                <c:pt idx="10">
                  <c:v>0.72561970162085998</c:v>
                </c:pt>
                <c:pt idx="11">
                  <c:v>0.73168999096776599</c:v>
                </c:pt>
                <c:pt idx="12">
                  <c:v>0.74228601679842698</c:v>
                </c:pt>
                <c:pt idx="13">
                  <c:v>0.75018906198505597</c:v>
                </c:pt>
                <c:pt idx="14">
                  <c:v>0.74848013403069202</c:v>
                </c:pt>
                <c:pt idx="15">
                  <c:v>0.74427488471707703</c:v>
                </c:pt>
                <c:pt idx="16">
                  <c:v>0.73981122137644295</c:v>
                </c:pt>
                <c:pt idx="17">
                  <c:v>0.73346857904878404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5E-466B-9BD9-272904704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598144"/>
        <c:axId val="2026279280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Plot1!$B$31</c15:sqref>
                        </c15:formulaRef>
                      </c:ext>
                    </c:extLst>
                    <c:strCache>
                      <c:ptCount val="1"/>
                      <c:pt idx="0">
                        <c:v>link_loss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Plot1!$A$32:$A$49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Plot1!$B$32:$B$49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0.69756421765792398</c:v>
                      </c:pt>
                      <c:pt idx="1">
                        <c:v>0.49387426531536499</c:v>
                      </c:pt>
                      <c:pt idx="2">
                        <c:v>0.46130010119370002</c:v>
                      </c:pt>
                      <c:pt idx="3">
                        <c:v>0.45663549576721602</c:v>
                      </c:pt>
                      <c:pt idx="4">
                        <c:v>0.43723563314073299</c:v>
                      </c:pt>
                      <c:pt idx="5">
                        <c:v>0.41558965042936902</c:v>
                      </c:pt>
                      <c:pt idx="6">
                        <c:v>0.396073441966517</c:v>
                      </c:pt>
                      <c:pt idx="7">
                        <c:v>0.37436260775435098</c:v>
                      </c:pt>
                      <c:pt idx="8">
                        <c:v>0.35536704296826299</c:v>
                      </c:pt>
                      <c:pt idx="9">
                        <c:v>0.33813364533829798</c:v>
                      </c:pt>
                      <c:pt idx="10">
                        <c:v>0.32130543908739201</c:v>
                      </c:pt>
                      <c:pt idx="11">
                        <c:v>0.31151602531087103</c:v>
                      </c:pt>
                      <c:pt idx="12">
                        <c:v>0.29535413428701102</c:v>
                      </c:pt>
                      <c:pt idx="13">
                        <c:v>0.28341882040324201</c:v>
                      </c:pt>
                      <c:pt idx="14">
                        <c:v>0.271012829442005</c:v>
                      </c:pt>
                      <c:pt idx="15">
                        <c:v>0.26275739852241597</c:v>
                      </c:pt>
                      <c:pt idx="16">
                        <c:v>0.25523680429927398</c:v>
                      </c:pt>
                      <c:pt idx="17">
                        <c:v>0.24876772870569699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B5E-466B-9BD9-2729047046C1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Plot1!$D$31</c15:sqref>
                        </c15:formulaRef>
                      </c:ext>
                    </c:extLst>
                    <c:strCache>
                      <c:ptCount val="1"/>
                      <c:pt idx="0">
                        <c:v>loss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Plot1!$A$32:$A$49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Plot1!$D$32:$D$49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78.112347779836398</c:v>
                      </c:pt>
                      <c:pt idx="1">
                        <c:v>66.670223256425004</c:v>
                      </c:pt>
                      <c:pt idx="2">
                        <c:v>60.431165623004297</c:v>
                      </c:pt>
                      <c:pt idx="3">
                        <c:v>56.582400082456601</c:v>
                      </c:pt>
                      <c:pt idx="4">
                        <c:v>53.323282116053797</c:v>
                      </c:pt>
                      <c:pt idx="5">
                        <c:v>50.262992129584397</c:v>
                      </c:pt>
                      <c:pt idx="6">
                        <c:v>47.505015147121398</c:v>
                      </c:pt>
                      <c:pt idx="7">
                        <c:v>44.830418554358801</c:v>
                      </c:pt>
                      <c:pt idx="8">
                        <c:v>42.464752308893502</c:v>
                      </c:pt>
                      <c:pt idx="9">
                        <c:v>40.193101477353203</c:v>
                      </c:pt>
                      <c:pt idx="10">
                        <c:v>38.139134746764299</c:v>
                      </c:pt>
                      <c:pt idx="11">
                        <c:v>36.356959751390598</c:v>
                      </c:pt>
                      <c:pt idx="12">
                        <c:v>34.514923209315498</c:v>
                      </c:pt>
                      <c:pt idx="13">
                        <c:v>32.799958888785802</c:v>
                      </c:pt>
                      <c:pt idx="14">
                        <c:v>31.231846682503399</c:v>
                      </c:pt>
                      <c:pt idx="15">
                        <c:v>29.890595945987599</c:v>
                      </c:pt>
                      <c:pt idx="16">
                        <c:v>28.623251471071001</c:v>
                      </c:pt>
                      <c:pt idx="17">
                        <c:v>27.437517445703499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B5E-466B-9BD9-2729047046C1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Plot1!$F$31</c15:sqref>
                        </c15:formulaRef>
                      </c:ext>
                    </c:extLst>
                    <c:strCache>
                      <c:ptCount val="1"/>
                      <c:pt idx="0">
                        <c:v>relation_loss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Plot1!$A$32:$A$49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Plot1!$F$32:$F$49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1.7996351079677799</c:v>
                      </c:pt>
                      <c:pt idx="1">
                        <c:v>1.3382600869914101</c:v>
                      </c:pt>
                      <c:pt idx="2">
                        <c:v>1.08419190998551</c:v>
                      </c:pt>
                      <c:pt idx="3">
                        <c:v>0.98856096166769902</c:v>
                      </c:pt>
                      <c:pt idx="4">
                        <c:v>0.94624069486177198</c:v>
                      </c:pt>
                      <c:pt idx="5">
                        <c:v>0.90706793484257997</c:v>
                      </c:pt>
                      <c:pt idx="6">
                        <c:v>0.87605077711220203</c:v>
                      </c:pt>
                      <c:pt idx="7">
                        <c:v>0.84158410318559196</c:v>
                      </c:pt>
                      <c:pt idx="8">
                        <c:v>0.81720018755057799</c:v>
                      </c:pt>
                      <c:pt idx="9">
                        <c:v>0.78589635594394402</c:v>
                      </c:pt>
                      <c:pt idx="10">
                        <c:v>0.76053423189437797</c:v>
                      </c:pt>
                      <c:pt idx="11">
                        <c:v>0.73769643001615903</c:v>
                      </c:pt>
                      <c:pt idx="12">
                        <c:v>0.71275920051795905</c:v>
                      </c:pt>
                      <c:pt idx="13">
                        <c:v>0.68345238991437296</c:v>
                      </c:pt>
                      <c:pt idx="14">
                        <c:v>0.66022553386079197</c:v>
                      </c:pt>
                      <c:pt idx="15">
                        <c:v>0.643196694243789</c:v>
                      </c:pt>
                      <c:pt idx="16">
                        <c:v>0.62504190343736998</c:v>
                      </c:pt>
                      <c:pt idx="17">
                        <c:v>0.60624429631223897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B5E-466B-9BD9-2729047046C1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Plot1!$H$31</c15:sqref>
                        </c15:formulaRef>
                      </c:ext>
                    </c:extLst>
                    <c:strCache>
                      <c:ptCount val="1"/>
                      <c:pt idx="0">
                        <c:v>source_loss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Plot1!$A$32:$A$49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Plot1!$H$32:$H$49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1.38105244150644</c:v>
                      </c:pt>
                      <c:pt idx="1">
                        <c:v>1.0727100489988799</c:v>
                      </c:pt>
                      <c:pt idx="2">
                        <c:v>0.84288198581394902</c:v>
                      </c:pt>
                      <c:pt idx="3">
                        <c:v>0.70383718321825395</c:v>
                      </c:pt>
                      <c:pt idx="4">
                        <c:v>0.66404579989326196</c:v>
                      </c:pt>
                      <c:pt idx="5">
                        <c:v>0.63546760088601395</c:v>
                      </c:pt>
                      <c:pt idx="6">
                        <c:v>0.61635223888020596</c:v>
                      </c:pt>
                      <c:pt idx="7">
                        <c:v>0.59684778131919503</c:v>
                      </c:pt>
                      <c:pt idx="8">
                        <c:v>0.57479498202351997</c:v>
                      </c:pt>
                      <c:pt idx="9">
                        <c:v>0.55310655254151098</c:v>
                      </c:pt>
                      <c:pt idx="10">
                        <c:v>0.53649671414317301</c:v>
                      </c:pt>
                      <c:pt idx="11">
                        <c:v>0.52060091311793</c:v>
                      </c:pt>
                      <c:pt idx="12">
                        <c:v>0.50408433103517902</c:v>
                      </c:pt>
                      <c:pt idx="13">
                        <c:v>0.486110209488468</c:v>
                      </c:pt>
                      <c:pt idx="14">
                        <c:v>0.47305988847612401</c:v>
                      </c:pt>
                      <c:pt idx="15">
                        <c:v>0.46223326506656798</c:v>
                      </c:pt>
                      <c:pt idx="16">
                        <c:v>0.44926969748291201</c:v>
                      </c:pt>
                      <c:pt idx="17">
                        <c:v>0.43705884786122801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B5E-466B-9BD9-2729047046C1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Plot1!$J$31</c15:sqref>
                        </c15:formulaRef>
                      </c:ext>
                    </c:extLst>
                    <c:strCache>
                      <c:ptCount val="1"/>
                      <c:pt idx="0">
                        <c:v>target_loss</c:v>
                      </c:pt>
                    </c:strCache>
                  </c:strRef>
                </c:tx>
                <c:spPr>
                  <a:ln w="28575" cap="rnd">
                    <a:solidFill>
                      <a:srgbClr val="FFFF00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Plot1!$A$32:$A$49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Plot1!$J$32:$J$49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1.4029338326654399</c:v>
                      </c:pt>
                      <c:pt idx="1">
                        <c:v>1.0706821631541801</c:v>
                      </c:pt>
                      <c:pt idx="2">
                        <c:v>0.824702768870611</c:v>
                      </c:pt>
                      <c:pt idx="3">
                        <c:v>0.68760679260871005</c:v>
                      </c:pt>
                      <c:pt idx="4">
                        <c:v>0.62547300985628695</c:v>
                      </c:pt>
                      <c:pt idx="5">
                        <c:v>0.58610409523020901</c:v>
                      </c:pt>
                      <c:pt idx="6">
                        <c:v>0.55510602767607897</c:v>
                      </c:pt>
                      <c:pt idx="7">
                        <c:v>0.52349753521062004</c:v>
                      </c:pt>
                      <c:pt idx="8">
                        <c:v>0.50801735164471395</c:v>
                      </c:pt>
                      <c:pt idx="9">
                        <c:v>0.48436347967565302</c:v>
                      </c:pt>
                      <c:pt idx="10">
                        <c:v>0.47191173023482302</c:v>
                      </c:pt>
                      <c:pt idx="11">
                        <c:v>0.45861361997383898</c:v>
                      </c:pt>
                      <c:pt idx="12">
                        <c:v>0.44646533248110998</c:v>
                      </c:pt>
                      <c:pt idx="13">
                        <c:v>0.434367774118603</c:v>
                      </c:pt>
                      <c:pt idx="14">
                        <c:v>0.42247688659441401</c:v>
                      </c:pt>
                      <c:pt idx="15">
                        <c:v>0.418303113448664</c:v>
                      </c:pt>
                      <c:pt idx="16">
                        <c:v>0.40699948674913999</c:v>
                      </c:pt>
                      <c:pt idx="17">
                        <c:v>0.40016824249282301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B5E-466B-9BD9-2729047046C1}"/>
                  </c:ext>
                </c:extLst>
              </c15:ser>
            </c15:filteredLineSeries>
            <c15:filteredLineSeries>
              <c15:ser>
                <c:idx val="10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Plot1!$K$31</c15:sqref>
                        </c15:formulaRef>
                      </c:ext>
                    </c:extLst>
                    <c:strCache>
                      <c:ptCount val="1"/>
                      <c:pt idx="0">
                        <c:v>val_link_loss</c:v>
                      </c:pt>
                    </c:strCache>
                  </c:strRef>
                </c:tx>
                <c:spPr>
                  <a:ln w="285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Plot1!$A$32:$A$49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Plot1!$K$32:$K$49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0.52571524577772499</c:v>
                      </c:pt>
                      <c:pt idx="1">
                        <c:v>0.462735655025029</c:v>
                      </c:pt>
                      <c:pt idx="2">
                        <c:v>0.45326847398382902</c:v>
                      </c:pt>
                      <c:pt idx="3">
                        <c:v>0.44755259512836099</c:v>
                      </c:pt>
                      <c:pt idx="4">
                        <c:v>0.50769951818590398</c:v>
                      </c:pt>
                      <c:pt idx="5">
                        <c:v>0.44371632537525901</c:v>
                      </c:pt>
                      <c:pt idx="6">
                        <c:v>0.50282832929211796</c:v>
                      </c:pt>
                      <c:pt idx="7">
                        <c:v>0.49252645798727901</c:v>
                      </c:pt>
                      <c:pt idx="8">
                        <c:v>0.48409832676506398</c:v>
                      </c:pt>
                      <c:pt idx="9">
                        <c:v>0.49047889229324099</c:v>
                      </c:pt>
                      <c:pt idx="10">
                        <c:v>0.47485701969036598</c:v>
                      </c:pt>
                      <c:pt idx="11">
                        <c:v>0.48546369195493799</c:v>
                      </c:pt>
                      <c:pt idx="12">
                        <c:v>0.59855800535943704</c:v>
                      </c:pt>
                      <c:pt idx="13">
                        <c:v>0.52353545341990904</c:v>
                      </c:pt>
                      <c:pt idx="14">
                        <c:v>0.519603667924037</c:v>
                      </c:pt>
                      <c:pt idx="15">
                        <c:v>0.52468239178514797</c:v>
                      </c:pt>
                      <c:pt idx="16">
                        <c:v>0.51735415844581001</c:v>
                      </c:pt>
                      <c:pt idx="17">
                        <c:v>0.54426311542335704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B5E-466B-9BD9-2729047046C1}"/>
                  </c:ext>
                </c:extLst>
              </c15:ser>
            </c15:filteredLineSeries>
            <c15:filteredLineSeries>
              <c15:ser>
                <c:idx val="12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Plot1!$M$31</c15:sqref>
                        </c15:formulaRef>
                      </c:ext>
                    </c:extLst>
                    <c:strCache>
                      <c:ptCount val="1"/>
                      <c:pt idx="0">
                        <c:v>val_loss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Plot1!$A$32:$A$49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Plot1!$M$32:$M$49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68.609897091857306</c:v>
                      </c:pt>
                      <c:pt idx="1">
                        <c:v>62.690071464603697</c:v>
                      </c:pt>
                      <c:pt idx="2">
                        <c:v>58.367454936361703</c:v>
                      </c:pt>
                      <c:pt idx="3">
                        <c:v>55.030120401300898</c:v>
                      </c:pt>
                      <c:pt idx="4">
                        <c:v>53.819456850361597</c:v>
                      </c:pt>
                      <c:pt idx="5">
                        <c:v>50.202817819057302</c:v>
                      </c:pt>
                      <c:pt idx="6">
                        <c:v>49.814409476060099</c:v>
                      </c:pt>
                      <c:pt idx="7">
                        <c:v>47.723652383201099</c:v>
                      </c:pt>
                      <c:pt idx="8">
                        <c:v>45.847749710083001</c:v>
                      </c:pt>
                      <c:pt idx="9">
                        <c:v>44.829662225185203</c:v>
                      </c:pt>
                      <c:pt idx="10">
                        <c:v>42.921268666911303</c:v>
                      </c:pt>
                      <c:pt idx="11">
                        <c:v>41.842124612922298</c:v>
                      </c:pt>
                      <c:pt idx="12">
                        <c:v>44.1906398707984</c:v>
                      </c:pt>
                      <c:pt idx="13">
                        <c:v>40.989968666663501</c:v>
                      </c:pt>
                      <c:pt idx="14">
                        <c:v>39.634855514917597</c:v>
                      </c:pt>
                      <c:pt idx="15">
                        <c:v>39.428308380974599</c:v>
                      </c:pt>
                      <c:pt idx="16">
                        <c:v>38.209595720992098</c:v>
                      </c:pt>
                      <c:pt idx="17">
                        <c:v>37.805096202426398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B5E-466B-9BD9-2729047046C1}"/>
                  </c:ext>
                </c:extLst>
              </c15:ser>
            </c15:filteredLineSeries>
            <c15:filteredLineSeries>
              <c15:ser>
                <c:idx val="14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Plot1!$O$31</c15:sqref>
                        </c15:formulaRef>
                      </c:ext>
                    </c:extLst>
                    <c:strCache>
                      <c:ptCount val="1"/>
                      <c:pt idx="0">
                        <c:v>val_relation_loss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Plot1!$A$32:$A$49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Plot1!$O$32:$O$49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1.3238632029447801</c:v>
                      </c:pt>
                      <c:pt idx="1">
                        <c:v>1.1636466304970601</c:v>
                      </c:pt>
                      <c:pt idx="2">
                        <c:v>1.03824343207554</c:v>
                      </c:pt>
                      <c:pt idx="3">
                        <c:v>0.97404565846818103</c:v>
                      </c:pt>
                      <c:pt idx="4">
                        <c:v>0.95685556187079501</c:v>
                      </c:pt>
                      <c:pt idx="5">
                        <c:v>0.94313233071922198</c:v>
                      </c:pt>
                      <c:pt idx="6">
                        <c:v>0.97126595765097501</c:v>
                      </c:pt>
                      <c:pt idx="7">
                        <c:v>0.96590466669991404</c:v>
                      </c:pt>
                      <c:pt idx="8">
                        <c:v>0.95648361258527104</c:v>
                      </c:pt>
                      <c:pt idx="9">
                        <c:v>0.99318768300561799</c:v>
                      </c:pt>
                      <c:pt idx="10">
                        <c:v>0.97073815533747998</c:v>
                      </c:pt>
                      <c:pt idx="11">
                        <c:v>0.96945013233229604</c:v>
                      </c:pt>
                      <c:pt idx="12">
                        <c:v>1.08271725819661</c:v>
                      </c:pt>
                      <c:pt idx="13">
                        <c:v>1.03113187671217</c:v>
                      </c:pt>
                      <c:pt idx="14">
                        <c:v>1.01325699457755</c:v>
                      </c:pt>
                      <c:pt idx="15">
                        <c:v>1.06892945458236</c:v>
                      </c:pt>
                      <c:pt idx="16">
                        <c:v>1.05030823556276</c:v>
                      </c:pt>
                      <c:pt idx="17">
                        <c:v>1.0429064858163499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B5E-466B-9BD9-2729047046C1}"/>
                  </c:ext>
                </c:extLst>
              </c15:ser>
            </c15:filteredLineSeries>
            <c15:filteredLineSeries>
              <c15:ser>
                <c:idx val="16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Plot1!$Q$31</c15:sqref>
                        </c15:formulaRef>
                      </c:ext>
                    </c:extLst>
                    <c:strCache>
                      <c:ptCount val="1"/>
                      <c:pt idx="0">
                        <c:v>val_source_loss</c:v>
                      </c:pt>
                    </c:strCache>
                  </c:strRef>
                </c:tx>
                <c:spPr>
                  <a:ln w="28575" cap="rnd">
                    <a:solidFill>
                      <a:srgbClr val="FFC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Plot1!$A$32:$A$49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Plot1!$Q$32:$Q$49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1.2822977314647399</c:v>
                      </c:pt>
                      <c:pt idx="1">
                        <c:v>0.97527102794912102</c:v>
                      </c:pt>
                      <c:pt idx="2">
                        <c:v>0.80417941141332305</c:v>
                      </c:pt>
                      <c:pt idx="3">
                        <c:v>0.70882292486663501</c:v>
                      </c:pt>
                      <c:pt idx="4">
                        <c:v>0.68042240209049598</c:v>
                      </c:pt>
                      <c:pt idx="5">
                        <c:v>0.665188316096607</c:v>
                      </c:pt>
                      <c:pt idx="6">
                        <c:v>0.66519114973708005</c:v>
                      </c:pt>
                      <c:pt idx="7">
                        <c:v>0.66057313991407995</c:v>
                      </c:pt>
                      <c:pt idx="8">
                        <c:v>0.63724546312776298</c:v>
                      </c:pt>
                      <c:pt idx="9">
                        <c:v>0.65201183109201899</c:v>
                      </c:pt>
                      <c:pt idx="10">
                        <c:v>0.63384619011328702</c:v>
                      </c:pt>
                      <c:pt idx="11">
                        <c:v>0.65234547496860795</c:v>
                      </c:pt>
                      <c:pt idx="12">
                        <c:v>0.64330897155480504</c:v>
                      </c:pt>
                      <c:pt idx="13">
                        <c:v>0.65201796553073699</c:v>
                      </c:pt>
                      <c:pt idx="14">
                        <c:v>0.64209104972517295</c:v>
                      </c:pt>
                      <c:pt idx="15">
                        <c:v>0.69546226176441195</c:v>
                      </c:pt>
                      <c:pt idx="16">
                        <c:v>0.67652721677580396</c:v>
                      </c:pt>
                      <c:pt idx="17">
                        <c:v>0.64758645405626702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B5E-466B-9BD9-2729047046C1}"/>
                  </c:ext>
                </c:extLst>
              </c15:ser>
            </c15:filteredLineSeries>
            <c15:filteredLineSeries>
              <c15:ser>
                <c:idx val="18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Plot1!$S$31</c15:sqref>
                        </c15:formulaRef>
                      </c:ext>
                    </c:extLst>
                    <c:strCache>
                      <c:ptCount val="1"/>
                      <c:pt idx="0">
                        <c:v>val_target_loss</c:v>
                      </c:pt>
                    </c:strCache>
                  </c:strRef>
                </c:tx>
                <c:spPr>
                  <a:ln w="28575" cap="rnd">
                    <a:solidFill>
                      <a:srgbClr val="FFFF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Plot1!$A$32:$A$49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Plot1!$S$32:$S$49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1.14549391137229</c:v>
                      </c:pt>
                      <c:pt idx="1">
                        <c:v>0.88188189650193205</c:v>
                      </c:pt>
                      <c:pt idx="2">
                        <c:v>0.755244860664392</c:v>
                      </c:pt>
                      <c:pt idx="3">
                        <c:v>0.70803078970847899</c:v>
                      </c:pt>
                      <c:pt idx="4">
                        <c:v>0.74608737166620698</c:v>
                      </c:pt>
                      <c:pt idx="5">
                        <c:v>0.64288102510647804</c:v>
                      </c:pt>
                      <c:pt idx="6">
                        <c:v>0.71396436994401802</c:v>
                      </c:pt>
                      <c:pt idx="7">
                        <c:v>0.65373834088826699</c:v>
                      </c:pt>
                      <c:pt idx="8">
                        <c:v>0.69999652948134905</c:v>
                      </c:pt>
                      <c:pt idx="9">
                        <c:v>0.67003126735361196</c:v>
                      </c:pt>
                      <c:pt idx="10">
                        <c:v>0.68899259939152901</c:v>
                      </c:pt>
                      <c:pt idx="11">
                        <c:v>0.677019793253678</c:v>
                      </c:pt>
                      <c:pt idx="12">
                        <c:v>0.83153450208851398</c:v>
                      </c:pt>
                      <c:pt idx="13">
                        <c:v>0.74607782167756598</c:v>
                      </c:pt>
                      <c:pt idx="14">
                        <c:v>0.68405101747594299</c:v>
                      </c:pt>
                      <c:pt idx="15">
                        <c:v>0.71400599461844805</c:v>
                      </c:pt>
                      <c:pt idx="16">
                        <c:v>0.72147573084912697</c:v>
                      </c:pt>
                      <c:pt idx="17">
                        <c:v>0.70209600668177596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B5E-466B-9BD9-2729047046C1}"/>
                  </c:ext>
                </c:extLst>
              </c15:ser>
            </c15:filteredLineSeries>
          </c:ext>
        </c:extLst>
      </c:lineChart>
      <c:catAx>
        <c:axId val="197159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6279280"/>
        <c:crosses val="autoZero"/>
        <c:auto val="1"/>
        <c:lblAlgn val="ctr"/>
        <c:lblOffset val="100"/>
        <c:noMultiLvlLbl val="0"/>
      </c:catAx>
      <c:valAx>
        <c:axId val="2026279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159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03029768865972"/>
          <c:y val="0.13334255647950546"/>
          <c:w val="0.33640111018635277"/>
          <c:h val="0.818573214122401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F-measure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Plot1!$M$2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Plot1!$N$1:$Q$1</c:f>
              <c:strCache>
                <c:ptCount val="4"/>
                <c:pt idx="0">
                  <c:v>link_fmeasure (P)</c:v>
                </c:pt>
                <c:pt idx="1">
                  <c:v>relation_fmeasure (P)</c:v>
                </c:pt>
                <c:pt idx="2">
                  <c:v>source_fmeasure</c:v>
                </c:pt>
                <c:pt idx="3">
                  <c:v>target_fmeasure</c:v>
                </c:pt>
              </c:strCache>
            </c:strRef>
          </c:cat>
          <c:val>
            <c:numRef>
              <c:f>Plot1!$N$2:$Q$2</c:f>
              <c:numCache>
                <c:formatCode>0.00%</c:formatCode>
                <c:ptCount val="4"/>
                <c:pt idx="0">
                  <c:v>0.60299999999999998</c:v>
                </c:pt>
                <c:pt idx="2">
                  <c:v>0.79300000000000004</c:v>
                </c:pt>
                <c:pt idx="3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C8-43B0-B698-268851E0AE6C}"/>
            </c:ext>
          </c:extLst>
        </c:ser>
        <c:ser>
          <c:idx val="1"/>
          <c:order val="1"/>
          <c:tx>
            <c:strRef>
              <c:f>Plot1!$M$3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Plot1!$N$1:$Q$1</c:f>
              <c:strCache>
                <c:ptCount val="4"/>
                <c:pt idx="0">
                  <c:v>link_fmeasure (P)</c:v>
                </c:pt>
                <c:pt idx="1">
                  <c:v>relation_fmeasure (P)</c:v>
                </c:pt>
                <c:pt idx="2">
                  <c:v>source_fmeasure</c:v>
                </c:pt>
                <c:pt idx="3">
                  <c:v>target_fmeasure</c:v>
                </c:pt>
              </c:strCache>
            </c:strRef>
          </c:cat>
          <c:val>
            <c:numRef>
              <c:f>Plot1!$N$3:$Q$3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62C8-43B0-B698-268851E0AE6C}"/>
            </c:ext>
          </c:extLst>
        </c:ser>
        <c:ser>
          <c:idx val="2"/>
          <c:order val="2"/>
          <c:tx>
            <c:strRef>
              <c:f>Plot1!$M$4</c:f>
              <c:strCache>
                <c:ptCount val="1"/>
                <c:pt idx="0">
                  <c:v>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Plot1!$N$1:$Q$1</c:f>
              <c:strCache>
                <c:ptCount val="4"/>
                <c:pt idx="0">
                  <c:v>link_fmeasure (P)</c:v>
                </c:pt>
                <c:pt idx="1">
                  <c:v>relation_fmeasure (P)</c:v>
                </c:pt>
                <c:pt idx="2">
                  <c:v>source_fmeasure</c:v>
                </c:pt>
                <c:pt idx="3">
                  <c:v>target_fmeasure</c:v>
                </c:pt>
              </c:strCache>
            </c:strRef>
          </c:cat>
          <c:val>
            <c:numRef>
              <c:f>Plot1!$N$4:$Q$4</c:f>
              <c:numCache>
                <c:formatCode>0.00%</c:formatCode>
                <c:ptCount val="4"/>
                <c:pt idx="0">
                  <c:v>0.249524615622533</c:v>
                </c:pt>
                <c:pt idx="1">
                  <c:v>0.17731773799259301</c:v>
                </c:pt>
                <c:pt idx="2">
                  <c:v>0.74037597500360897</c:v>
                </c:pt>
                <c:pt idx="3">
                  <c:v>0.72770234343842499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8-43B0-B698-268851E0AE6C}"/>
            </c:ext>
          </c:extLst>
        </c:ser>
        <c:ser>
          <c:idx val="3"/>
          <c:order val="3"/>
          <c:tx>
            <c:strRef>
              <c:f>Plot1!$M$5</c:f>
              <c:strCache>
                <c:ptCount val="1"/>
                <c:pt idx="0">
                  <c:v>Train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Plot1!$N$1:$Q$1</c:f>
              <c:strCache>
                <c:ptCount val="4"/>
                <c:pt idx="0">
                  <c:v>link_fmeasure (P)</c:v>
                </c:pt>
                <c:pt idx="1">
                  <c:v>relation_fmeasure (P)</c:v>
                </c:pt>
                <c:pt idx="2">
                  <c:v>source_fmeasure</c:v>
                </c:pt>
                <c:pt idx="3">
                  <c:v>target_fmeasure</c:v>
                </c:pt>
              </c:strCache>
            </c:strRef>
          </c:cat>
          <c:val>
            <c:numRef>
              <c:f>Plot1!$N$5:$Q$5</c:f>
              <c:numCache>
                <c:formatCode>0.00%</c:formatCode>
                <c:ptCount val="4"/>
                <c:pt idx="0">
                  <c:v>0.32179690195021299</c:v>
                </c:pt>
                <c:pt idx="1">
                  <c:v>0.223372160286748</c:v>
                </c:pt>
                <c:pt idx="2">
                  <c:v>0.75455949543387202</c:v>
                </c:pt>
                <c:pt idx="3">
                  <c:v>0.78581307468155004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8-43B0-B698-268851E0A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341343"/>
        <c:axId val="564701807"/>
      </c:barChart>
      <c:catAx>
        <c:axId val="52634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4701807"/>
        <c:crosses val="autoZero"/>
        <c:auto val="1"/>
        <c:lblAlgn val="ctr"/>
        <c:lblOffset val="100"/>
        <c:noMultiLvlLbl val="0"/>
      </c:catAx>
      <c:valAx>
        <c:axId val="5647018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634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282574</xdr:colOff>
      <xdr:row>6</xdr:row>
      <xdr:rowOff>57150</xdr:rowOff>
    </xdr:from>
    <xdr:to>
      <xdr:col>5</xdr:col>
      <xdr:colOff>1168400</xdr:colOff>
      <xdr:row>24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4B7FA4E-36B2-446B-B176-889784B57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235857</xdr:colOff>
      <xdr:row>6</xdr:row>
      <xdr:rowOff>75292</xdr:rowOff>
    </xdr:from>
    <xdr:to>
      <xdr:col>11</xdr:col>
      <xdr:colOff>918882</xdr:colOff>
      <xdr:row>24</xdr:row>
      <xdr:rowOff>157842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01C109C-05D5-4AEE-B0CA-4C2326997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324170</xdr:colOff>
      <xdr:row>7</xdr:row>
      <xdr:rowOff>29881</xdr:rowOff>
    </xdr:from>
    <xdr:to>
      <xdr:col>16</xdr:col>
      <xdr:colOff>739587</xdr:colOff>
      <xdr:row>22</xdr:row>
      <xdr:rowOff>99731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E7D2F69-EA55-4B4B-9809-F01247C88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A1402B-EDE0-4970-958E-86D71DB56C9D}" name="Tabella1" displayName="Tabella1" ref="A2:H6" totalsRowShown="0" headerRowDxfId="87" dataDxfId="85" headerRowBorderDxfId="86" tableBorderDxfId="84" totalsRowBorderDxfId="83">
  <autoFilter ref="A2:H6" xr:uid="{B8DF26DF-8A5C-4465-9A46-D108F1D39550}"/>
  <tableColumns count="8">
    <tableColumn id="1" xr3:uid="{CA369CDE-34B9-41E7-8726-282A7E63875C}" name="Dataset" dataDxfId="82"/>
    <tableColumn id="2" xr3:uid="{ACA6AC71-0980-4A12-A40E-D3CCDFBD024F}" name="Documents" dataDxfId="81"/>
    <tableColumn id="3" xr3:uid="{BCC1E130-B338-4E03-A1F3-289CD41ACC8A}" name="Propositions" dataDxfId="80"/>
    <tableColumn id="4" xr3:uid="{BD29F3E3-5890-430F-930F-2E9D2B5E9D62}" name="Possible Couples" dataDxfId="79"/>
    <tableColumn id="5" xr3:uid="{A3811466-5C2E-49C9-8F8B-74332BC1D930}" name="Link a to b" dataDxfId="78"/>
    <tableColumn id="14" xr3:uid="{C7A6B97B-59E7-4AE8-9172-4D252C9DD682}" name="% of links" dataDxfId="77">
      <calculatedColumnFormula>Tabella1[[#This Row],[Link a to b]]/Tabella1[[#This Row],[Possible Couples]]</calculatedColumnFormula>
    </tableColumn>
    <tableColumn id="6" xr3:uid="{75337FAD-F22A-4394-885E-44EFF9BF31DC}" name="Supports" dataDxfId="76"/>
    <tableColumn id="7" xr3:uid="{3CA0BEAF-7425-41CD-9FBF-96DB28280175}" name="Attacks" dataDxfId="75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8BA3B6-51C4-43DA-A20F-0BD8D259FB1A}" name="Tabella1210" displayName="Tabella1210" ref="A16:B21" totalsRowShown="0">
  <autoFilter ref="A16:B21" xr:uid="{E5DC92FB-250D-4720-8693-0AC099B217CE}"/>
  <tableColumns count="2">
    <tableColumn id="1" xr3:uid="{86638303-5038-4A6A-943A-4B8D5941749D}" name="Relation_type"/>
    <tableColumn id="2" xr3:uid="{7B7CA80C-EF2D-490C-9FE2-06FC542D7795}" name="class encoding" dataDxfId="26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70BB567-5A33-405D-9582-16B357E125B3}" name="Tabella1419232527293136384050" displayName="Tabella1419232527293136384050" ref="A31:S49" totalsRowShown="0" headerRowDxfId="25" dataDxfId="24">
  <autoFilter ref="A31:S49" xr:uid="{CA866203-F950-45E7-9ADB-49A84E7947EF}"/>
  <tableColumns count="19">
    <tableColumn id="1" xr3:uid="{7295D43B-4A36-4A3E-B6FD-F3782CF8091D}" name="epoch" dataDxfId="23"/>
    <tableColumn id="2" xr3:uid="{7EF75726-9588-4AE9-9011-CD5132FF3524}" name="link_loss" dataDxfId="22"/>
    <tableColumn id="3" xr3:uid="{796C8B44-0EBE-4C2A-9E64-CD206B7605AC}" name="link_single_class_fmeasure" dataDxfId="21"/>
    <tableColumn id="4" xr3:uid="{1A081B9C-DC06-4316-94B6-00AB3F9D65B8}" name="loss" dataDxfId="20"/>
    <tableColumn id="5" xr3:uid="{8C7DA33B-E988-4825-8531-5A7FAA55E926}" name="relation_fmeasure_some_classes" dataDxfId="19"/>
    <tableColumn id="6" xr3:uid="{729113B2-88C4-4642-8C03-E6EE4E6C7ED7}" name="relation_loss" dataDxfId="18"/>
    <tableColumn id="7" xr3:uid="{91CDC532-4668-464A-B671-15095FCCBCD7}" name="source_fmeasure" dataDxfId="17"/>
    <tableColumn id="8" xr3:uid="{EC479A0C-9201-4666-A96D-C6CA39E09E13}" name="source_loss" dataDxfId="16"/>
    <tableColumn id="9" xr3:uid="{47F9A128-EFBB-4B73-AB81-65A1C8BCE2C5}" name="target_fmeasure" dataDxfId="15"/>
    <tableColumn id="10" xr3:uid="{532A6CCB-590C-4078-A79E-3949F93F49BB}" name="target_loss" dataDxfId="14"/>
    <tableColumn id="11" xr3:uid="{D3B8F59D-FB1F-4EA5-9788-E471F785F7C9}" name="val_link_loss" dataDxfId="13"/>
    <tableColumn id="12" xr3:uid="{4547930D-8BBD-4BBB-B61E-FD29481E1A9A}" name="val_link_single_class_fmeasure" dataDxfId="12"/>
    <tableColumn id="13" xr3:uid="{3117D795-2DF3-4AFD-8FD6-5DAEBFD1C979}" name="val_loss" dataDxfId="11"/>
    <tableColumn id="14" xr3:uid="{05F2B537-B5AF-46FB-9BDF-AB4F07817A96}" name="val_relation_fmeasure_some_classes" dataDxfId="10"/>
    <tableColumn id="15" xr3:uid="{0C88B51F-E684-4F5E-8D7B-3CF0A3F61139}" name="val_relation_loss" dataDxfId="9"/>
    <tableColumn id="16" xr3:uid="{59F6DB3D-294C-45C9-9743-2DA318CD7759}" name="val_source_fmeasure" dataDxfId="8"/>
    <tableColumn id="17" xr3:uid="{2F0DC219-8B8B-48FF-9904-440EF4AE6FF1}" name="val_source_loss" dataDxfId="7"/>
    <tableColumn id="18" xr3:uid="{A90570F3-B711-441A-B96D-9D90648DBE92}" name="val_target_fmeasure" dataDxfId="6"/>
    <tableColumn id="19" xr3:uid="{05DCB03E-75BA-42A2-90FE-EC231CD52258}" name="val_target_loss" dataDxfId="5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BB4D36-BA8A-4173-8D7D-3628C57B4589}" name="Tabella1520242628303237394151" displayName="Tabella1520242628303237394151" ref="M1:Q5" totalsRowShown="0" headerRowDxfId="4">
  <autoFilter ref="M1:Q5" xr:uid="{9EC70A14-D063-427F-9AFB-E78A4FED50EF}"/>
  <tableColumns count="5">
    <tableColumn id="1" xr3:uid="{707761E3-ABCB-4456-95FE-9D0C7CFA7DBA}" name="Test"/>
    <tableColumn id="2" xr3:uid="{3B72E796-BB59-4A54-B945-604D34486614}" name="link_fmeasure (P)" dataDxfId="3"/>
    <tableColumn id="3" xr3:uid="{3342B0FB-BBD2-4AF6-A06F-378E29057338}" name="relation_fmeasure (P)" dataDxfId="2"/>
    <tableColumn id="4" xr3:uid="{42D27106-7976-4C3B-AFEB-45027936082A}" name="source_fmeasure" dataDxfId="1"/>
    <tableColumn id="5" xr3:uid="{269321BE-BCA7-4F09-B1FC-AF2F63380C9A}" name="target_fmeasure" data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8A023A-4DFF-46AC-A369-0D022EE2BD27}" name="Tabella17" displayName="Tabella17" ref="A10:H14" totalsRowShown="0" headerRowDxfId="74" dataDxfId="72" headerRowBorderDxfId="73" tableBorderDxfId="71" totalsRowBorderDxfId="70">
  <autoFilter ref="A10:H14" xr:uid="{708FB164-EB98-4524-B2D5-30FE483B3D8E}"/>
  <tableColumns count="8">
    <tableColumn id="1" xr3:uid="{8BB4C6E9-EEBE-4E5A-8080-1FBA8C99A593}" name="Dataset" dataDxfId="69"/>
    <tableColumn id="2" xr3:uid="{C8A7AC21-A8EE-43EB-83C8-32D16AEB2AD4}" name="Documents" dataDxfId="68"/>
    <tableColumn id="3" xr3:uid="{8BB7B718-4B9B-4479-885C-97DA35ECB386}" name="Propositions" dataDxfId="67"/>
    <tableColumn id="4" xr3:uid="{FC7A4FB3-3B98-4752-BD9E-E02CBB3C7955}" name="Possible Couples" dataDxfId="66"/>
    <tableColumn id="5" xr3:uid="{010A5427-D31C-4CA1-BD48-A737D4249E5C}" name="Link a to b" dataDxfId="65"/>
    <tableColumn id="14" xr3:uid="{72201468-4E16-4D67-BBA7-AAC13F9C5794}" name="% of links" dataDxfId="64">
      <calculatedColumnFormula>Tabella17[[#This Row],[Link a to b]]/Tabella17[[#This Row],[Possible Couples]]</calculatedColumnFormula>
    </tableColumn>
    <tableColumn id="6" xr3:uid="{41CE6E1E-B870-46F6-94FE-1EEE3D5B8D24}" name="Supports" dataDxfId="63"/>
    <tableColumn id="7" xr3:uid="{4BB6C030-4005-492F-AF10-119F49854B50}" name="Attacks" dataDxfId="62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BB1EED-AECB-464C-942A-49486049F3DD}" name="Tabella178" displayName="Tabella178" ref="A18:H22" totalsRowShown="0" headerRowDxfId="61" dataDxfId="59" headerRowBorderDxfId="60" tableBorderDxfId="58" totalsRowBorderDxfId="57">
  <autoFilter ref="A18:H22" xr:uid="{6505E498-F638-42F3-B008-69B670DE085C}"/>
  <tableColumns count="8">
    <tableColumn id="1" xr3:uid="{55FC323E-E00A-4863-AD19-047D18522B49}" name="Dataset" dataDxfId="56"/>
    <tableColumn id="2" xr3:uid="{0353DE1B-12E5-40D1-A9F3-6B988339D2AE}" name="Documents" dataDxfId="55"/>
    <tableColumn id="3" xr3:uid="{739BDF12-D38F-4EB5-8F10-A075132F8C5B}" name="Propositions" dataDxfId="54"/>
    <tableColumn id="4" xr3:uid="{35A850CC-7CEF-49F6-8F50-40D3A926E411}" name="Possible Couples" dataDxfId="53"/>
    <tableColumn id="5" xr3:uid="{86BB4F03-09DC-46E7-9015-173DE81F2921}" name="Link a to b" dataDxfId="52"/>
    <tableColumn id="14" xr3:uid="{877C04A4-7CEA-415F-B0DF-B6C9332EC579}" name="% of links" dataDxfId="51">
      <calculatedColumnFormula>Tabella178[[#This Row],[Link a to b]]/Tabella178[[#This Row],[Possible Couples]]</calculatedColumnFormula>
    </tableColumn>
    <tableColumn id="6" xr3:uid="{EE69D8F2-1878-41E0-820E-83F2E5CD96CA}" name="Supports" dataDxfId="50"/>
    <tableColumn id="7" xr3:uid="{4AFA73B6-61AB-41E7-B46E-EBE8E2EB3318}" name="Attacks" dataDxfId="49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EDFFA-789B-4160-993A-A8068E019CE6}" name="Tabella2" displayName="Tabella2" ref="A7:C53" totalsRowShown="0" headerRowDxfId="48" dataDxfId="47">
  <autoFilter ref="A7:C53" xr:uid="{2CD19B54-3AA2-4DC6-BF3B-746078B34B34}"/>
  <tableColumns count="3">
    <tableColumn id="1" xr3:uid="{9F50491A-D3F1-46FD-8C90-AACEDE3DC76B}" name="Sep" dataDxfId="46"/>
    <tableColumn id="2" xr3:uid="{C90E44D4-B946-430C-A1BE-FFDD2123C708}" name="Voc_size" dataDxfId="45"/>
    <tableColumn id="3" xr3:uid="{396B7765-571B-45A2-AA9B-61DF74B229DA}" name="Orphans" dataDxfId="44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A31E8A-164B-43FF-AA7B-0AE16036B10D}" name="Tabella3" displayName="Tabella3" ref="E7:G65" totalsRowShown="0">
  <autoFilter ref="E7:G65" xr:uid="{27A805C6-F055-4C95-B93F-F71B0B3A3CE2}"/>
  <sortState ref="E8:G98">
    <sortCondition ref="F7:F98"/>
  </sortState>
  <tableColumns count="3">
    <tableColumn id="1" xr3:uid="{EB1F21C4-BEC4-469D-80B2-2AAEA78BD5DC}" name="Orphans" dataDxfId="43"/>
    <tableColumn id="2" xr3:uid="{2CA15102-39E2-4F81-B70D-8870D05261BB}" name="Type"/>
    <tableColumn id="3" xr3:uid="{218AD517-A62D-4869-94C7-8437C570F7E4}" name="Possible Correction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653598-4BCE-40C8-920D-D94CDDACC208}" name="Tabella4" displayName="Tabella4" ref="I7:I391" totalsRowShown="0" headerRowDxfId="42" dataDxfId="40" headerRowBorderDxfId="41" tableBorderDxfId="39">
  <autoFilter ref="I7:I391" xr:uid="{392DCD6B-B95B-48B5-B297-DFD75B75F5A5}"/>
  <sortState ref="I8:I311">
    <sortCondition ref="I7:I311"/>
  </sortState>
  <tableColumns count="1">
    <tableColumn id="1" xr3:uid="{B84EEBE0-0A8F-4F1C-8457-8A7773579D19}" name="Orphans" dataDxfId="38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CBCA6AC-BA9D-4C0A-B44A-A09A7A220EF5}" name="Tabella11" displayName="Tabella11" ref="A5:B7" totalsRowShown="0">
  <autoFilter ref="A5:B7" xr:uid="{BC766496-3F9B-4115-9897-6443154B6554}"/>
  <tableColumns count="2">
    <tableColumn id="1" xr3:uid="{3025EE41-34DE-47BC-871F-BA2D66AFC177}" name="Links"/>
    <tableColumn id="2" xr3:uid="{11E2A859-10EC-409B-A473-1184098C5DC4}" name="class encoding" dataDxfId="37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68FEB9B-F92F-4335-975A-CC4049BCB98B}" name="Tabella13" displayName="Tabella13" ref="A9:B12" totalsRowShown="0">
  <autoFilter ref="A9:B12" xr:uid="{5BEAD9B4-1AD9-47E4-9E95-17F2CC000333}"/>
  <tableColumns count="2">
    <tableColumn id="1" xr3:uid="{59CF9673-D472-44C7-86E9-3705AC003285}" name="Prop_type"/>
    <tableColumn id="2" xr3:uid="{57C5F1FD-D8CF-47D7-8F34-F79231455E4F}" name="class encoding" dataDxfId="36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AB4A7AB-906B-497B-BCF3-F9DB23CC719B}" name="Tabella33" displayName="Tabella33" ref="G3:R35" totalsRowShown="0" headerRowDxfId="35">
  <autoFilter ref="G3:R35" xr:uid="{4ADB98AE-616E-4D5F-AD4B-67EDAE04BAE5}"/>
  <tableColumns count="12">
    <tableColumn id="1" xr3:uid="{B0E3ECA6-5515-457F-B697-C947F2D3E534}" name="Distance"/>
    <tableColumn id="11" xr3:uid="{10F7441D-03F4-45A6-8EBC-3E60544C6A4E}" name="Not_links"/>
    <tableColumn id="2" xr3:uid="{29AF93C6-3336-4F29-9481-9FB3C648B992}" name="Links"/>
    <tableColumn id="14" xr3:uid="{EE5FDE29-BF24-4A0D-9E6B-46F81751DAB2}" name="L/NL" dataDxfId="34">
      <calculatedColumnFormula>Tabella33[[#This Row],[TP]]/SUM($H$4:H4)</calculatedColumnFormula>
    </tableColumn>
    <tableColumn id="10" xr3:uid="{5DC7A2C4-FF25-4451-852E-52DC5494BA97}" name="% Links" dataDxfId="33">
      <calculatedColumnFormula>Tabella33[[#This Row],[TP]]/I$2</calculatedColumnFormula>
    </tableColumn>
    <tableColumn id="3" xr3:uid="{AF779A20-D760-4355-B56C-0167122D7B0E}" name="TP" dataDxfId="32">
      <calculatedColumnFormula>SUM($I$4:I4)</calculatedColumnFormula>
    </tableColumn>
    <tableColumn id="4" xr3:uid="{4AC87D85-7765-425D-B49F-BB88F265DFD5}" name="TN" dataDxfId="31">
      <calculatedColumnFormula>G$2-I$2</calculatedColumnFormula>
    </tableColumn>
    <tableColumn id="5" xr3:uid="{8A80A7CB-7DCD-4F74-BC47-F6CDED9DD9F2}" name="FP"/>
    <tableColumn id="6" xr3:uid="{84A5C98A-2181-4D1D-B971-9B7F497574AE}" name="FN" dataDxfId="30">
      <calculatedColumnFormula>I$2-Tabella33[[#This Row],[TP]]</calculatedColumnFormula>
    </tableColumn>
    <tableColumn id="7" xr3:uid="{9CD878A9-8297-406F-9E6C-4841A718224F}" name="Prec" dataDxfId="29">
      <calculatedColumnFormula>Tabella33[[#This Row],[TP]]/(Tabella33[[#This Row],[TP]]+Tabella33[[#This Row],[FP]])</calculatedColumnFormula>
    </tableColumn>
    <tableColumn id="8" xr3:uid="{BD1993DB-661C-4BB1-9176-55181EB554FA}" name="Rec" dataDxfId="28">
      <calculatedColumnFormula>Tabella33[[#This Row],[TP]]/(Tabella33[[#This Row],[TP]]+Tabella33[[#This Row],[FN]])</calculatedColumnFormula>
    </tableColumn>
    <tableColumn id="9" xr3:uid="{8C44CF03-EEA9-4D28-9559-3256D3202A93}" name="F1" dataDxfId="27">
      <calculatedColumnFormula>2*Tabella33[[#This Row],[Prec]]*Tabella33[[#This Row],[Rec]]/(Tabella33[[#This Row],[Prec]]+Tabella33[[#This Row],[Rec]])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9FC2-0686-42B4-8018-5CB477DB8AA3}">
  <dimension ref="A1:H56"/>
  <sheetViews>
    <sheetView topLeftCell="A10" workbookViewId="0">
      <selection activeCell="J20" sqref="J20"/>
    </sheetView>
  </sheetViews>
  <sheetFormatPr defaultColWidth="17.36328125" defaultRowHeight="14.5" x14ac:dyDescent="0.35"/>
  <cols>
    <col min="1" max="1" width="18" bestFit="1" customWidth="1"/>
    <col min="2" max="2" width="12.6328125" bestFit="1" customWidth="1"/>
    <col min="3" max="3" width="13.6328125" bestFit="1" customWidth="1"/>
    <col min="4" max="4" width="17.08984375" bestFit="1" customWidth="1"/>
    <col min="5" max="5" width="11.7265625" bestFit="1" customWidth="1"/>
    <col min="6" max="6" width="11.36328125" bestFit="1" customWidth="1"/>
    <col min="7" max="7" width="10.6328125" bestFit="1" customWidth="1"/>
    <col min="8" max="8" width="11.26953125" bestFit="1" customWidth="1"/>
    <col min="9" max="9" width="7.81640625" bestFit="1" customWidth="1"/>
    <col min="10" max="10" width="11.81640625" bestFit="1" customWidth="1"/>
    <col min="11" max="11" width="7.90625" bestFit="1" customWidth="1"/>
    <col min="12" max="12" width="6.54296875" bestFit="1" customWidth="1"/>
    <col min="13" max="13" width="11.453125" bestFit="1" customWidth="1"/>
    <col min="14" max="14" width="6.26953125" bestFit="1" customWidth="1"/>
  </cols>
  <sheetData>
    <row r="1" spans="1:8" x14ac:dyDescent="0.35">
      <c r="A1" t="s">
        <v>101</v>
      </c>
    </row>
    <row r="2" spans="1:8" ht="15" thickBot="1" x14ac:dyDescent="0.4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56</v>
      </c>
      <c r="G2" s="4" t="s">
        <v>99</v>
      </c>
      <c r="H2" s="4" t="s">
        <v>100</v>
      </c>
    </row>
    <row r="3" spans="1:8" ht="15" thickBot="1" x14ac:dyDescent="0.4">
      <c r="A3" s="2" t="s">
        <v>5</v>
      </c>
      <c r="B3" s="1">
        <v>322</v>
      </c>
      <c r="C3" s="1">
        <v>4529</v>
      </c>
      <c r="D3" s="1">
        <v>17250</v>
      </c>
      <c r="E3" s="1">
        <v>2922</v>
      </c>
      <c r="F3" s="19">
        <f>Tabella1[[#This Row],[Link a to b]]/Tabella1[[#This Row],[Possible Couples]]</f>
        <v>0.16939130434782609</v>
      </c>
      <c r="G3" s="1">
        <v>2748</v>
      </c>
      <c r="H3" s="1">
        <v>174</v>
      </c>
    </row>
    <row r="4" spans="1:8" ht="15" thickBot="1" x14ac:dyDescent="0.4">
      <c r="A4" s="2" t="s">
        <v>6</v>
      </c>
      <c r="B4" s="1">
        <v>80</v>
      </c>
      <c r="C4" s="1">
        <v>1184</v>
      </c>
      <c r="D4" s="1">
        <v>4922</v>
      </c>
      <c r="E4" s="1">
        <v>776</v>
      </c>
      <c r="F4" s="19">
        <f>Tabella1[[#This Row],[Link a to b]]/Tabella1[[#This Row],[Possible Couples]]</f>
        <v>0.15765948801300284</v>
      </c>
      <c r="G4" s="1">
        <v>735</v>
      </c>
      <c r="H4" s="1">
        <v>26</v>
      </c>
    </row>
    <row r="5" spans="1:8" ht="15" thickBot="1" x14ac:dyDescent="0.4">
      <c r="A5" s="5" t="s">
        <v>7</v>
      </c>
      <c r="B5" s="6">
        <f>SUM(B3:B4)</f>
        <v>402</v>
      </c>
      <c r="C5" s="6">
        <f t="shared" ref="C5:H5" si="0">SUM(C3:C4)</f>
        <v>5713</v>
      </c>
      <c r="D5" s="6">
        <f t="shared" si="0"/>
        <v>22172</v>
      </c>
      <c r="E5" s="6">
        <f t="shared" si="0"/>
        <v>3698</v>
      </c>
      <c r="F5" s="20">
        <f>Tabella1[[#This Row],[Link a to b]]/Tabella1[[#This Row],[Possible Couples]]</f>
        <v>0.16678693848096698</v>
      </c>
      <c r="G5" s="6">
        <f t="shared" si="0"/>
        <v>3483</v>
      </c>
      <c r="H5" s="6">
        <f t="shared" si="0"/>
        <v>200</v>
      </c>
    </row>
    <row r="6" spans="1:8" x14ac:dyDescent="0.35">
      <c r="A6" s="5" t="s">
        <v>57</v>
      </c>
      <c r="B6" s="6">
        <v>402</v>
      </c>
      <c r="C6" s="6">
        <v>6100</v>
      </c>
      <c r="D6" s="6">
        <v>22000</v>
      </c>
      <c r="E6" s="6">
        <v>3800</v>
      </c>
      <c r="F6" s="20">
        <f>Tabella1[[#This Row],[Link a to b]]/Tabella1[[#This Row],[Possible Couples]]</f>
        <v>0.17272727272727273</v>
      </c>
      <c r="G6" s="6"/>
      <c r="H6" s="6"/>
    </row>
    <row r="9" spans="1:8" x14ac:dyDescent="0.35">
      <c r="A9" t="s">
        <v>102</v>
      </c>
    </row>
    <row r="10" spans="1:8" ht="15" thickBot="1" x14ac:dyDescent="0.4">
      <c r="A10" s="3" t="s">
        <v>0</v>
      </c>
      <c r="B10" s="4" t="s">
        <v>1</v>
      </c>
      <c r="C10" s="4" t="s">
        <v>2</v>
      </c>
      <c r="D10" s="4" t="s">
        <v>3</v>
      </c>
      <c r="E10" s="4" t="s">
        <v>4</v>
      </c>
      <c r="F10" s="4" t="s">
        <v>56</v>
      </c>
      <c r="G10" s="4" t="s">
        <v>99</v>
      </c>
      <c r="H10" s="4" t="s">
        <v>100</v>
      </c>
    </row>
    <row r="11" spans="1:8" ht="15" thickBot="1" x14ac:dyDescent="0.4">
      <c r="A11" s="2" t="s">
        <v>5</v>
      </c>
      <c r="B11" s="1">
        <v>1111</v>
      </c>
      <c r="C11" s="1">
        <v>4529</v>
      </c>
      <c r="D11" s="1">
        <v>17250</v>
      </c>
      <c r="E11" s="1">
        <v>2922</v>
      </c>
      <c r="F11" s="19">
        <f>Tabella17[[#This Row],[Link a to b]]/Tabella17[[#This Row],[Possible Couples]]</f>
        <v>0.16939130434782609</v>
      </c>
      <c r="G11" s="1">
        <v>2748</v>
      </c>
      <c r="H11" s="1">
        <v>174</v>
      </c>
    </row>
    <row r="12" spans="1:8" ht="15" thickBot="1" x14ac:dyDescent="0.4">
      <c r="A12" s="2" t="s">
        <v>6</v>
      </c>
      <c r="B12" s="1">
        <v>277</v>
      </c>
      <c r="C12" s="1">
        <v>1184</v>
      </c>
      <c r="D12" s="1">
        <v>4922</v>
      </c>
      <c r="E12" s="1">
        <v>776</v>
      </c>
      <c r="F12" s="19">
        <f>Tabella17[[#This Row],[Link a to b]]/Tabella17[[#This Row],[Possible Couples]]</f>
        <v>0.15765948801300284</v>
      </c>
      <c r="G12" s="1">
        <v>735</v>
      </c>
      <c r="H12" s="1">
        <v>26</v>
      </c>
    </row>
    <row r="13" spans="1:8" ht="15" thickBot="1" x14ac:dyDescent="0.4">
      <c r="A13" s="5" t="s">
        <v>7</v>
      </c>
      <c r="B13" s="6">
        <f>SUM(B11:B12)</f>
        <v>1388</v>
      </c>
      <c r="C13" s="6">
        <f t="shared" ref="C13:E13" si="1">SUM(C11:C12)</f>
        <v>5713</v>
      </c>
      <c r="D13" s="6">
        <f t="shared" si="1"/>
        <v>22172</v>
      </c>
      <c r="E13" s="6">
        <f t="shared" si="1"/>
        <v>3698</v>
      </c>
      <c r="F13" s="20">
        <f>Tabella17[[#This Row],[Link a to b]]/Tabella17[[#This Row],[Possible Couples]]</f>
        <v>0.16678693848096698</v>
      </c>
      <c r="G13" s="6">
        <f t="shared" ref="G13:H13" si="2">SUM(G11:G12)</f>
        <v>3483</v>
      </c>
      <c r="H13" s="6">
        <f t="shared" si="2"/>
        <v>200</v>
      </c>
    </row>
    <row r="14" spans="1:8" x14ac:dyDescent="0.35">
      <c r="A14" s="5" t="s">
        <v>57</v>
      </c>
      <c r="B14" s="6">
        <v>402</v>
      </c>
      <c r="C14" s="6">
        <v>6100</v>
      </c>
      <c r="D14" s="6">
        <v>22000</v>
      </c>
      <c r="E14" s="6">
        <v>3800</v>
      </c>
      <c r="F14" s="20">
        <f>Tabella17[[#This Row],[Link a to b]]/Tabella17[[#This Row],[Possible Couples]]</f>
        <v>0.17272727272727273</v>
      </c>
      <c r="G14" s="6"/>
      <c r="H14" s="6"/>
    </row>
    <row r="16" spans="1:8" ht="15" thickBot="1" x14ac:dyDescent="0.4">
      <c r="A16" s="3"/>
      <c r="B16" s="4"/>
      <c r="C16" s="4"/>
      <c r="D16" s="4"/>
      <c r="E16" s="4"/>
      <c r="F16" s="4"/>
      <c r="G16" s="4"/>
      <c r="H16" s="4"/>
    </row>
    <row r="17" spans="1:8" x14ac:dyDescent="0.35">
      <c r="A17" t="s">
        <v>103</v>
      </c>
    </row>
    <row r="18" spans="1:8" ht="15" thickBot="1" x14ac:dyDescent="0.4">
      <c r="A18" s="3" t="s">
        <v>0</v>
      </c>
      <c r="B18" s="4" t="s">
        <v>1</v>
      </c>
      <c r="C18" s="4" t="s">
        <v>2</v>
      </c>
      <c r="D18" s="4" t="s">
        <v>3</v>
      </c>
      <c r="E18" s="4" t="s">
        <v>4</v>
      </c>
      <c r="F18" s="4" t="s">
        <v>56</v>
      </c>
      <c r="G18" s="4" t="s">
        <v>99</v>
      </c>
      <c r="H18" s="4" t="s">
        <v>100</v>
      </c>
    </row>
    <row r="19" spans="1:8" ht="15" thickBot="1" x14ac:dyDescent="0.4">
      <c r="A19" s="2" t="s">
        <v>5</v>
      </c>
      <c r="B19" s="1">
        <v>990</v>
      </c>
      <c r="C19" s="1">
        <v>4035</v>
      </c>
      <c r="D19" s="1">
        <v>15378</v>
      </c>
      <c r="E19" s="1">
        <v>2602</v>
      </c>
      <c r="F19" s="19">
        <f>Tabella178[[#This Row],[Link a to b]]/Tabella178[[#This Row],[Possible Couples]]</f>
        <v>0.1692027571855898</v>
      </c>
      <c r="G19" s="1">
        <v>2448</v>
      </c>
      <c r="H19" s="1">
        <v>154</v>
      </c>
    </row>
    <row r="20" spans="1:8" ht="15" thickBot="1" x14ac:dyDescent="0.4">
      <c r="A20" s="5" t="s">
        <v>58</v>
      </c>
      <c r="B20" s="6">
        <v>121</v>
      </c>
      <c r="C20" s="6">
        <v>494</v>
      </c>
      <c r="D20" s="6">
        <v>1872</v>
      </c>
      <c r="E20" s="6">
        <v>320</v>
      </c>
      <c r="F20" s="20">
        <f>Tabella178[[#This Row],[Link a to b]]/Tabella178[[#This Row],[Possible Couples]]</f>
        <v>0.17094017094017094</v>
      </c>
      <c r="G20" s="6">
        <v>300</v>
      </c>
      <c r="H20" s="6">
        <v>20</v>
      </c>
    </row>
    <row r="21" spans="1:8" ht="15" thickBot="1" x14ac:dyDescent="0.4">
      <c r="A21" s="2" t="s">
        <v>6</v>
      </c>
      <c r="B21" s="1">
        <v>277</v>
      </c>
      <c r="C21" s="1">
        <v>1184</v>
      </c>
      <c r="D21" s="1">
        <v>4922</v>
      </c>
      <c r="E21" s="1">
        <v>776</v>
      </c>
      <c r="F21" s="19">
        <f>Tabella178[[#This Row],[Link a to b]]/Tabella178[[#This Row],[Possible Couples]]</f>
        <v>0.15765948801300284</v>
      </c>
      <c r="G21" s="1">
        <v>735</v>
      </c>
      <c r="H21" s="1">
        <v>26</v>
      </c>
    </row>
    <row r="22" spans="1:8" x14ac:dyDescent="0.35">
      <c r="A22" s="5" t="s">
        <v>7</v>
      </c>
      <c r="B22" s="6">
        <f>SUM(B19:B21)</f>
        <v>1388</v>
      </c>
      <c r="C22" s="6">
        <f>SUM(C19:C21)</f>
        <v>5713</v>
      </c>
      <c r="D22" s="6">
        <f>SUM(D19:D21)</f>
        <v>22172</v>
      </c>
      <c r="E22" s="6">
        <f>SUM(E19:E21)</f>
        <v>3698</v>
      </c>
      <c r="F22" s="20">
        <f>Tabella178[[#This Row],[Link a to b]]/Tabella178[[#This Row],[Possible Couples]]</f>
        <v>0.16678693848096698</v>
      </c>
      <c r="G22" s="6">
        <f>SUM(G19:G21)</f>
        <v>3483</v>
      </c>
      <c r="H22" s="6">
        <f>SUM(H19:H21)</f>
        <v>200</v>
      </c>
    </row>
    <row r="26" spans="1:8" ht="15" thickBot="1" x14ac:dyDescent="0.4">
      <c r="A26" s="3"/>
      <c r="B26" s="4"/>
      <c r="C26" s="4"/>
      <c r="D26" s="4"/>
      <c r="E26" s="4"/>
      <c r="F26" s="4"/>
      <c r="G26" s="4"/>
      <c r="H26" s="4"/>
    </row>
    <row r="27" spans="1:8" ht="15" thickBot="1" x14ac:dyDescent="0.4">
      <c r="A27" s="2"/>
      <c r="B27" s="1"/>
      <c r="C27" s="1"/>
      <c r="D27" s="1"/>
      <c r="E27" s="1"/>
      <c r="F27" s="19"/>
      <c r="G27" s="1"/>
      <c r="H27" s="1"/>
    </row>
    <row r="28" spans="1:8" ht="15" thickBot="1" x14ac:dyDescent="0.4">
      <c r="A28" s="2"/>
      <c r="B28" s="1"/>
      <c r="C28" s="1"/>
      <c r="D28" s="1"/>
      <c r="E28" s="1"/>
      <c r="F28" s="19"/>
      <c r="G28" s="1"/>
      <c r="H28" s="1"/>
    </row>
    <row r="29" spans="1:8" ht="15" thickBot="1" x14ac:dyDescent="0.4">
      <c r="A29" s="5"/>
      <c r="B29" s="6"/>
      <c r="C29" s="6"/>
      <c r="D29" s="6"/>
      <c r="E29" s="6"/>
      <c r="F29" s="20"/>
      <c r="G29" s="6"/>
      <c r="H29" s="6"/>
    </row>
    <row r="30" spans="1:8" x14ac:dyDescent="0.35">
      <c r="A30" s="5"/>
      <c r="B30" s="6"/>
      <c r="C30" s="6"/>
      <c r="D30" s="6"/>
      <c r="E30" s="6"/>
      <c r="F30" s="20"/>
      <c r="G30" s="6"/>
      <c r="H30" s="6"/>
    </row>
    <row r="33" spans="1:8" ht="15" thickBot="1" x14ac:dyDescent="0.4">
      <c r="A33" s="3"/>
      <c r="B33" s="4"/>
      <c r="C33" s="4"/>
      <c r="D33" s="4"/>
      <c r="E33" s="4"/>
      <c r="F33" s="4"/>
      <c r="G33" s="4"/>
      <c r="H33" s="4"/>
    </row>
    <row r="34" spans="1:8" ht="15" thickBot="1" x14ac:dyDescent="0.4">
      <c r="A34" s="2"/>
      <c r="B34" s="1"/>
      <c r="C34" s="1"/>
      <c r="D34" s="1"/>
      <c r="E34" s="1"/>
      <c r="F34" s="19"/>
      <c r="G34" s="1"/>
      <c r="H34" s="1"/>
    </row>
    <row r="35" spans="1:8" ht="15" thickBot="1" x14ac:dyDescent="0.4">
      <c r="A35" s="2"/>
      <c r="B35" s="1"/>
      <c r="C35" s="1"/>
      <c r="D35" s="1"/>
      <c r="E35" s="1"/>
      <c r="F35" s="19"/>
      <c r="G35" s="1"/>
      <c r="H35" s="1"/>
    </row>
    <row r="36" spans="1:8" ht="15" thickBot="1" x14ac:dyDescent="0.4">
      <c r="A36" s="21"/>
      <c r="B36" s="22"/>
      <c r="C36" s="22"/>
      <c r="D36" s="22"/>
      <c r="E36" s="22"/>
      <c r="F36" s="23"/>
      <c r="G36" s="22"/>
      <c r="H36" s="22"/>
    </row>
    <row r="37" spans="1:8" ht="15" thickBot="1" x14ac:dyDescent="0.4">
      <c r="A37" s="27"/>
      <c r="B37" s="25"/>
      <c r="C37" s="25"/>
      <c r="D37" s="25"/>
      <c r="E37" s="25"/>
      <c r="F37" s="26"/>
      <c r="G37" s="25"/>
      <c r="H37" s="25"/>
    </row>
    <row r="38" spans="1:8" x14ac:dyDescent="0.35">
      <c r="A38" s="24"/>
      <c r="B38" s="25"/>
      <c r="C38" s="25"/>
      <c r="D38" s="25"/>
      <c r="E38" s="25"/>
      <c r="F38" s="26"/>
      <c r="G38" s="22"/>
      <c r="H38" s="22"/>
    </row>
    <row r="42" spans="1:8" x14ac:dyDescent="0.35">
      <c r="A42" s="28"/>
    </row>
    <row r="43" spans="1:8" ht="15" thickBot="1" x14ac:dyDescent="0.4">
      <c r="A43" s="3"/>
      <c r="B43" s="4"/>
      <c r="C43" s="4"/>
      <c r="D43" s="4"/>
      <c r="E43" s="4"/>
      <c r="F43" s="4"/>
      <c r="G43" s="4"/>
      <c r="H43" s="4"/>
    </row>
    <row r="44" spans="1:8" ht="15" thickBot="1" x14ac:dyDescent="0.4">
      <c r="A44" s="2"/>
      <c r="B44" s="1"/>
      <c r="C44" s="1"/>
      <c r="D44" s="1"/>
      <c r="E44" s="1"/>
      <c r="F44" s="19"/>
      <c r="G44" s="1"/>
      <c r="H44" s="1"/>
    </row>
    <row r="45" spans="1:8" ht="15" thickBot="1" x14ac:dyDescent="0.4">
      <c r="A45" s="2"/>
      <c r="B45" s="1"/>
      <c r="C45" s="1"/>
      <c r="D45" s="1"/>
      <c r="E45" s="1"/>
      <c r="F45" s="19"/>
      <c r="G45" s="1"/>
      <c r="H45" s="1"/>
    </row>
    <row r="46" spans="1:8" ht="15" thickBot="1" x14ac:dyDescent="0.4">
      <c r="A46" s="2"/>
      <c r="B46" s="1"/>
      <c r="C46" s="1"/>
      <c r="D46" s="1"/>
      <c r="E46" s="1"/>
      <c r="F46" s="19"/>
      <c r="G46" s="1"/>
      <c r="H46" s="1"/>
    </row>
    <row r="47" spans="1:8" x14ac:dyDescent="0.35">
      <c r="A47" s="5"/>
      <c r="B47" s="6"/>
      <c r="C47" s="6"/>
      <c r="D47" s="6"/>
      <c r="E47" s="6"/>
      <c r="F47" s="20"/>
      <c r="G47" s="6"/>
      <c r="H47" s="6"/>
    </row>
    <row r="51" spans="1:8" x14ac:dyDescent="0.35">
      <c r="A51" s="28"/>
    </row>
    <row r="52" spans="1:8" ht="15" thickBot="1" x14ac:dyDescent="0.4">
      <c r="A52" s="3"/>
      <c r="B52" s="4"/>
      <c r="C52" s="4"/>
      <c r="D52" s="4"/>
      <c r="E52" s="4"/>
      <c r="F52" s="4"/>
      <c r="G52" s="4"/>
      <c r="H52" s="4"/>
    </row>
    <row r="53" spans="1:8" ht="15" thickBot="1" x14ac:dyDescent="0.4">
      <c r="A53" s="2"/>
      <c r="B53" s="1"/>
      <c r="C53" s="1"/>
      <c r="D53" s="1"/>
      <c r="E53" s="1"/>
      <c r="F53" s="19"/>
      <c r="G53" s="1"/>
      <c r="H53" s="1"/>
    </row>
    <row r="54" spans="1:8" ht="15" thickBot="1" x14ac:dyDescent="0.4">
      <c r="A54" s="2"/>
      <c r="B54" s="1"/>
      <c r="C54" s="1"/>
      <c r="D54" s="1"/>
      <c r="E54" s="1"/>
      <c r="F54" s="19"/>
      <c r="G54" s="1"/>
      <c r="H54" s="1"/>
    </row>
    <row r="55" spans="1:8" ht="15" thickBot="1" x14ac:dyDescent="0.4">
      <c r="A55" s="2"/>
      <c r="B55" s="1"/>
      <c r="C55" s="1"/>
      <c r="D55" s="1"/>
      <c r="E55" s="1"/>
      <c r="F55" s="19"/>
      <c r="G55" s="1"/>
      <c r="H55" s="1"/>
    </row>
    <row r="56" spans="1:8" x14ac:dyDescent="0.35">
      <c r="A56" s="5"/>
      <c r="B56" s="6"/>
      <c r="C56" s="6"/>
      <c r="D56" s="6"/>
      <c r="E56" s="6"/>
      <c r="F56" s="20"/>
      <c r="G56" s="6"/>
      <c r="H56" s="6"/>
    </row>
  </sheetData>
  <pageMargins left="0.7" right="0.7" top="0.75" bottom="0.75" header="0.3" footer="0.3"/>
  <pageSetup paperSize="9" orientation="portrait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DB8E5-EE00-4C0C-8A07-751ED122BDF9}">
  <dimension ref="A1:K391"/>
  <sheetViews>
    <sheetView workbookViewId="0">
      <selection activeCell="D53" sqref="D53"/>
    </sheetView>
  </sheetViews>
  <sheetFormatPr defaultRowHeight="14.5" x14ac:dyDescent="0.35"/>
  <cols>
    <col min="1" max="1" width="10.36328125" style="7" bestFit="1" customWidth="1"/>
    <col min="2" max="3" width="10.26953125" style="7" bestFit="1" customWidth="1"/>
    <col min="4" max="4" width="10.26953125" style="7" customWidth="1"/>
    <col min="5" max="5" width="20.54296875" bestFit="1" customWidth="1"/>
    <col min="6" max="6" width="19.453125" bestFit="1" customWidth="1"/>
    <col min="7" max="7" width="19.36328125" bestFit="1" customWidth="1"/>
    <col min="9" max="9" width="30" bestFit="1" customWidth="1"/>
  </cols>
  <sheetData>
    <row r="1" spans="1:11" ht="23.5" x14ac:dyDescent="0.55000000000000004">
      <c r="A1" s="12" t="s">
        <v>53</v>
      </c>
      <c r="I1" s="12" t="s">
        <v>54</v>
      </c>
      <c r="J1" s="7"/>
      <c r="K1" s="7"/>
    </row>
    <row r="2" spans="1:11" x14ac:dyDescent="0.35">
      <c r="A2" s="7" t="s">
        <v>51</v>
      </c>
      <c r="B2" s="7">
        <v>7362</v>
      </c>
      <c r="I2" s="7" t="s">
        <v>51</v>
      </c>
      <c r="J2" s="7"/>
      <c r="K2" s="7"/>
    </row>
    <row r="3" spans="1:11" x14ac:dyDescent="0.35">
      <c r="A3" s="7" t="s">
        <v>50</v>
      </c>
      <c r="B3" s="7">
        <f>COUNTA(Tabella2[Sep])-1</f>
        <v>45</v>
      </c>
      <c r="I3" s="7"/>
      <c r="J3" s="7"/>
      <c r="K3" s="7"/>
    </row>
    <row r="4" spans="1:11" x14ac:dyDescent="0.35">
      <c r="A4" s="7" t="s">
        <v>52</v>
      </c>
      <c r="B4" s="7">
        <v>91</v>
      </c>
      <c r="I4" s="7" t="s">
        <v>52</v>
      </c>
      <c r="J4" s="7">
        <f>COUNTA(Tabella4[Orphans])</f>
        <v>0</v>
      </c>
      <c r="K4" s="7"/>
    </row>
    <row r="5" spans="1:11" x14ac:dyDescent="0.35">
      <c r="A5" s="7" t="s">
        <v>55</v>
      </c>
      <c r="B5" s="18">
        <f>(B2-B3)/(B2+B4-B3)</f>
        <v>0.98771598272138228</v>
      </c>
      <c r="I5" s="7" t="s">
        <v>55</v>
      </c>
      <c r="J5" s="18" t="e">
        <f>(J2-J3)/(J2+J4-J3)</f>
        <v>#DIV/0!</v>
      </c>
      <c r="K5" s="7"/>
    </row>
    <row r="7" spans="1:11" ht="15" thickBot="1" x14ac:dyDescent="0.4">
      <c r="A7" s="8" t="s">
        <v>9</v>
      </c>
      <c r="B7" s="8" t="s">
        <v>10</v>
      </c>
      <c r="C7" s="8" t="s">
        <v>8</v>
      </c>
      <c r="D7" s="8"/>
      <c r="E7" t="s">
        <v>8</v>
      </c>
      <c r="F7" t="s">
        <v>39</v>
      </c>
      <c r="G7" t="s">
        <v>49</v>
      </c>
      <c r="I7" s="13" t="s">
        <v>8</v>
      </c>
    </row>
    <row r="8" spans="1:11" x14ac:dyDescent="0.35">
      <c r="A8" s="7" t="s">
        <v>11</v>
      </c>
      <c r="B8" s="7">
        <v>8390</v>
      </c>
      <c r="C8" s="7">
        <v>3181</v>
      </c>
      <c r="E8" s="9" t="s">
        <v>104</v>
      </c>
      <c r="I8" s="10"/>
    </row>
    <row r="9" spans="1:11" x14ac:dyDescent="0.35">
      <c r="A9" s="7" t="s">
        <v>12</v>
      </c>
      <c r="B9" s="7">
        <v>8392</v>
      </c>
      <c r="C9" s="7">
        <v>3178</v>
      </c>
      <c r="E9" s="9" t="s">
        <v>105</v>
      </c>
      <c r="I9" s="10"/>
    </row>
    <row r="10" spans="1:11" x14ac:dyDescent="0.35">
      <c r="A10" s="7" t="s">
        <v>13</v>
      </c>
      <c r="B10" s="7">
        <v>8394</v>
      </c>
      <c r="C10" s="7">
        <v>3172</v>
      </c>
      <c r="E10" s="9" t="s">
        <v>106</v>
      </c>
      <c r="I10" s="11"/>
    </row>
    <row r="11" spans="1:11" x14ac:dyDescent="0.35">
      <c r="A11" s="7" t="s">
        <v>14</v>
      </c>
      <c r="B11" s="7">
        <v>8395</v>
      </c>
      <c r="C11" s="7">
        <v>3172</v>
      </c>
      <c r="E11" s="9" t="s">
        <v>107</v>
      </c>
      <c r="I11" s="10"/>
    </row>
    <row r="12" spans="1:11" x14ac:dyDescent="0.35">
      <c r="A12" s="7" t="s">
        <v>15</v>
      </c>
      <c r="B12" s="7">
        <v>8396</v>
      </c>
      <c r="C12" s="7">
        <v>3172</v>
      </c>
      <c r="E12" s="9" t="s">
        <v>108</v>
      </c>
      <c r="I12" s="11"/>
    </row>
    <row r="13" spans="1:11" x14ac:dyDescent="0.35">
      <c r="A13" s="7" t="s">
        <v>16</v>
      </c>
      <c r="B13" s="7">
        <v>8397</v>
      </c>
      <c r="C13" s="7">
        <v>3171</v>
      </c>
      <c r="E13" s="9" t="s">
        <v>109</v>
      </c>
      <c r="I13" s="10"/>
    </row>
    <row r="14" spans="1:11" x14ac:dyDescent="0.35">
      <c r="A14" s="7" t="s">
        <v>17</v>
      </c>
      <c r="B14" s="7">
        <v>8398</v>
      </c>
      <c r="C14" s="7">
        <v>3171</v>
      </c>
      <c r="E14" s="9" t="s">
        <v>110</v>
      </c>
      <c r="I14" s="10"/>
    </row>
    <row r="15" spans="1:11" x14ac:dyDescent="0.35">
      <c r="A15" s="7" t="s">
        <v>18</v>
      </c>
      <c r="B15" s="7">
        <v>8398</v>
      </c>
      <c r="C15" s="7">
        <v>3170</v>
      </c>
      <c r="E15" s="9" t="s">
        <v>111</v>
      </c>
      <c r="I15" s="10"/>
    </row>
    <row r="16" spans="1:11" x14ac:dyDescent="0.35">
      <c r="A16" s="7" t="s">
        <v>19</v>
      </c>
      <c r="B16" s="7">
        <v>8403</v>
      </c>
      <c r="C16" s="7">
        <v>3106</v>
      </c>
      <c r="E16" s="9" t="s">
        <v>112</v>
      </c>
      <c r="I16" s="11"/>
    </row>
    <row r="17" spans="1:9" x14ac:dyDescent="0.35">
      <c r="A17" s="7" t="s">
        <v>20</v>
      </c>
      <c r="B17" s="7">
        <v>8404</v>
      </c>
      <c r="C17" s="7">
        <v>3088</v>
      </c>
      <c r="E17" s="9" t="s">
        <v>113</v>
      </c>
      <c r="I17" s="11"/>
    </row>
    <row r="18" spans="1:9" x14ac:dyDescent="0.35">
      <c r="A18" s="7" t="s">
        <v>41</v>
      </c>
      <c r="B18" s="7">
        <v>8405</v>
      </c>
      <c r="C18" s="7">
        <v>3088</v>
      </c>
      <c r="E18" s="9" t="s">
        <v>114</v>
      </c>
      <c r="I18" s="11"/>
    </row>
    <row r="19" spans="1:9" x14ac:dyDescent="0.35">
      <c r="A19" s="7" t="s">
        <v>42</v>
      </c>
      <c r="B19" s="7">
        <v>8406</v>
      </c>
      <c r="C19" s="7">
        <v>3088</v>
      </c>
      <c r="E19" s="9" t="s">
        <v>115</v>
      </c>
      <c r="I19" s="10"/>
    </row>
    <row r="20" spans="1:9" x14ac:dyDescent="0.35">
      <c r="A20" s="7" t="s">
        <v>43</v>
      </c>
      <c r="B20" s="7">
        <v>8407</v>
      </c>
      <c r="C20" s="7">
        <v>3088</v>
      </c>
      <c r="E20" s="9" t="s">
        <v>116</v>
      </c>
      <c r="I20" s="10"/>
    </row>
    <row r="21" spans="1:9" x14ac:dyDescent="0.35">
      <c r="A21" s="7" t="s">
        <v>44</v>
      </c>
      <c r="B21" s="7">
        <v>8408</v>
      </c>
      <c r="C21" s="7">
        <v>3088</v>
      </c>
      <c r="E21" s="9" t="s">
        <v>117</v>
      </c>
      <c r="I21" s="10"/>
    </row>
    <row r="22" spans="1:9" x14ac:dyDescent="0.35">
      <c r="A22" s="7" t="s">
        <v>45</v>
      </c>
      <c r="B22" s="7">
        <v>8409</v>
      </c>
      <c r="C22" s="7">
        <v>3088</v>
      </c>
      <c r="E22" s="9" t="s">
        <v>118</v>
      </c>
      <c r="I22" s="11"/>
    </row>
    <row r="23" spans="1:9" x14ac:dyDescent="0.35">
      <c r="A23" s="7" t="s">
        <v>46</v>
      </c>
      <c r="B23" s="7">
        <v>8410</v>
      </c>
      <c r="C23" s="7">
        <v>3088</v>
      </c>
      <c r="E23" s="9" t="s">
        <v>119</v>
      </c>
      <c r="I23" s="10"/>
    </row>
    <row r="24" spans="1:9" x14ac:dyDescent="0.35">
      <c r="A24" s="7" t="s">
        <v>40</v>
      </c>
      <c r="B24" s="7">
        <v>8411</v>
      </c>
      <c r="C24" s="7">
        <v>3088</v>
      </c>
      <c r="E24" s="9" t="s">
        <v>120</v>
      </c>
      <c r="I24" s="11"/>
    </row>
    <row r="25" spans="1:9" x14ac:dyDescent="0.35">
      <c r="A25" s="7" t="s">
        <v>47</v>
      </c>
      <c r="B25" s="7">
        <v>8412</v>
      </c>
      <c r="C25" s="7">
        <v>3088</v>
      </c>
      <c r="E25" s="9" t="s">
        <v>121</v>
      </c>
      <c r="I25" s="11"/>
    </row>
    <row r="26" spans="1:9" x14ac:dyDescent="0.35">
      <c r="A26" s="7" t="s">
        <v>21</v>
      </c>
      <c r="B26" s="7">
        <v>8414</v>
      </c>
      <c r="C26" s="7">
        <v>3082</v>
      </c>
      <c r="E26" s="9" t="s">
        <v>122</v>
      </c>
      <c r="I26" s="10"/>
    </row>
    <row r="27" spans="1:9" x14ac:dyDescent="0.35">
      <c r="A27" s="7" t="s">
        <v>22</v>
      </c>
      <c r="B27" s="7">
        <v>8416</v>
      </c>
      <c r="C27" s="7">
        <v>3059</v>
      </c>
      <c r="E27" s="9" t="s">
        <v>123</v>
      </c>
      <c r="I27" s="11"/>
    </row>
    <row r="28" spans="1:9" x14ac:dyDescent="0.35">
      <c r="A28" s="7" t="s">
        <v>23</v>
      </c>
      <c r="B28" s="7">
        <v>8417</v>
      </c>
      <c r="C28" s="7">
        <v>3058</v>
      </c>
      <c r="E28" s="9" t="s">
        <v>124</v>
      </c>
      <c r="I28" s="10"/>
    </row>
    <row r="29" spans="1:9" x14ac:dyDescent="0.35">
      <c r="A29" s="40" t="s">
        <v>38</v>
      </c>
      <c r="B29" s="7">
        <v>8437</v>
      </c>
      <c r="C29" s="7">
        <v>3010</v>
      </c>
      <c r="E29" s="9" t="s">
        <v>125</v>
      </c>
      <c r="I29" s="11"/>
    </row>
    <row r="30" spans="1:9" x14ac:dyDescent="0.35">
      <c r="A30" s="7" t="s">
        <v>162</v>
      </c>
      <c r="B30" s="7">
        <v>8439</v>
      </c>
      <c r="C30" s="7">
        <v>3005</v>
      </c>
      <c r="E30" s="9" t="s">
        <v>126</v>
      </c>
      <c r="I30" s="10"/>
    </row>
    <row r="31" spans="1:9" x14ac:dyDescent="0.35">
      <c r="A31" s="7" t="s">
        <v>163</v>
      </c>
      <c r="B31" s="7">
        <v>8440</v>
      </c>
      <c r="C31" s="7">
        <v>3004</v>
      </c>
      <c r="E31" s="9" t="s">
        <v>127</v>
      </c>
      <c r="I31" s="11"/>
    </row>
    <row r="32" spans="1:9" x14ac:dyDescent="0.35">
      <c r="A32" s="7" t="s">
        <v>48</v>
      </c>
      <c r="B32" s="7">
        <v>8441</v>
      </c>
      <c r="C32" s="7">
        <v>3004</v>
      </c>
      <c r="E32" s="9" t="s">
        <v>128</v>
      </c>
      <c r="I32" s="10"/>
    </row>
    <row r="33" spans="1:9" x14ac:dyDescent="0.35">
      <c r="A33" s="7" t="s">
        <v>24</v>
      </c>
      <c r="B33" s="7">
        <v>8446</v>
      </c>
      <c r="C33" s="7">
        <v>2998</v>
      </c>
      <c r="E33" s="9" t="s">
        <v>129</v>
      </c>
      <c r="I33" s="11"/>
    </row>
    <row r="34" spans="1:9" x14ac:dyDescent="0.35">
      <c r="A34" s="7" t="s">
        <v>25</v>
      </c>
      <c r="B34" s="7">
        <v>8447</v>
      </c>
      <c r="C34" s="7">
        <v>2998</v>
      </c>
      <c r="E34" s="9" t="s">
        <v>130</v>
      </c>
      <c r="I34" s="10"/>
    </row>
    <row r="35" spans="1:9" x14ac:dyDescent="0.35">
      <c r="A35" s="7" t="s">
        <v>26</v>
      </c>
      <c r="B35" s="7">
        <v>8448</v>
      </c>
      <c r="C35" s="7">
        <v>2998</v>
      </c>
      <c r="E35" s="9" t="s">
        <v>131</v>
      </c>
      <c r="I35" s="11"/>
    </row>
    <row r="36" spans="1:9" x14ac:dyDescent="0.35">
      <c r="A36" s="7" t="s">
        <v>27</v>
      </c>
      <c r="B36" s="7">
        <v>8449</v>
      </c>
      <c r="C36" s="7">
        <v>2998</v>
      </c>
      <c r="E36" s="9" t="s">
        <v>132</v>
      </c>
      <c r="I36" s="10"/>
    </row>
    <row r="37" spans="1:9" x14ac:dyDescent="0.35">
      <c r="A37" s="7" t="s">
        <v>28</v>
      </c>
      <c r="B37" s="7">
        <v>8450</v>
      </c>
      <c r="C37" s="7">
        <v>2997</v>
      </c>
      <c r="E37" s="9" t="s">
        <v>133</v>
      </c>
      <c r="I37" s="11"/>
    </row>
    <row r="38" spans="1:9" x14ac:dyDescent="0.35">
      <c r="A38" s="7" t="s">
        <v>29</v>
      </c>
      <c r="B38" s="7">
        <v>8801</v>
      </c>
      <c r="C38" s="7">
        <v>1269</v>
      </c>
      <c r="E38" s="9" t="s">
        <v>134</v>
      </c>
      <c r="I38" s="10"/>
    </row>
    <row r="39" spans="1:9" x14ac:dyDescent="0.35">
      <c r="A39" s="7" t="s">
        <v>30</v>
      </c>
      <c r="B39" s="7">
        <v>8817</v>
      </c>
      <c r="C39" s="7">
        <v>305</v>
      </c>
      <c r="E39" s="9" t="s">
        <v>135</v>
      </c>
      <c r="I39" s="11"/>
    </row>
    <row r="40" spans="1:9" x14ac:dyDescent="0.35">
      <c r="A40" s="7" t="s">
        <v>31</v>
      </c>
      <c r="B40" s="7">
        <v>8827</v>
      </c>
      <c r="C40" s="7">
        <v>213</v>
      </c>
      <c r="E40" s="9" t="s">
        <v>136</v>
      </c>
      <c r="I40" s="10"/>
    </row>
    <row r="41" spans="1:9" x14ac:dyDescent="0.35">
      <c r="A41" s="7" t="s">
        <v>164</v>
      </c>
      <c r="B41" s="7">
        <v>8829</v>
      </c>
      <c r="C41" s="7">
        <v>198</v>
      </c>
      <c r="E41" s="9" t="s">
        <v>137</v>
      </c>
      <c r="I41" s="11"/>
    </row>
    <row r="42" spans="1:9" x14ac:dyDescent="0.35">
      <c r="A42" s="7" t="s">
        <v>32</v>
      </c>
      <c r="B42" s="7">
        <v>8830</v>
      </c>
      <c r="C42" s="7">
        <v>195</v>
      </c>
      <c r="E42" s="9" t="s">
        <v>138</v>
      </c>
      <c r="I42" s="10"/>
    </row>
    <row r="43" spans="1:9" x14ac:dyDescent="0.35">
      <c r="A43" s="7" t="s">
        <v>165</v>
      </c>
      <c r="B43" s="7">
        <v>8831</v>
      </c>
      <c r="C43" s="7">
        <v>195</v>
      </c>
      <c r="E43" s="9" t="s">
        <v>139</v>
      </c>
      <c r="I43" s="11"/>
    </row>
    <row r="44" spans="1:9" x14ac:dyDescent="0.35">
      <c r="A44" s="7" t="s">
        <v>33</v>
      </c>
      <c r="B44" s="7">
        <v>8832</v>
      </c>
      <c r="C44" s="7">
        <v>194</v>
      </c>
      <c r="E44" s="9" t="s">
        <v>140</v>
      </c>
      <c r="I44" s="10"/>
    </row>
    <row r="45" spans="1:9" x14ac:dyDescent="0.35">
      <c r="A45" s="7" t="s">
        <v>166</v>
      </c>
      <c r="B45" s="7">
        <v>8833</v>
      </c>
      <c r="C45" s="7">
        <v>194</v>
      </c>
      <c r="E45" s="9" t="s">
        <v>141</v>
      </c>
      <c r="I45" s="11"/>
    </row>
    <row r="46" spans="1:9" x14ac:dyDescent="0.35">
      <c r="A46" s="7" t="s">
        <v>167</v>
      </c>
      <c r="B46" s="7">
        <v>8834</v>
      </c>
      <c r="C46" s="7">
        <v>194</v>
      </c>
      <c r="E46" s="9" t="s">
        <v>142</v>
      </c>
      <c r="I46" s="11"/>
    </row>
    <row r="47" spans="1:9" x14ac:dyDescent="0.35">
      <c r="A47" s="7" t="s">
        <v>34</v>
      </c>
      <c r="B47" s="7">
        <v>8835</v>
      </c>
      <c r="C47" s="7">
        <v>194</v>
      </c>
      <c r="E47" s="9" t="s">
        <v>143</v>
      </c>
      <c r="I47" s="10"/>
    </row>
    <row r="48" spans="1:9" x14ac:dyDescent="0.35">
      <c r="A48" s="7" t="s">
        <v>168</v>
      </c>
      <c r="B48" s="7">
        <v>8836</v>
      </c>
      <c r="C48" s="7">
        <v>194</v>
      </c>
      <c r="E48" s="9" t="s">
        <v>144</v>
      </c>
      <c r="I48" s="10"/>
    </row>
    <row r="49" spans="1:9" x14ac:dyDescent="0.35">
      <c r="A49" s="7" t="s">
        <v>35</v>
      </c>
      <c r="B49" s="7">
        <v>8837</v>
      </c>
      <c r="C49" s="7">
        <v>194</v>
      </c>
      <c r="E49" s="9" t="s">
        <v>145</v>
      </c>
      <c r="I49" s="11"/>
    </row>
    <row r="50" spans="1:9" x14ac:dyDescent="0.35">
      <c r="A50" s="7" t="s">
        <v>36</v>
      </c>
      <c r="B50" s="7">
        <v>8855</v>
      </c>
      <c r="C50" s="7">
        <v>148</v>
      </c>
      <c r="E50" s="9" t="s">
        <v>146</v>
      </c>
      <c r="I50" s="11"/>
    </row>
    <row r="51" spans="1:9" x14ac:dyDescent="0.35">
      <c r="A51" s="7" t="s">
        <v>37</v>
      </c>
      <c r="B51" s="7">
        <v>8875</v>
      </c>
      <c r="C51" s="7">
        <v>71</v>
      </c>
      <c r="E51" s="9" t="s">
        <v>147</v>
      </c>
      <c r="I51" s="10"/>
    </row>
    <row r="52" spans="1:9" x14ac:dyDescent="0.35">
      <c r="A52" s="7" t="s">
        <v>169</v>
      </c>
      <c r="B52" s="7">
        <v>8879</v>
      </c>
      <c r="C52" s="7">
        <v>61</v>
      </c>
      <c r="E52" s="9" t="s">
        <v>148</v>
      </c>
      <c r="I52" s="10"/>
    </row>
    <row r="53" spans="1:9" x14ac:dyDescent="0.35">
      <c r="A53" s="7" t="s">
        <v>170</v>
      </c>
      <c r="B53" s="7">
        <v>8882</v>
      </c>
      <c r="C53" s="7">
        <v>59</v>
      </c>
      <c r="E53" s="9" t="s">
        <v>149</v>
      </c>
      <c r="I53" s="11"/>
    </row>
    <row r="54" spans="1:9" x14ac:dyDescent="0.35">
      <c r="E54" s="9" t="s">
        <v>150</v>
      </c>
      <c r="I54" s="10"/>
    </row>
    <row r="55" spans="1:9" x14ac:dyDescent="0.35">
      <c r="E55" s="9" t="s">
        <v>151</v>
      </c>
      <c r="I55" s="11"/>
    </row>
    <row r="56" spans="1:9" x14ac:dyDescent="0.35">
      <c r="E56" s="9" t="s">
        <v>152</v>
      </c>
      <c r="I56" s="10"/>
    </row>
    <row r="57" spans="1:9" x14ac:dyDescent="0.35">
      <c r="E57" s="9" t="s">
        <v>153</v>
      </c>
      <c r="I57" s="11"/>
    </row>
    <row r="58" spans="1:9" x14ac:dyDescent="0.35">
      <c r="E58" s="9" t="s">
        <v>154</v>
      </c>
      <c r="I58" s="10"/>
    </row>
    <row r="59" spans="1:9" x14ac:dyDescent="0.35">
      <c r="E59" s="9" t="s">
        <v>155</v>
      </c>
      <c r="I59" s="11"/>
    </row>
    <row r="60" spans="1:9" x14ac:dyDescent="0.35">
      <c r="E60" s="9" t="s">
        <v>156</v>
      </c>
      <c r="I60" s="10"/>
    </row>
    <row r="61" spans="1:9" x14ac:dyDescent="0.35">
      <c r="E61" s="9" t="s">
        <v>157</v>
      </c>
      <c r="I61" s="11"/>
    </row>
    <row r="62" spans="1:9" x14ac:dyDescent="0.35">
      <c r="E62" s="9" t="s">
        <v>158</v>
      </c>
      <c r="I62" s="10"/>
    </row>
    <row r="63" spans="1:9" x14ac:dyDescent="0.35">
      <c r="E63" s="9" t="s">
        <v>159</v>
      </c>
      <c r="I63" s="11"/>
    </row>
    <row r="64" spans="1:9" x14ac:dyDescent="0.35">
      <c r="E64" s="9" t="s">
        <v>160</v>
      </c>
      <c r="I64" s="11"/>
    </row>
    <row r="65" spans="5:9" x14ac:dyDescent="0.35">
      <c r="E65" s="9" t="s">
        <v>161</v>
      </c>
      <c r="I65" s="10"/>
    </row>
    <row r="66" spans="5:9" x14ac:dyDescent="0.35">
      <c r="E66" s="9"/>
      <c r="I66" s="10"/>
    </row>
    <row r="67" spans="5:9" x14ac:dyDescent="0.35">
      <c r="E67" s="9"/>
      <c r="I67" s="11"/>
    </row>
    <row r="68" spans="5:9" x14ac:dyDescent="0.35">
      <c r="E68" s="9"/>
      <c r="I68" s="11"/>
    </row>
    <row r="69" spans="5:9" x14ac:dyDescent="0.35">
      <c r="E69" s="9"/>
      <c r="I69" s="10"/>
    </row>
    <row r="70" spans="5:9" x14ac:dyDescent="0.35">
      <c r="E70" s="9"/>
      <c r="I70" s="10"/>
    </row>
    <row r="71" spans="5:9" x14ac:dyDescent="0.35">
      <c r="E71" s="9"/>
      <c r="I71" s="11"/>
    </row>
    <row r="72" spans="5:9" x14ac:dyDescent="0.35">
      <c r="E72" s="9"/>
      <c r="I72" s="10"/>
    </row>
    <row r="73" spans="5:9" x14ac:dyDescent="0.35">
      <c r="E73" s="9"/>
      <c r="I73" s="11"/>
    </row>
    <row r="74" spans="5:9" x14ac:dyDescent="0.35">
      <c r="E74" s="9"/>
      <c r="I74" s="10"/>
    </row>
    <row r="75" spans="5:9" x14ac:dyDescent="0.35">
      <c r="E75" s="9"/>
      <c r="I75" s="11"/>
    </row>
    <row r="76" spans="5:9" x14ac:dyDescent="0.35">
      <c r="E76" s="9"/>
      <c r="I76" s="10"/>
    </row>
    <row r="77" spans="5:9" x14ac:dyDescent="0.35">
      <c r="E77" s="9"/>
      <c r="I77" s="10"/>
    </row>
    <row r="78" spans="5:9" x14ac:dyDescent="0.35">
      <c r="E78" s="9"/>
      <c r="I78" s="11"/>
    </row>
    <row r="79" spans="5:9" x14ac:dyDescent="0.35">
      <c r="E79" s="9"/>
      <c r="I79" s="10"/>
    </row>
    <row r="80" spans="5:9" x14ac:dyDescent="0.35">
      <c r="E80" s="9"/>
      <c r="I80" s="11"/>
    </row>
    <row r="81" spans="5:9" x14ac:dyDescent="0.35">
      <c r="E81" s="9"/>
      <c r="I81" s="11"/>
    </row>
    <row r="82" spans="5:9" x14ac:dyDescent="0.35">
      <c r="E82" s="9"/>
      <c r="I82" s="16"/>
    </row>
    <row r="83" spans="5:9" x14ac:dyDescent="0.35">
      <c r="E83" s="9"/>
      <c r="I83" s="16"/>
    </row>
    <row r="84" spans="5:9" x14ac:dyDescent="0.35">
      <c r="E84" s="9"/>
      <c r="I84" s="16"/>
    </row>
    <row r="85" spans="5:9" x14ac:dyDescent="0.35">
      <c r="E85" s="9"/>
      <c r="I85" s="16"/>
    </row>
    <row r="86" spans="5:9" x14ac:dyDescent="0.35">
      <c r="E86" s="9"/>
      <c r="I86" s="10"/>
    </row>
    <row r="87" spans="5:9" x14ac:dyDescent="0.35">
      <c r="E87" s="9"/>
      <c r="I87" s="16"/>
    </row>
    <row r="88" spans="5:9" x14ac:dyDescent="0.35">
      <c r="E88" s="9"/>
      <c r="I88" s="16"/>
    </row>
    <row r="89" spans="5:9" x14ac:dyDescent="0.35">
      <c r="E89" s="9"/>
      <c r="I89" s="16"/>
    </row>
    <row r="90" spans="5:9" ht="15" thickBot="1" x14ac:dyDescent="0.4">
      <c r="E90" s="9"/>
      <c r="I90" s="17"/>
    </row>
    <row r="91" spans="5:9" x14ac:dyDescent="0.35">
      <c r="E91" s="9"/>
      <c r="I91" s="9"/>
    </row>
    <row r="92" spans="5:9" x14ac:dyDescent="0.35">
      <c r="E92" s="9"/>
      <c r="I92" s="9"/>
    </row>
    <row r="93" spans="5:9" x14ac:dyDescent="0.35">
      <c r="E93" s="9"/>
      <c r="I93" s="9"/>
    </row>
    <row r="94" spans="5:9" x14ac:dyDescent="0.35">
      <c r="E94" s="9"/>
      <c r="I94" s="9"/>
    </row>
    <row r="95" spans="5:9" x14ac:dyDescent="0.35">
      <c r="E95" s="9"/>
      <c r="I95" s="9"/>
    </row>
    <row r="96" spans="5:9" x14ac:dyDescent="0.35">
      <c r="E96" s="9"/>
      <c r="I96" s="9"/>
    </row>
    <row r="97" spans="5:9" x14ac:dyDescent="0.35">
      <c r="E97" s="9"/>
      <c r="I97" s="9"/>
    </row>
    <row r="98" spans="5:9" x14ac:dyDescent="0.35">
      <c r="E98" s="9"/>
      <c r="I98" s="9"/>
    </row>
    <row r="99" spans="5:9" x14ac:dyDescent="0.35">
      <c r="I99" s="9"/>
    </row>
    <row r="100" spans="5:9" x14ac:dyDescent="0.35">
      <c r="I100" s="9"/>
    </row>
    <row r="101" spans="5:9" x14ac:dyDescent="0.35">
      <c r="I101" s="9"/>
    </row>
    <row r="102" spans="5:9" x14ac:dyDescent="0.35">
      <c r="I102" s="9"/>
    </row>
    <row r="103" spans="5:9" x14ac:dyDescent="0.35">
      <c r="I103" s="9"/>
    </row>
    <row r="104" spans="5:9" x14ac:dyDescent="0.35">
      <c r="I104" s="9"/>
    </row>
    <row r="105" spans="5:9" x14ac:dyDescent="0.35">
      <c r="I105" s="9"/>
    </row>
    <row r="106" spans="5:9" x14ac:dyDescent="0.35">
      <c r="I106" s="9"/>
    </row>
    <row r="107" spans="5:9" x14ac:dyDescent="0.35">
      <c r="I107" s="9"/>
    </row>
    <row r="108" spans="5:9" x14ac:dyDescent="0.35">
      <c r="I108" s="9"/>
    </row>
    <row r="109" spans="5:9" x14ac:dyDescent="0.35">
      <c r="I109" s="9"/>
    </row>
    <row r="110" spans="5:9" x14ac:dyDescent="0.35">
      <c r="I110" s="9"/>
    </row>
    <row r="111" spans="5:9" x14ac:dyDescent="0.35">
      <c r="I111" s="9"/>
    </row>
    <row r="112" spans="5:9" x14ac:dyDescent="0.35">
      <c r="I112" s="9"/>
    </row>
    <row r="113" spans="9:9" x14ac:dyDescent="0.35">
      <c r="I113" s="9"/>
    </row>
    <row r="114" spans="9:9" x14ac:dyDescent="0.35">
      <c r="I114" s="9"/>
    </row>
    <row r="115" spans="9:9" x14ac:dyDescent="0.35">
      <c r="I115" s="9"/>
    </row>
    <row r="116" spans="9:9" x14ac:dyDescent="0.35">
      <c r="I116" s="9"/>
    </row>
    <row r="117" spans="9:9" x14ac:dyDescent="0.35">
      <c r="I117" s="9"/>
    </row>
    <row r="118" spans="9:9" x14ac:dyDescent="0.35">
      <c r="I118" s="9"/>
    </row>
    <row r="119" spans="9:9" x14ac:dyDescent="0.35">
      <c r="I119" s="9"/>
    </row>
    <row r="120" spans="9:9" x14ac:dyDescent="0.35">
      <c r="I120" s="9"/>
    </row>
    <row r="121" spans="9:9" x14ac:dyDescent="0.35">
      <c r="I121" s="9"/>
    </row>
    <row r="122" spans="9:9" x14ac:dyDescent="0.35">
      <c r="I122" s="9"/>
    </row>
    <row r="123" spans="9:9" x14ac:dyDescent="0.35">
      <c r="I123" s="9"/>
    </row>
    <row r="124" spans="9:9" x14ac:dyDescent="0.35">
      <c r="I124" s="9"/>
    </row>
    <row r="125" spans="9:9" x14ac:dyDescent="0.35">
      <c r="I125" s="9"/>
    </row>
    <row r="126" spans="9:9" x14ac:dyDescent="0.35">
      <c r="I126" s="9"/>
    </row>
    <row r="127" spans="9:9" x14ac:dyDescent="0.35">
      <c r="I127" s="9"/>
    </row>
    <row r="128" spans="9:9" x14ac:dyDescent="0.35">
      <c r="I128" s="9"/>
    </row>
    <row r="129" spans="9:9" x14ac:dyDescent="0.35">
      <c r="I129" s="9"/>
    </row>
    <row r="130" spans="9:9" x14ac:dyDescent="0.35">
      <c r="I130" s="9"/>
    </row>
    <row r="131" spans="9:9" x14ac:dyDescent="0.35">
      <c r="I131" s="9"/>
    </row>
    <row r="132" spans="9:9" x14ac:dyDescent="0.35">
      <c r="I132" s="9"/>
    </row>
    <row r="133" spans="9:9" x14ac:dyDescent="0.35">
      <c r="I133" s="9"/>
    </row>
    <row r="134" spans="9:9" x14ac:dyDescent="0.35">
      <c r="I134" s="9"/>
    </row>
    <row r="135" spans="9:9" x14ac:dyDescent="0.35">
      <c r="I135" s="9"/>
    </row>
    <row r="136" spans="9:9" x14ac:dyDescent="0.35">
      <c r="I136" s="9"/>
    </row>
    <row r="137" spans="9:9" x14ac:dyDescent="0.35">
      <c r="I137" s="9"/>
    </row>
    <row r="138" spans="9:9" x14ac:dyDescent="0.35">
      <c r="I138" s="9"/>
    </row>
    <row r="139" spans="9:9" x14ac:dyDescent="0.35">
      <c r="I139" s="9"/>
    </row>
    <row r="140" spans="9:9" x14ac:dyDescent="0.35">
      <c r="I140" s="9"/>
    </row>
    <row r="141" spans="9:9" x14ac:dyDescent="0.35">
      <c r="I141" s="9"/>
    </row>
    <row r="142" spans="9:9" x14ac:dyDescent="0.35">
      <c r="I142" s="9"/>
    </row>
    <row r="143" spans="9:9" x14ac:dyDescent="0.35">
      <c r="I143" s="9"/>
    </row>
    <row r="144" spans="9:9" x14ac:dyDescent="0.35">
      <c r="I144" s="9"/>
    </row>
    <row r="145" spans="9:9" x14ac:dyDescent="0.35">
      <c r="I145" s="9"/>
    </row>
    <row r="146" spans="9:9" x14ac:dyDescent="0.35">
      <c r="I146" s="9"/>
    </row>
    <row r="147" spans="9:9" x14ac:dyDescent="0.35">
      <c r="I147" s="9"/>
    </row>
    <row r="148" spans="9:9" x14ac:dyDescent="0.35">
      <c r="I148" s="9"/>
    </row>
    <row r="149" spans="9:9" x14ac:dyDescent="0.35">
      <c r="I149" s="9"/>
    </row>
    <row r="150" spans="9:9" x14ac:dyDescent="0.35">
      <c r="I150" s="9"/>
    </row>
    <row r="151" spans="9:9" x14ac:dyDescent="0.35">
      <c r="I151" s="9"/>
    </row>
    <row r="152" spans="9:9" x14ac:dyDescent="0.35">
      <c r="I152" s="9"/>
    </row>
    <row r="153" spans="9:9" x14ac:dyDescent="0.35">
      <c r="I153" s="9"/>
    </row>
    <row r="154" spans="9:9" x14ac:dyDescent="0.35">
      <c r="I154" s="9"/>
    </row>
    <row r="155" spans="9:9" x14ac:dyDescent="0.35">
      <c r="I155" s="9"/>
    </row>
    <row r="156" spans="9:9" x14ac:dyDescent="0.35">
      <c r="I156" s="9"/>
    </row>
    <row r="157" spans="9:9" x14ac:dyDescent="0.35">
      <c r="I157" s="9"/>
    </row>
    <row r="158" spans="9:9" x14ac:dyDescent="0.35">
      <c r="I158" s="9"/>
    </row>
    <row r="159" spans="9:9" x14ac:dyDescent="0.35">
      <c r="I159" s="9"/>
    </row>
    <row r="160" spans="9:9" x14ac:dyDescent="0.35">
      <c r="I160" s="9"/>
    </row>
    <row r="161" spans="9:9" x14ac:dyDescent="0.35">
      <c r="I161" s="9"/>
    </row>
    <row r="162" spans="9:9" x14ac:dyDescent="0.35">
      <c r="I162" s="9"/>
    </row>
    <row r="163" spans="9:9" x14ac:dyDescent="0.35">
      <c r="I163" s="9"/>
    </row>
    <row r="164" spans="9:9" x14ac:dyDescent="0.35">
      <c r="I164" s="9"/>
    </row>
    <row r="165" spans="9:9" x14ac:dyDescent="0.35">
      <c r="I165" s="9"/>
    </row>
    <row r="166" spans="9:9" x14ac:dyDescent="0.35">
      <c r="I166" s="9"/>
    </row>
    <row r="167" spans="9:9" x14ac:dyDescent="0.35">
      <c r="I167" s="9"/>
    </row>
    <row r="168" spans="9:9" x14ac:dyDescent="0.35">
      <c r="I168" s="9"/>
    </row>
    <row r="169" spans="9:9" x14ac:dyDescent="0.35">
      <c r="I169" s="9"/>
    </row>
    <row r="170" spans="9:9" x14ac:dyDescent="0.35">
      <c r="I170" s="9"/>
    </row>
    <row r="171" spans="9:9" x14ac:dyDescent="0.35">
      <c r="I171" s="9"/>
    </row>
    <row r="172" spans="9:9" x14ac:dyDescent="0.35">
      <c r="I172" s="9"/>
    </row>
    <row r="173" spans="9:9" x14ac:dyDescent="0.35">
      <c r="I173" s="9"/>
    </row>
    <row r="174" spans="9:9" x14ac:dyDescent="0.35">
      <c r="I174" s="9"/>
    </row>
    <row r="175" spans="9:9" x14ac:dyDescent="0.35">
      <c r="I175" s="9"/>
    </row>
    <row r="176" spans="9:9" x14ac:dyDescent="0.35">
      <c r="I176" s="9"/>
    </row>
    <row r="177" spans="9:9" x14ac:dyDescent="0.35">
      <c r="I177" s="9"/>
    </row>
    <row r="178" spans="9:9" x14ac:dyDescent="0.35">
      <c r="I178" s="9"/>
    </row>
    <row r="179" spans="9:9" x14ac:dyDescent="0.35">
      <c r="I179" s="9"/>
    </row>
    <row r="180" spans="9:9" x14ac:dyDescent="0.35">
      <c r="I180" s="9"/>
    </row>
    <row r="181" spans="9:9" x14ac:dyDescent="0.35">
      <c r="I181" s="15"/>
    </row>
    <row r="182" spans="9:9" x14ac:dyDescent="0.35">
      <c r="I182" s="14"/>
    </row>
    <row r="183" spans="9:9" x14ac:dyDescent="0.35">
      <c r="I183" s="9"/>
    </row>
    <row r="184" spans="9:9" x14ac:dyDescent="0.35">
      <c r="I184" s="9"/>
    </row>
    <row r="185" spans="9:9" x14ac:dyDescent="0.35">
      <c r="I185" s="14"/>
    </row>
    <row r="186" spans="9:9" x14ac:dyDescent="0.35">
      <c r="I186" s="15"/>
    </row>
    <row r="187" spans="9:9" x14ac:dyDescent="0.35">
      <c r="I187" s="9"/>
    </row>
    <row r="188" spans="9:9" x14ac:dyDescent="0.35">
      <c r="I188" s="9"/>
    </row>
    <row r="189" spans="9:9" x14ac:dyDescent="0.35">
      <c r="I189" s="9"/>
    </row>
    <row r="190" spans="9:9" x14ac:dyDescent="0.35">
      <c r="I190" s="9"/>
    </row>
    <row r="191" spans="9:9" x14ac:dyDescent="0.35">
      <c r="I191" s="9"/>
    </row>
    <row r="192" spans="9:9" x14ac:dyDescent="0.35">
      <c r="I192" s="9"/>
    </row>
    <row r="193" spans="9:9" x14ac:dyDescent="0.35">
      <c r="I193" s="9"/>
    </row>
    <row r="194" spans="9:9" x14ac:dyDescent="0.35">
      <c r="I194" s="9"/>
    </row>
    <row r="195" spans="9:9" x14ac:dyDescent="0.35">
      <c r="I195" s="9"/>
    </row>
    <row r="196" spans="9:9" x14ac:dyDescent="0.35">
      <c r="I196" s="9"/>
    </row>
    <row r="197" spans="9:9" x14ac:dyDescent="0.35">
      <c r="I197" s="9"/>
    </row>
    <row r="198" spans="9:9" x14ac:dyDescent="0.35">
      <c r="I198" s="9"/>
    </row>
    <row r="199" spans="9:9" x14ac:dyDescent="0.35">
      <c r="I199" s="9"/>
    </row>
    <row r="200" spans="9:9" x14ac:dyDescent="0.35">
      <c r="I200" s="9"/>
    </row>
    <row r="201" spans="9:9" x14ac:dyDescent="0.35">
      <c r="I201" s="9"/>
    </row>
    <row r="202" spans="9:9" x14ac:dyDescent="0.35">
      <c r="I202" s="9"/>
    </row>
    <row r="203" spans="9:9" x14ac:dyDescent="0.35">
      <c r="I203" s="9"/>
    </row>
    <row r="204" spans="9:9" x14ac:dyDescent="0.35">
      <c r="I204" s="9"/>
    </row>
    <row r="205" spans="9:9" x14ac:dyDescent="0.35">
      <c r="I205" s="9"/>
    </row>
    <row r="206" spans="9:9" x14ac:dyDescent="0.35">
      <c r="I206" s="9"/>
    </row>
    <row r="207" spans="9:9" x14ac:dyDescent="0.35">
      <c r="I207" s="9"/>
    </row>
    <row r="208" spans="9:9" x14ac:dyDescent="0.35">
      <c r="I208" s="9"/>
    </row>
    <row r="209" spans="9:9" x14ac:dyDescent="0.35">
      <c r="I209" s="9"/>
    </row>
    <row r="210" spans="9:9" x14ac:dyDescent="0.35">
      <c r="I210" s="9"/>
    </row>
    <row r="211" spans="9:9" x14ac:dyDescent="0.35">
      <c r="I211" s="9"/>
    </row>
    <row r="212" spans="9:9" x14ac:dyDescent="0.35">
      <c r="I212" s="9"/>
    </row>
    <row r="213" spans="9:9" x14ac:dyDescent="0.35">
      <c r="I213" s="9"/>
    </row>
    <row r="214" spans="9:9" x14ac:dyDescent="0.35">
      <c r="I214" s="9"/>
    </row>
    <row r="215" spans="9:9" x14ac:dyDescent="0.35">
      <c r="I215" s="9"/>
    </row>
    <row r="216" spans="9:9" x14ac:dyDescent="0.35">
      <c r="I216" s="9"/>
    </row>
    <row r="217" spans="9:9" x14ac:dyDescent="0.35">
      <c r="I217" s="9"/>
    </row>
    <row r="218" spans="9:9" x14ac:dyDescent="0.35">
      <c r="I218" s="9"/>
    </row>
    <row r="219" spans="9:9" x14ac:dyDescent="0.35">
      <c r="I219" s="9"/>
    </row>
    <row r="220" spans="9:9" x14ac:dyDescent="0.35">
      <c r="I220" s="9"/>
    </row>
    <row r="221" spans="9:9" x14ac:dyDescent="0.35">
      <c r="I221" s="9"/>
    </row>
    <row r="222" spans="9:9" x14ac:dyDescent="0.35">
      <c r="I222" s="9"/>
    </row>
    <row r="223" spans="9:9" x14ac:dyDescent="0.35">
      <c r="I223" s="9"/>
    </row>
    <row r="224" spans="9:9" x14ac:dyDescent="0.35">
      <c r="I224" s="9"/>
    </row>
    <row r="225" spans="9:9" x14ac:dyDescent="0.35">
      <c r="I225" s="9"/>
    </row>
    <row r="226" spans="9:9" x14ac:dyDescent="0.35">
      <c r="I226" s="9"/>
    </row>
    <row r="227" spans="9:9" x14ac:dyDescent="0.35">
      <c r="I227" s="9"/>
    </row>
    <row r="228" spans="9:9" x14ac:dyDescent="0.35">
      <c r="I228" s="9"/>
    </row>
    <row r="229" spans="9:9" x14ac:dyDescent="0.35">
      <c r="I229" s="9"/>
    </row>
    <row r="230" spans="9:9" x14ac:dyDescent="0.35">
      <c r="I230" s="9"/>
    </row>
    <row r="231" spans="9:9" x14ac:dyDescent="0.35">
      <c r="I231" s="9"/>
    </row>
    <row r="232" spans="9:9" x14ac:dyDescent="0.35">
      <c r="I232" s="9"/>
    </row>
    <row r="233" spans="9:9" x14ac:dyDescent="0.35">
      <c r="I233" s="9"/>
    </row>
    <row r="234" spans="9:9" x14ac:dyDescent="0.35">
      <c r="I234" s="9"/>
    </row>
    <row r="235" spans="9:9" x14ac:dyDescent="0.35">
      <c r="I235" s="9"/>
    </row>
    <row r="236" spans="9:9" x14ac:dyDescent="0.35">
      <c r="I236" s="9"/>
    </row>
    <row r="237" spans="9:9" x14ac:dyDescent="0.35">
      <c r="I237" s="9"/>
    </row>
    <row r="238" spans="9:9" x14ac:dyDescent="0.35">
      <c r="I238" s="9"/>
    </row>
    <row r="239" spans="9:9" x14ac:dyDescent="0.35">
      <c r="I239" s="9"/>
    </row>
    <row r="240" spans="9:9" x14ac:dyDescent="0.35">
      <c r="I240" s="9"/>
    </row>
    <row r="241" spans="9:9" x14ac:dyDescent="0.35">
      <c r="I241" s="9"/>
    </row>
    <row r="242" spans="9:9" x14ac:dyDescent="0.35">
      <c r="I242" s="9"/>
    </row>
    <row r="243" spans="9:9" x14ac:dyDescent="0.35">
      <c r="I243" s="9"/>
    </row>
    <row r="244" spans="9:9" x14ac:dyDescent="0.35">
      <c r="I244" s="9"/>
    </row>
    <row r="245" spans="9:9" x14ac:dyDescent="0.35">
      <c r="I245" s="9"/>
    </row>
    <row r="246" spans="9:9" x14ac:dyDescent="0.35">
      <c r="I246" s="9"/>
    </row>
    <row r="247" spans="9:9" x14ac:dyDescent="0.35">
      <c r="I247" s="9"/>
    </row>
    <row r="248" spans="9:9" x14ac:dyDescent="0.35">
      <c r="I248" s="9"/>
    </row>
    <row r="249" spans="9:9" x14ac:dyDescent="0.35">
      <c r="I249" s="9"/>
    </row>
    <row r="250" spans="9:9" x14ac:dyDescent="0.35">
      <c r="I250" s="9"/>
    </row>
    <row r="251" spans="9:9" x14ac:dyDescent="0.35">
      <c r="I251" s="9"/>
    </row>
    <row r="252" spans="9:9" x14ac:dyDescent="0.35">
      <c r="I252" s="9"/>
    </row>
    <row r="253" spans="9:9" x14ac:dyDescent="0.35">
      <c r="I253" s="14"/>
    </row>
    <row r="254" spans="9:9" x14ac:dyDescent="0.35">
      <c r="I254" s="9"/>
    </row>
    <row r="255" spans="9:9" x14ac:dyDescent="0.35">
      <c r="I255" s="9"/>
    </row>
    <row r="256" spans="9:9" x14ac:dyDescent="0.35">
      <c r="I256" s="15"/>
    </row>
    <row r="257" spans="9:9" x14ac:dyDescent="0.35">
      <c r="I257" s="14"/>
    </row>
    <row r="258" spans="9:9" x14ac:dyDescent="0.35">
      <c r="I258" s="14"/>
    </row>
    <row r="259" spans="9:9" x14ac:dyDescent="0.35">
      <c r="I259" s="9"/>
    </row>
    <row r="260" spans="9:9" x14ac:dyDescent="0.35">
      <c r="I260" s="9"/>
    </row>
    <row r="261" spans="9:9" x14ac:dyDescent="0.35">
      <c r="I261" s="9"/>
    </row>
    <row r="262" spans="9:9" x14ac:dyDescent="0.35">
      <c r="I262" s="9"/>
    </row>
    <row r="263" spans="9:9" x14ac:dyDescent="0.35">
      <c r="I263" s="9"/>
    </row>
    <row r="264" spans="9:9" x14ac:dyDescent="0.35">
      <c r="I264" s="9"/>
    </row>
    <row r="265" spans="9:9" x14ac:dyDescent="0.35">
      <c r="I265" s="9"/>
    </row>
    <row r="266" spans="9:9" x14ac:dyDescent="0.35">
      <c r="I266" s="9"/>
    </row>
    <row r="267" spans="9:9" x14ac:dyDescent="0.35">
      <c r="I267" s="9"/>
    </row>
    <row r="268" spans="9:9" x14ac:dyDescent="0.35">
      <c r="I268" s="9"/>
    </row>
    <row r="269" spans="9:9" x14ac:dyDescent="0.35">
      <c r="I269" s="9"/>
    </row>
    <row r="270" spans="9:9" x14ac:dyDescent="0.35">
      <c r="I270" s="9"/>
    </row>
    <row r="271" spans="9:9" x14ac:dyDescent="0.35">
      <c r="I271" s="9"/>
    </row>
    <row r="272" spans="9:9" x14ac:dyDescent="0.35">
      <c r="I272" s="9"/>
    </row>
    <row r="273" spans="9:9" x14ac:dyDescent="0.35">
      <c r="I273" s="9"/>
    </row>
    <row r="274" spans="9:9" x14ac:dyDescent="0.35">
      <c r="I274" s="9"/>
    </row>
    <row r="275" spans="9:9" x14ac:dyDescent="0.35">
      <c r="I275" s="9"/>
    </row>
    <row r="276" spans="9:9" x14ac:dyDescent="0.35">
      <c r="I276" s="9"/>
    </row>
    <row r="277" spans="9:9" x14ac:dyDescent="0.35">
      <c r="I277" s="9"/>
    </row>
    <row r="278" spans="9:9" x14ac:dyDescent="0.35">
      <c r="I278" s="9"/>
    </row>
    <row r="279" spans="9:9" x14ac:dyDescent="0.35">
      <c r="I279" s="9"/>
    </row>
    <row r="280" spans="9:9" x14ac:dyDescent="0.35">
      <c r="I280" s="9"/>
    </row>
    <row r="281" spans="9:9" x14ac:dyDescent="0.35">
      <c r="I281" s="9"/>
    </row>
    <row r="282" spans="9:9" x14ac:dyDescent="0.35">
      <c r="I282" s="9"/>
    </row>
    <row r="283" spans="9:9" x14ac:dyDescent="0.35">
      <c r="I283" s="9"/>
    </row>
    <row r="284" spans="9:9" x14ac:dyDescent="0.35">
      <c r="I284" s="9"/>
    </row>
    <row r="285" spans="9:9" x14ac:dyDescent="0.35">
      <c r="I285" s="9"/>
    </row>
    <row r="286" spans="9:9" x14ac:dyDescent="0.35">
      <c r="I286" s="9"/>
    </row>
    <row r="287" spans="9:9" x14ac:dyDescent="0.35">
      <c r="I287" s="9"/>
    </row>
    <row r="288" spans="9:9" x14ac:dyDescent="0.35">
      <c r="I288" s="9"/>
    </row>
    <row r="289" spans="9:9" x14ac:dyDescent="0.35">
      <c r="I289" s="9"/>
    </row>
    <row r="290" spans="9:9" x14ac:dyDescent="0.35">
      <c r="I290" s="9"/>
    </row>
    <row r="291" spans="9:9" x14ac:dyDescent="0.35">
      <c r="I291" s="9"/>
    </row>
    <row r="292" spans="9:9" x14ac:dyDescent="0.35">
      <c r="I292" s="9"/>
    </row>
    <row r="293" spans="9:9" x14ac:dyDescent="0.35">
      <c r="I293" s="9"/>
    </row>
    <row r="294" spans="9:9" x14ac:dyDescent="0.35">
      <c r="I294" s="9"/>
    </row>
    <row r="295" spans="9:9" x14ac:dyDescent="0.35">
      <c r="I295" s="9"/>
    </row>
    <row r="296" spans="9:9" x14ac:dyDescent="0.35">
      <c r="I296" s="9"/>
    </row>
    <row r="297" spans="9:9" x14ac:dyDescent="0.35">
      <c r="I297" s="9"/>
    </row>
    <row r="298" spans="9:9" x14ac:dyDescent="0.35">
      <c r="I298" s="9"/>
    </row>
    <row r="299" spans="9:9" x14ac:dyDescent="0.35">
      <c r="I299" s="9"/>
    </row>
    <row r="300" spans="9:9" x14ac:dyDescent="0.35">
      <c r="I300" s="9"/>
    </row>
    <row r="301" spans="9:9" x14ac:dyDescent="0.35">
      <c r="I301" s="9"/>
    </row>
    <row r="302" spans="9:9" x14ac:dyDescent="0.35">
      <c r="I302" s="9"/>
    </row>
    <row r="303" spans="9:9" x14ac:dyDescent="0.35">
      <c r="I303" s="9"/>
    </row>
    <row r="304" spans="9:9" x14ac:dyDescent="0.35">
      <c r="I304" s="9"/>
    </row>
    <row r="305" spans="9:9" x14ac:dyDescent="0.35">
      <c r="I305" s="9"/>
    </row>
    <row r="306" spans="9:9" x14ac:dyDescent="0.35">
      <c r="I306" s="9"/>
    </row>
    <row r="307" spans="9:9" x14ac:dyDescent="0.35">
      <c r="I307" s="9"/>
    </row>
    <row r="308" spans="9:9" x14ac:dyDescent="0.35">
      <c r="I308" s="9"/>
    </row>
    <row r="309" spans="9:9" x14ac:dyDescent="0.35">
      <c r="I309" s="9"/>
    </row>
    <row r="310" spans="9:9" x14ac:dyDescent="0.35">
      <c r="I310" s="9"/>
    </row>
    <row r="311" spans="9:9" x14ac:dyDescent="0.35">
      <c r="I311" s="9"/>
    </row>
    <row r="312" spans="9:9" x14ac:dyDescent="0.35">
      <c r="I312" s="9"/>
    </row>
    <row r="313" spans="9:9" x14ac:dyDescent="0.35">
      <c r="I313" s="9"/>
    </row>
    <row r="314" spans="9:9" x14ac:dyDescent="0.35">
      <c r="I314" s="9"/>
    </row>
    <row r="315" spans="9:9" x14ac:dyDescent="0.35">
      <c r="I315" s="9"/>
    </row>
    <row r="316" spans="9:9" x14ac:dyDescent="0.35">
      <c r="I316" s="9"/>
    </row>
    <row r="317" spans="9:9" x14ac:dyDescent="0.35">
      <c r="I317" s="9"/>
    </row>
    <row r="318" spans="9:9" x14ac:dyDescent="0.35">
      <c r="I318" s="9"/>
    </row>
    <row r="319" spans="9:9" x14ac:dyDescent="0.35">
      <c r="I319" s="9"/>
    </row>
    <row r="320" spans="9:9" x14ac:dyDescent="0.35">
      <c r="I320" s="9"/>
    </row>
    <row r="321" spans="9:9" x14ac:dyDescent="0.35">
      <c r="I321" s="9"/>
    </row>
    <row r="322" spans="9:9" x14ac:dyDescent="0.35">
      <c r="I322" s="9"/>
    </row>
    <row r="323" spans="9:9" x14ac:dyDescent="0.35">
      <c r="I323" s="9"/>
    </row>
    <row r="324" spans="9:9" x14ac:dyDescent="0.35">
      <c r="I324" s="9"/>
    </row>
    <row r="325" spans="9:9" x14ac:dyDescent="0.35">
      <c r="I325" s="9"/>
    </row>
    <row r="326" spans="9:9" x14ac:dyDescent="0.35">
      <c r="I326" s="9"/>
    </row>
    <row r="327" spans="9:9" x14ac:dyDescent="0.35">
      <c r="I327" s="9"/>
    </row>
    <row r="328" spans="9:9" x14ac:dyDescent="0.35">
      <c r="I328" s="9"/>
    </row>
    <row r="329" spans="9:9" x14ac:dyDescent="0.35">
      <c r="I329" s="9"/>
    </row>
    <row r="330" spans="9:9" x14ac:dyDescent="0.35">
      <c r="I330" s="9"/>
    </row>
    <row r="331" spans="9:9" x14ac:dyDescent="0.35">
      <c r="I331" s="9"/>
    </row>
    <row r="332" spans="9:9" x14ac:dyDescent="0.35">
      <c r="I332" s="9"/>
    </row>
    <row r="333" spans="9:9" x14ac:dyDescent="0.35">
      <c r="I333" s="9"/>
    </row>
    <row r="334" spans="9:9" x14ac:dyDescent="0.35">
      <c r="I334" s="9"/>
    </row>
    <row r="335" spans="9:9" x14ac:dyDescent="0.35">
      <c r="I335" s="9"/>
    </row>
    <row r="336" spans="9:9" x14ac:dyDescent="0.35">
      <c r="I336" s="9"/>
    </row>
    <row r="337" spans="9:9" x14ac:dyDescent="0.35">
      <c r="I337" s="9"/>
    </row>
    <row r="338" spans="9:9" x14ac:dyDescent="0.35">
      <c r="I338" s="9"/>
    </row>
    <row r="339" spans="9:9" x14ac:dyDescent="0.35">
      <c r="I339" s="9"/>
    </row>
    <row r="340" spans="9:9" x14ac:dyDescent="0.35">
      <c r="I340" s="9"/>
    </row>
    <row r="341" spans="9:9" x14ac:dyDescent="0.35">
      <c r="I341" s="9"/>
    </row>
    <row r="342" spans="9:9" x14ac:dyDescent="0.35">
      <c r="I342" s="9"/>
    </row>
    <row r="343" spans="9:9" x14ac:dyDescent="0.35">
      <c r="I343" s="9"/>
    </row>
    <row r="344" spans="9:9" x14ac:dyDescent="0.35">
      <c r="I344" s="9"/>
    </row>
    <row r="345" spans="9:9" x14ac:dyDescent="0.35">
      <c r="I345" s="9"/>
    </row>
    <row r="346" spans="9:9" x14ac:dyDescent="0.35">
      <c r="I346" s="9"/>
    </row>
    <row r="347" spans="9:9" x14ac:dyDescent="0.35">
      <c r="I347" s="9"/>
    </row>
    <row r="348" spans="9:9" x14ac:dyDescent="0.35">
      <c r="I348" s="9"/>
    </row>
    <row r="349" spans="9:9" x14ac:dyDescent="0.35">
      <c r="I349" s="9"/>
    </row>
    <row r="350" spans="9:9" x14ac:dyDescent="0.35">
      <c r="I350" s="9"/>
    </row>
    <row r="351" spans="9:9" x14ac:dyDescent="0.35">
      <c r="I351" s="9"/>
    </row>
    <row r="352" spans="9:9" x14ac:dyDescent="0.35">
      <c r="I352" s="9"/>
    </row>
    <row r="353" spans="9:9" x14ac:dyDescent="0.35">
      <c r="I353" s="9"/>
    </row>
    <row r="354" spans="9:9" x14ac:dyDescent="0.35">
      <c r="I354" s="9"/>
    </row>
    <row r="355" spans="9:9" x14ac:dyDescent="0.35">
      <c r="I355" s="9"/>
    </row>
    <row r="356" spans="9:9" x14ac:dyDescent="0.35">
      <c r="I356" s="9"/>
    </row>
    <row r="357" spans="9:9" x14ac:dyDescent="0.35">
      <c r="I357" s="9"/>
    </row>
    <row r="358" spans="9:9" x14ac:dyDescent="0.35">
      <c r="I358" s="9"/>
    </row>
    <row r="359" spans="9:9" x14ac:dyDescent="0.35">
      <c r="I359" s="9"/>
    </row>
    <row r="360" spans="9:9" x14ac:dyDescent="0.35">
      <c r="I360" s="9"/>
    </row>
    <row r="361" spans="9:9" x14ac:dyDescent="0.35">
      <c r="I361" s="9"/>
    </row>
    <row r="362" spans="9:9" x14ac:dyDescent="0.35">
      <c r="I362" s="9"/>
    </row>
    <row r="363" spans="9:9" x14ac:dyDescent="0.35">
      <c r="I363" s="9"/>
    </row>
    <row r="364" spans="9:9" x14ac:dyDescent="0.35">
      <c r="I364" s="9"/>
    </row>
    <row r="365" spans="9:9" x14ac:dyDescent="0.35">
      <c r="I365" s="9"/>
    </row>
    <row r="366" spans="9:9" x14ac:dyDescent="0.35">
      <c r="I366" s="9"/>
    </row>
    <row r="367" spans="9:9" x14ac:dyDescent="0.35">
      <c r="I367" s="9"/>
    </row>
    <row r="368" spans="9:9" x14ac:dyDescent="0.35">
      <c r="I368" s="9"/>
    </row>
    <row r="369" spans="9:9" x14ac:dyDescent="0.35">
      <c r="I369" s="9"/>
    </row>
    <row r="370" spans="9:9" x14ac:dyDescent="0.35">
      <c r="I370" s="9"/>
    </row>
    <row r="371" spans="9:9" x14ac:dyDescent="0.35">
      <c r="I371" s="9"/>
    </row>
    <row r="372" spans="9:9" x14ac:dyDescent="0.35">
      <c r="I372" s="9"/>
    </row>
    <row r="373" spans="9:9" x14ac:dyDescent="0.35">
      <c r="I373" s="9"/>
    </row>
    <row r="374" spans="9:9" x14ac:dyDescent="0.35">
      <c r="I374" s="9"/>
    </row>
    <row r="375" spans="9:9" x14ac:dyDescent="0.35">
      <c r="I375" s="9"/>
    </row>
    <row r="376" spans="9:9" x14ac:dyDescent="0.35">
      <c r="I376" s="9"/>
    </row>
    <row r="377" spans="9:9" x14ac:dyDescent="0.35">
      <c r="I377" s="9"/>
    </row>
    <row r="378" spans="9:9" x14ac:dyDescent="0.35">
      <c r="I378" s="9"/>
    </row>
    <row r="379" spans="9:9" x14ac:dyDescent="0.35">
      <c r="I379" s="9"/>
    </row>
    <row r="380" spans="9:9" x14ac:dyDescent="0.35">
      <c r="I380" s="9"/>
    </row>
    <row r="381" spans="9:9" x14ac:dyDescent="0.35">
      <c r="I381" s="9"/>
    </row>
    <row r="382" spans="9:9" x14ac:dyDescent="0.35">
      <c r="I382" s="9"/>
    </row>
    <row r="383" spans="9:9" x14ac:dyDescent="0.35">
      <c r="I383" s="9"/>
    </row>
    <row r="384" spans="9:9" x14ac:dyDescent="0.35">
      <c r="I384" s="9"/>
    </row>
    <row r="385" spans="9:9" x14ac:dyDescent="0.35">
      <c r="I385" s="9"/>
    </row>
    <row r="386" spans="9:9" x14ac:dyDescent="0.35">
      <c r="I386" s="9"/>
    </row>
    <row r="387" spans="9:9" x14ac:dyDescent="0.35">
      <c r="I387" s="9"/>
    </row>
    <row r="388" spans="9:9" x14ac:dyDescent="0.35">
      <c r="I388" s="9"/>
    </row>
    <row r="389" spans="9:9" x14ac:dyDescent="0.35">
      <c r="I389" s="9"/>
    </row>
    <row r="390" spans="9:9" x14ac:dyDescent="0.35">
      <c r="I390" s="9"/>
    </row>
    <row r="391" spans="9:9" x14ac:dyDescent="0.35">
      <c r="I391" s="9"/>
    </row>
  </sheetData>
  <pageMargins left="0.7" right="0.7" top="0.75" bottom="0.75" header="0.3" footer="0.3"/>
  <pageSetup paperSize="9" orientation="portrait" verticalDpi="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1CFA1-F838-4BD4-B66A-7AB2B6D0C1F5}">
  <dimension ref="A1:R35"/>
  <sheetViews>
    <sheetView tabSelected="1" workbookViewId="0">
      <selection activeCell="D15" sqref="D15"/>
    </sheetView>
  </sheetViews>
  <sheetFormatPr defaultRowHeight="14.5" x14ac:dyDescent="0.35"/>
  <cols>
    <col min="1" max="1" width="16.08984375" bestFit="1" customWidth="1"/>
    <col min="2" max="2" width="15" bestFit="1" customWidth="1"/>
    <col min="7" max="7" width="14.453125" bestFit="1" customWidth="1"/>
    <col min="8" max="8" width="14.453125" customWidth="1"/>
    <col min="9" max="9" width="7.26953125" bestFit="1" customWidth="1"/>
    <col min="10" max="10" width="7.26953125" customWidth="1"/>
    <col min="11" max="11" width="9.1796875" bestFit="1" customWidth="1"/>
    <col min="12" max="12" width="5.1796875" bestFit="1" customWidth="1"/>
    <col min="13" max="13" width="5.81640625" bestFit="1" customWidth="1"/>
    <col min="14" max="14" width="5.08984375" bestFit="1" customWidth="1"/>
    <col min="15" max="15" width="5.26953125" bestFit="1" customWidth="1"/>
    <col min="16" max="18" width="7.81640625" bestFit="1" customWidth="1"/>
  </cols>
  <sheetData>
    <row r="1" spans="1:18" ht="15" thickBot="1" x14ac:dyDescent="0.4">
      <c r="A1" t="s">
        <v>60</v>
      </c>
      <c r="B1">
        <v>71</v>
      </c>
      <c r="I1" s="32"/>
      <c r="J1" s="37"/>
      <c r="K1" s="33"/>
    </row>
    <row r="2" spans="1:18" ht="15" thickBot="1" x14ac:dyDescent="0.4">
      <c r="A2" t="s">
        <v>59</v>
      </c>
      <c r="B2">
        <v>182</v>
      </c>
      <c r="G2">
        <f>H2+I2</f>
        <v>0</v>
      </c>
      <c r="H2">
        <f>SUM(Tabella33[Not_links])</f>
        <v>0</v>
      </c>
      <c r="I2" s="31">
        <f>SUM(Tabella33[Links])</f>
        <v>0</v>
      </c>
      <c r="J2" s="38"/>
      <c r="K2" s="33"/>
    </row>
    <row r="3" spans="1:18" s="36" customFormat="1" x14ac:dyDescent="0.35">
      <c r="G3" s="36" t="s">
        <v>91</v>
      </c>
      <c r="H3" s="36" t="s">
        <v>96</v>
      </c>
      <c r="I3" s="39" t="s">
        <v>61</v>
      </c>
      <c r="J3" s="39" t="s">
        <v>98</v>
      </c>
      <c r="K3" s="39" t="s">
        <v>97</v>
      </c>
      <c r="L3" s="39" t="s">
        <v>92</v>
      </c>
      <c r="M3" s="36" t="s">
        <v>93</v>
      </c>
      <c r="N3" s="36" t="s">
        <v>94</v>
      </c>
      <c r="O3" s="36" t="s">
        <v>95</v>
      </c>
      <c r="P3" s="36" t="s">
        <v>88</v>
      </c>
      <c r="Q3" s="36" t="s">
        <v>89</v>
      </c>
      <c r="R3" s="36" t="s">
        <v>90</v>
      </c>
    </row>
    <row r="4" spans="1:18" x14ac:dyDescent="0.35">
      <c r="G4">
        <v>1</v>
      </c>
      <c r="I4" s="33"/>
      <c r="J4" s="35" t="e">
        <f>Tabella33[[#This Row],[TP]]/SUM($H$4:H4)</f>
        <v>#DIV/0!</v>
      </c>
      <c r="K4" s="35" t="e">
        <f>Tabella33[[#This Row],[TP]]/I$2</f>
        <v>#DIV/0!</v>
      </c>
      <c r="L4" s="33">
        <f>SUM($I$4:I4)</f>
        <v>0</v>
      </c>
      <c r="M4">
        <f t="shared" ref="M4:M35" si="0">G$2-I$2</f>
        <v>0</v>
      </c>
      <c r="N4">
        <v>0</v>
      </c>
      <c r="O4">
        <f>I$2-Tabella33[[#This Row],[TP]]</f>
        <v>0</v>
      </c>
      <c r="P4" s="30" t="e">
        <f>Tabella33[[#This Row],[TP]]/(Tabella33[[#This Row],[TP]]+Tabella33[[#This Row],[FP]])</f>
        <v>#DIV/0!</v>
      </c>
      <c r="Q4" s="30" t="e">
        <f>Tabella33[[#This Row],[TP]]/(Tabella33[[#This Row],[TP]]+Tabella33[[#This Row],[FN]])</f>
        <v>#DIV/0!</v>
      </c>
      <c r="R4" s="30" t="e">
        <f>2*Tabella33[[#This Row],[Prec]]*Tabella33[[#This Row],[Rec]]/(Tabella33[[#This Row],[Prec]]+Tabella33[[#This Row],[Rec]])</f>
        <v>#DIV/0!</v>
      </c>
    </row>
    <row r="5" spans="1:18" x14ac:dyDescent="0.35">
      <c r="A5" t="s">
        <v>61</v>
      </c>
      <c r="B5" t="s">
        <v>66</v>
      </c>
      <c r="G5">
        <v>2</v>
      </c>
      <c r="J5" s="30" t="e">
        <f>Tabella33[[#This Row],[TP]]/SUM($H$4:H5)</f>
        <v>#DIV/0!</v>
      </c>
      <c r="K5" s="30" t="e">
        <f>Tabella33[[#This Row],[TP]]/I$2</f>
        <v>#DIV/0!</v>
      </c>
      <c r="L5">
        <f>SUM($I$4:I5)</f>
        <v>0</v>
      </c>
      <c r="M5">
        <f t="shared" si="0"/>
        <v>0</v>
      </c>
      <c r="N5">
        <v>0</v>
      </c>
      <c r="O5">
        <f>I$2-Tabella33[[#This Row],[TP]]</f>
        <v>0</v>
      </c>
      <c r="P5" s="30" t="e">
        <f>Tabella33[[#This Row],[TP]]/(Tabella33[[#This Row],[TP]]+Tabella33[[#This Row],[FP]])</f>
        <v>#DIV/0!</v>
      </c>
      <c r="Q5" s="30" t="e">
        <f>Tabella33[[#This Row],[TP]]/(Tabella33[[#This Row],[TP]]+Tabella33[[#This Row],[FN]])</f>
        <v>#DIV/0!</v>
      </c>
      <c r="R5" s="30" t="e">
        <f>2*Tabella33[[#This Row],[Prec]]*Tabella33[[#This Row],[Rec]]/(Tabella33[[#This Row],[Prec]]+Tabella33[[#This Row],[Rec]])</f>
        <v>#DIV/0!</v>
      </c>
    </row>
    <row r="6" spans="1:18" x14ac:dyDescent="0.35">
      <c r="A6" t="s">
        <v>62</v>
      </c>
      <c r="B6" s="29" t="s">
        <v>67</v>
      </c>
      <c r="G6">
        <v>3</v>
      </c>
      <c r="J6" s="30" t="e">
        <f>Tabella33[[#This Row],[TP]]/SUM($H$4:H6)</f>
        <v>#DIV/0!</v>
      </c>
      <c r="K6" s="30" t="e">
        <f>Tabella33[[#This Row],[TP]]/I$2</f>
        <v>#DIV/0!</v>
      </c>
      <c r="L6">
        <f>SUM($I$4:I6)</f>
        <v>0</v>
      </c>
      <c r="M6">
        <f t="shared" si="0"/>
        <v>0</v>
      </c>
      <c r="N6">
        <v>0</v>
      </c>
      <c r="O6">
        <f>I$2-Tabella33[[#This Row],[TP]]</f>
        <v>0</v>
      </c>
      <c r="P6" s="30" t="e">
        <f>Tabella33[[#This Row],[TP]]/(Tabella33[[#This Row],[TP]]+Tabella33[[#This Row],[FP]])</f>
        <v>#DIV/0!</v>
      </c>
      <c r="Q6" s="30" t="e">
        <f>Tabella33[[#This Row],[TP]]/(Tabella33[[#This Row],[TP]]+Tabella33[[#This Row],[FN]])</f>
        <v>#DIV/0!</v>
      </c>
      <c r="R6" s="30" t="e">
        <f>2*Tabella33[[#This Row],[Prec]]*Tabella33[[#This Row],[Rec]]/(Tabella33[[#This Row],[Prec]]+Tabella33[[#This Row],[Rec]])</f>
        <v>#DIV/0!</v>
      </c>
    </row>
    <row r="7" spans="1:18" x14ac:dyDescent="0.35">
      <c r="A7" t="s">
        <v>63</v>
      </c>
      <c r="B7" s="29" t="s">
        <v>68</v>
      </c>
      <c r="G7">
        <v>4</v>
      </c>
      <c r="J7" s="30" t="e">
        <f>Tabella33[[#This Row],[TP]]/SUM($H$4:H7)</f>
        <v>#DIV/0!</v>
      </c>
      <c r="K7" s="30" t="e">
        <f>Tabella33[[#This Row],[TP]]/I$2</f>
        <v>#DIV/0!</v>
      </c>
      <c r="L7">
        <f>SUM($I$4:I7)</f>
        <v>0</v>
      </c>
      <c r="M7">
        <f t="shared" si="0"/>
        <v>0</v>
      </c>
      <c r="N7">
        <v>0</v>
      </c>
      <c r="O7">
        <f>I$2-Tabella33[[#This Row],[TP]]</f>
        <v>0</v>
      </c>
      <c r="P7" s="30" t="e">
        <f>Tabella33[[#This Row],[TP]]/(Tabella33[[#This Row],[TP]]+Tabella33[[#This Row],[FP]])</f>
        <v>#DIV/0!</v>
      </c>
      <c r="Q7" s="30" t="e">
        <f>Tabella33[[#This Row],[TP]]/(Tabella33[[#This Row],[TP]]+Tabella33[[#This Row],[FN]])</f>
        <v>#DIV/0!</v>
      </c>
      <c r="R7" s="30" t="e">
        <f>2*Tabella33[[#This Row],[Prec]]*Tabella33[[#This Row],[Rec]]/(Tabella33[[#This Row],[Prec]]+Tabella33[[#This Row],[Rec]])</f>
        <v>#DIV/0!</v>
      </c>
    </row>
    <row r="8" spans="1:18" x14ac:dyDescent="0.35">
      <c r="G8">
        <v>5</v>
      </c>
      <c r="J8" s="30" t="e">
        <f>Tabella33[[#This Row],[TP]]/SUM($H$4:H8)</f>
        <v>#DIV/0!</v>
      </c>
      <c r="K8" s="30" t="e">
        <f>Tabella33[[#This Row],[TP]]/I$2</f>
        <v>#DIV/0!</v>
      </c>
      <c r="L8">
        <f>SUM($I$4:I8)</f>
        <v>0</v>
      </c>
      <c r="M8">
        <f t="shared" si="0"/>
        <v>0</v>
      </c>
      <c r="N8">
        <v>0</v>
      </c>
      <c r="O8">
        <f>I$2-Tabella33[[#This Row],[TP]]</f>
        <v>0</v>
      </c>
      <c r="P8" s="30" t="e">
        <f>Tabella33[[#This Row],[TP]]/(Tabella33[[#This Row],[TP]]+Tabella33[[#This Row],[FP]])</f>
        <v>#DIV/0!</v>
      </c>
      <c r="Q8" s="30" t="e">
        <f>Tabella33[[#This Row],[TP]]/(Tabella33[[#This Row],[TP]]+Tabella33[[#This Row],[FN]])</f>
        <v>#DIV/0!</v>
      </c>
      <c r="R8" s="30" t="e">
        <f>2*Tabella33[[#This Row],[Prec]]*Tabella33[[#This Row],[Rec]]/(Tabella33[[#This Row],[Prec]]+Tabella33[[#This Row],[Rec]])</f>
        <v>#DIV/0!</v>
      </c>
    </row>
    <row r="9" spans="1:18" x14ac:dyDescent="0.35">
      <c r="A9" t="s">
        <v>64</v>
      </c>
      <c r="B9" t="s">
        <v>66</v>
      </c>
      <c r="G9">
        <v>6</v>
      </c>
      <c r="J9" s="30" t="e">
        <f>Tabella33[[#This Row],[TP]]/SUM($H$4:H9)</f>
        <v>#DIV/0!</v>
      </c>
      <c r="K9" s="30" t="e">
        <f>Tabella33[[#This Row],[TP]]/I$2</f>
        <v>#DIV/0!</v>
      </c>
      <c r="L9">
        <f>SUM($I$4:I9)</f>
        <v>0</v>
      </c>
      <c r="M9">
        <f t="shared" si="0"/>
        <v>0</v>
      </c>
      <c r="N9">
        <v>0</v>
      </c>
      <c r="O9">
        <f>I$2-Tabella33[[#This Row],[TP]]</f>
        <v>0</v>
      </c>
      <c r="P9" s="30" t="e">
        <f>Tabella33[[#This Row],[TP]]/(Tabella33[[#This Row],[TP]]+Tabella33[[#This Row],[FP]])</f>
        <v>#DIV/0!</v>
      </c>
      <c r="Q9" s="30" t="e">
        <f>Tabella33[[#This Row],[TP]]/(Tabella33[[#This Row],[TP]]+Tabella33[[#This Row],[FN]])</f>
        <v>#DIV/0!</v>
      </c>
      <c r="R9" s="30" t="e">
        <f>2*Tabella33[[#This Row],[Prec]]*Tabella33[[#This Row],[Rec]]/(Tabella33[[#This Row],[Prec]]+Tabella33[[#This Row],[Rec]])</f>
        <v>#DIV/0!</v>
      </c>
    </row>
    <row r="10" spans="1:18" x14ac:dyDescent="0.35">
      <c r="A10" t="s">
        <v>181</v>
      </c>
      <c r="B10" s="29" t="s">
        <v>185</v>
      </c>
      <c r="G10">
        <v>7</v>
      </c>
      <c r="J10" s="30" t="e">
        <f>Tabella33[[#This Row],[TP]]/SUM($H$4:H10)</f>
        <v>#DIV/0!</v>
      </c>
      <c r="K10" s="30" t="e">
        <f>Tabella33[[#This Row],[TP]]/I$2</f>
        <v>#DIV/0!</v>
      </c>
      <c r="L10">
        <f>SUM($I$4:I10)</f>
        <v>0</v>
      </c>
      <c r="M10">
        <f t="shared" si="0"/>
        <v>0</v>
      </c>
      <c r="N10">
        <v>0</v>
      </c>
      <c r="O10">
        <f>I$2-Tabella33[[#This Row],[TP]]</f>
        <v>0</v>
      </c>
      <c r="P10" s="30" t="e">
        <f>Tabella33[[#This Row],[TP]]/(Tabella33[[#This Row],[TP]]+Tabella33[[#This Row],[FP]])</f>
        <v>#DIV/0!</v>
      </c>
      <c r="Q10" s="30" t="e">
        <f>Tabella33[[#This Row],[TP]]/(Tabella33[[#This Row],[TP]]+Tabella33[[#This Row],[FN]])</f>
        <v>#DIV/0!</v>
      </c>
      <c r="R10" s="30" t="e">
        <f>2*Tabella33[[#This Row],[Prec]]*Tabella33[[#This Row],[Rec]]/(Tabella33[[#This Row],[Prec]]+Tabella33[[#This Row],[Rec]])</f>
        <v>#DIV/0!</v>
      </c>
    </row>
    <row r="11" spans="1:18" x14ac:dyDescent="0.35">
      <c r="A11" t="s">
        <v>182</v>
      </c>
      <c r="B11" s="29" t="s">
        <v>186</v>
      </c>
      <c r="G11">
        <v>8</v>
      </c>
      <c r="J11" s="30" t="e">
        <f>Tabella33[[#This Row],[TP]]/SUM($H$4:H11)</f>
        <v>#DIV/0!</v>
      </c>
      <c r="K11" s="30" t="e">
        <f>Tabella33[[#This Row],[TP]]/I$2</f>
        <v>#DIV/0!</v>
      </c>
      <c r="L11">
        <f>SUM($I$4:I11)</f>
        <v>0</v>
      </c>
      <c r="M11">
        <f t="shared" si="0"/>
        <v>0</v>
      </c>
      <c r="N11">
        <v>0</v>
      </c>
      <c r="O11">
        <f>I$2-Tabella33[[#This Row],[TP]]</f>
        <v>0</v>
      </c>
      <c r="P11" s="30" t="e">
        <f>Tabella33[[#This Row],[TP]]/(Tabella33[[#This Row],[TP]]+Tabella33[[#This Row],[FP]])</f>
        <v>#DIV/0!</v>
      </c>
      <c r="Q11" s="30" t="e">
        <f>Tabella33[[#This Row],[TP]]/(Tabella33[[#This Row],[TP]]+Tabella33[[#This Row],[FN]])</f>
        <v>#DIV/0!</v>
      </c>
      <c r="R11" s="30" t="e">
        <f>2*Tabella33[[#This Row],[Prec]]*Tabella33[[#This Row],[Rec]]/(Tabella33[[#This Row],[Prec]]+Tabella33[[#This Row],[Rec]])</f>
        <v>#DIV/0!</v>
      </c>
    </row>
    <row r="12" spans="1:18" x14ac:dyDescent="0.35">
      <c r="A12" t="s">
        <v>183</v>
      </c>
      <c r="B12" s="29" t="s">
        <v>184</v>
      </c>
      <c r="G12">
        <v>9</v>
      </c>
      <c r="J12" s="30" t="e">
        <f>Tabella33[[#This Row],[TP]]/SUM($H$4:H12)</f>
        <v>#DIV/0!</v>
      </c>
      <c r="K12" s="30" t="e">
        <f>Tabella33[[#This Row],[TP]]/I$2</f>
        <v>#DIV/0!</v>
      </c>
      <c r="L12">
        <f>SUM($I$4:I12)</f>
        <v>0</v>
      </c>
      <c r="M12">
        <f t="shared" si="0"/>
        <v>0</v>
      </c>
      <c r="N12">
        <v>0</v>
      </c>
      <c r="O12">
        <f>I$2-Tabella33[[#This Row],[TP]]</f>
        <v>0</v>
      </c>
      <c r="P12" s="30" t="e">
        <f>Tabella33[[#This Row],[TP]]/(Tabella33[[#This Row],[TP]]+Tabella33[[#This Row],[FP]])</f>
        <v>#DIV/0!</v>
      </c>
      <c r="Q12" s="30" t="e">
        <f>Tabella33[[#This Row],[TP]]/(Tabella33[[#This Row],[TP]]+Tabella33[[#This Row],[FN]])</f>
        <v>#DIV/0!</v>
      </c>
      <c r="R12" s="30" t="e">
        <f>2*Tabella33[[#This Row],[Prec]]*Tabella33[[#This Row],[Rec]]/(Tabella33[[#This Row],[Prec]]+Tabella33[[#This Row],[Rec]])</f>
        <v>#DIV/0!</v>
      </c>
    </row>
    <row r="13" spans="1:18" x14ac:dyDescent="0.35">
      <c r="B13" s="29"/>
      <c r="G13">
        <v>10</v>
      </c>
      <c r="J13" s="30" t="e">
        <f>Tabella33[[#This Row],[TP]]/SUM($H$4:H13)</f>
        <v>#DIV/0!</v>
      </c>
      <c r="K13" s="30" t="e">
        <f>Tabella33[[#This Row],[TP]]/I$2</f>
        <v>#DIV/0!</v>
      </c>
      <c r="L13">
        <f>SUM($I$4:I13)</f>
        <v>0</v>
      </c>
      <c r="M13">
        <f t="shared" si="0"/>
        <v>0</v>
      </c>
      <c r="N13">
        <v>0</v>
      </c>
      <c r="O13">
        <f>I$2-Tabella33[[#This Row],[TP]]</f>
        <v>0</v>
      </c>
      <c r="P13" s="30" t="e">
        <f>Tabella33[[#This Row],[TP]]/(Tabella33[[#This Row],[TP]]+Tabella33[[#This Row],[FP]])</f>
        <v>#DIV/0!</v>
      </c>
      <c r="Q13" s="30" t="e">
        <f>Tabella33[[#This Row],[TP]]/(Tabella33[[#This Row],[TP]]+Tabella33[[#This Row],[FN]])</f>
        <v>#DIV/0!</v>
      </c>
      <c r="R13" s="30" t="e">
        <f>2*Tabella33[[#This Row],[Prec]]*Tabella33[[#This Row],[Rec]]/(Tabella33[[#This Row],[Prec]]+Tabella33[[#This Row],[Rec]])</f>
        <v>#DIV/0!</v>
      </c>
    </row>
    <row r="14" spans="1:18" x14ac:dyDescent="0.35">
      <c r="B14" s="29"/>
      <c r="G14">
        <v>11</v>
      </c>
      <c r="J14" s="30" t="e">
        <f>Tabella33[[#This Row],[TP]]/SUM($H$4:H14)</f>
        <v>#DIV/0!</v>
      </c>
      <c r="K14" s="30" t="e">
        <f>Tabella33[[#This Row],[TP]]/I$2</f>
        <v>#DIV/0!</v>
      </c>
      <c r="L14">
        <f>SUM($I$4:I14)</f>
        <v>0</v>
      </c>
      <c r="M14">
        <f t="shared" si="0"/>
        <v>0</v>
      </c>
      <c r="N14">
        <v>0</v>
      </c>
      <c r="O14">
        <f>I$2-Tabella33[[#This Row],[TP]]</f>
        <v>0</v>
      </c>
      <c r="P14" s="30" t="e">
        <f>Tabella33[[#This Row],[TP]]/(Tabella33[[#This Row],[TP]]+Tabella33[[#This Row],[FP]])</f>
        <v>#DIV/0!</v>
      </c>
      <c r="Q14" s="30" t="e">
        <f>Tabella33[[#This Row],[TP]]/(Tabella33[[#This Row],[TP]]+Tabella33[[#This Row],[FN]])</f>
        <v>#DIV/0!</v>
      </c>
      <c r="R14" s="30" t="e">
        <f>2*Tabella33[[#This Row],[Prec]]*Tabella33[[#This Row],[Rec]]/(Tabella33[[#This Row],[Prec]]+Tabella33[[#This Row],[Rec]])</f>
        <v>#DIV/0!</v>
      </c>
    </row>
    <row r="15" spans="1:18" x14ac:dyDescent="0.35">
      <c r="G15">
        <v>12</v>
      </c>
      <c r="J15" s="30" t="e">
        <f>Tabella33[[#This Row],[TP]]/SUM($H$4:H15)</f>
        <v>#DIV/0!</v>
      </c>
      <c r="K15" s="30" t="e">
        <f>Tabella33[[#This Row],[TP]]/I$2</f>
        <v>#DIV/0!</v>
      </c>
      <c r="L15">
        <f>SUM($I$4:I35)</f>
        <v>0</v>
      </c>
      <c r="M15">
        <f t="shared" si="0"/>
        <v>0</v>
      </c>
      <c r="N15">
        <v>0</v>
      </c>
      <c r="O15">
        <f>I$2-Tabella33[[#This Row],[TP]]</f>
        <v>0</v>
      </c>
      <c r="P15" s="30" t="e">
        <f>Tabella33[[#This Row],[TP]]/(Tabella33[[#This Row],[TP]]+Tabella33[[#This Row],[FP]])</f>
        <v>#DIV/0!</v>
      </c>
      <c r="Q15" s="30" t="e">
        <f>Tabella33[[#This Row],[TP]]/(Tabella33[[#This Row],[TP]]+Tabella33[[#This Row],[FN]])</f>
        <v>#DIV/0!</v>
      </c>
      <c r="R15" s="30" t="e">
        <f>2*Tabella33[[#This Row],[Prec]]*Tabella33[[#This Row],[Rec]]/(Tabella33[[#This Row],[Prec]]+Tabella33[[#This Row],[Rec]])</f>
        <v>#DIV/0!</v>
      </c>
    </row>
    <row r="16" spans="1:18" x14ac:dyDescent="0.35">
      <c r="A16" t="s">
        <v>65</v>
      </c>
      <c r="B16" t="s">
        <v>66</v>
      </c>
      <c r="G16">
        <v>13</v>
      </c>
      <c r="J16" s="30" t="e">
        <f>Tabella33[[#This Row],[TP]]/SUM($H$4:H16)</f>
        <v>#DIV/0!</v>
      </c>
      <c r="K16" s="30" t="e">
        <f>Tabella33[[#This Row],[TP]]/I$2</f>
        <v>#DIV/0!</v>
      </c>
      <c r="L16" s="34">
        <f>SUM($I$4:I16)</f>
        <v>0</v>
      </c>
      <c r="M16" s="34">
        <f t="shared" si="0"/>
        <v>0</v>
      </c>
      <c r="O16" s="34">
        <f>I$2-Tabella33[[#This Row],[TP]]</f>
        <v>0</v>
      </c>
      <c r="P16" s="30" t="e">
        <f>Tabella33[[#This Row],[TP]]/(Tabella33[[#This Row],[TP]]+Tabella33[[#This Row],[FP]])</f>
        <v>#DIV/0!</v>
      </c>
      <c r="Q16" s="30" t="e">
        <f>Tabella33[[#This Row],[TP]]/(Tabella33[[#This Row],[TP]]+Tabella33[[#This Row],[FN]])</f>
        <v>#DIV/0!</v>
      </c>
      <c r="R16" s="30" t="e">
        <f>2*Tabella33[[#This Row],[Prec]]*Tabella33[[#This Row],[Rec]]/(Tabella33[[#This Row],[Prec]]+Tabella33[[#This Row],[Rec]])</f>
        <v>#DIV/0!</v>
      </c>
    </row>
    <row r="17" spans="1:18" x14ac:dyDescent="0.35">
      <c r="A17" t="s">
        <v>177</v>
      </c>
      <c r="B17" s="29" t="s">
        <v>171</v>
      </c>
      <c r="G17">
        <v>14</v>
      </c>
      <c r="J17" s="30" t="e">
        <f>Tabella33[[#This Row],[TP]]/SUM($H$4:H17)</f>
        <v>#DIV/0!</v>
      </c>
      <c r="K17" s="30" t="e">
        <f>Tabella33[[#This Row],[TP]]/I$2</f>
        <v>#DIV/0!</v>
      </c>
      <c r="L17" s="34">
        <f>SUM($I$4:I17)</f>
        <v>0</v>
      </c>
      <c r="M17" s="34">
        <f t="shared" si="0"/>
        <v>0</v>
      </c>
      <c r="O17" s="34">
        <f>I$2-Tabella33[[#This Row],[TP]]</f>
        <v>0</v>
      </c>
      <c r="P17" s="30" t="e">
        <f>Tabella33[[#This Row],[TP]]/(Tabella33[[#This Row],[TP]]+Tabella33[[#This Row],[FP]])</f>
        <v>#DIV/0!</v>
      </c>
      <c r="Q17" s="30" t="e">
        <f>Tabella33[[#This Row],[TP]]/(Tabella33[[#This Row],[TP]]+Tabella33[[#This Row],[FN]])</f>
        <v>#DIV/0!</v>
      </c>
      <c r="R17" s="30" t="e">
        <f>2*Tabella33[[#This Row],[Prec]]*Tabella33[[#This Row],[Rec]]/(Tabella33[[#This Row],[Prec]]+Tabella33[[#This Row],[Rec]])</f>
        <v>#DIV/0!</v>
      </c>
    </row>
    <row r="18" spans="1:18" x14ac:dyDescent="0.35">
      <c r="A18" t="s">
        <v>178</v>
      </c>
      <c r="B18" s="29" t="s">
        <v>172</v>
      </c>
      <c r="G18">
        <v>15</v>
      </c>
      <c r="J18" s="30" t="e">
        <f>Tabella33[[#This Row],[TP]]/SUM($H$4:H18)</f>
        <v>#DIV/0!</v>
      </c>
      <c r="K18" s="30" t="e">
        <f>Tabella33[[#This Row],[TP]]/I$2</f>
        <v>#DIV/0!</v>
      </c>
      <c r="L18" s="34">
        <f>SUM($I$4:I18)</f>
        <v>0</v>
      </c>
      <c r="M18" s="34">
        <f t="shared" si="0"/>
        <v>0</v>
      </c>
      <c r="O18" s="34">
        <f>I$2-Tabella33[[#This Row],[TP]]</f>
        <v>0</v>
      </c>
      <c r="P18" s="30" t="e">
        <f>Tabella33[[#This Row],[TP]]/(Tabella33[[#This Row],[TP]]+Tabella33[[#This Row],[FP]])</f>
        <v>#DIV/0!</v>
      </c>
      <c r="Q18" s="30" t="e">
        <f>Tabella33[[#This Row],[TP]]/(Tabella33[[#This Row],[TP]]+Tabella33[[#This Row],[FN]])</f>
        <v>#DIV/0!</v>
      </c>
      <c r="R18" s="30" t="e">
        <f>2*Tabella33[[#This Row],[Prec]]*Tabella33[[#This Row],[Rec]]/(Tabella33[[#This Row],[Prec]]+Tabella33[[#This Row],[Rec]])</f>
        <v>#DIV/0!</v>
      </c>
    </row>
    <row r="19" spans="1:18" x14ac:dyDescent="0.35">
      <c r="A19" t="s">
        <v>179</v>
      </c>
      <c r="B19" s="29" t="s">
        <v>173</v>
      </c>
      <c r="G19">
        <v>16</v>
      </c>
      <c r="J19" s="30" t="e">
        <f>Tabella33[[#This Row],[TP]]/SUM($H$4:H19)</f>
        <v>#DIV/0!</v>
      </c>
      <c r="K19" s="30" t="e">
        <f>Tabella33[[#This Row],[TP]]/I$2</f>
        <v>#DIV/0!</v>
      </c>
      <c r="L19" s="34">
        <f>SUM($I$4:I19)</f>
        <v>0</v>
      </c>
      <c r="M19" s="34">
        <f t="shared" si="0"/>
        <v>0</v>
      </c>
      <c r="O19" s="34">
        <f>I$2-Tabella33[[#This Row],[TP]]</f>
        <v>0</v>
      </c>
      <c r="P19" s="30" t="e">
        <f>Tabella33[[#This Row],[TP]]/(Tabella33[[#This Row],[TP]]+Tabella33[[#This Row],[FP]])</f>
        <v>#DIV/0!</v>
      </c>
      <c r="Q19" s="30" t="e">
        <f>Tabella33[[#This Row],[TP]]/(Tabella33[[#This Row],[TP]]+Tabella33[[#This Row],[FN]])</f>
        <v>#DIV/0!</v>
      </c>
      <c r="R19" s="30" t="e">
        <f>2*Tabella33[[#This Row],[Prec]]*Tabella33[[#This Row],[Rec]]/(Tabella33[[#This Row],[Prec]]+Tabella33[[#This Row],[Rec]])</f>
        <v>#DIV/0!</v>
      </c>
    </row>
    <row r="20" spans="1:18" x14ac:dyDescent="0.35">
      <c r="A20" t="s">
        <v>180</v>
      </c>
      <c r="B20" s="29" t="s">
        <v>174</v>
      </c>
      <c r="G20">
        <v>17</v>
      </c>
      <c r="J20" s="30" t="e">
        <f>Tabella33[[#This Row],[TP]]/SUM($H$4:H20)</f>
        <v>#DIV/0!</v>
      </c>
      <c r="K20" s="30" t="e">
        <f>Tabella33[[#This Row],[TP]]/I$2</f>
        <v>#DIV/0!</v>
      </c>
      <c r="L20" s="34">
        <f>SUM($I$4:I20)</f>
        <v>0</v>
      </c>
      <c r="M20" s="34">
        <f t="shared" si="0"/>
        <v>0</v>
      </c>
      <c r="O20" s="34">
        <f>I$2-Tabella33[[#This Row],[TP]]</f>
        <v>0</v>
      </c>
      <c r="P20" s="30" t="e">
        <f>Tabella33[[#This Row],[TP]]/(Tabella33[[#This Row],[TP]]+Tabella33[[#This Row],[FP]])</f>
        <v>#DIV/0!</v>
      </c>
      <c r="Q20" s="30" t="e">
        <f>Tabella33[[#This Row],[TP]]/(Tabella33[[#This Row],[TP]]+Tabella33[[#This Row],[FN]])</f>
        <v>#DIV/0!</v>
      </c>
      <c r="R20" s="30" t="e">
        <f>2*Tabella33[[#This Row],[Prec]]*Tabella33[[#This Row],[Rec]]/(Tabella33[[#This Row],[Prec]]+Tabella33[[#This Row],[Rec]])</f>
        <v>#DIV/0!</v>
      </c>
    </row>
    <row r="21" spans="1:18" x14ac:dyDescent="0.35">
      <c r="A21" t="s">
        <v>176</v>
      </c>
      <c r="B21" s="29" t="s">
        <v>175</v>
      </c>
      <c r="G21">
        <v>18</v>
      </c>
      <c r="J21" s="30" t="e">
        <f>Tabella33[[#This Row],[TP]]/SUM($H$4:H21)</f>
        <v>#DIV/0!</v>
      </c>
      <c r="K21" s="30" t="e">
        <f>Tabella33[[#This Row],[TP]]/I$2</f>
        <v>#DIV/0!</v>
      </c>
      <c r="L21" s="34">
        <f>SUM($I$4:I21)</f>
        <v>0</v>
      </c>
      <c r="M21" s="34">
        <f t="shared" si="0"/>
        <v>0</v>
      </c>
      <c r="O21" s="34">
        <f>I$2-Tabella33[[#This Row],[TP]]</f>
        <v>0</v>
      </c>
      <c r="P21" s="30" t="e">
        <f>Tabella33[[#This Row],[TP]]/(Tabella33[[#This Row],[TP]]+Tabella33[[#This Row],[FP]])</f>
        <v>#DIV/0!</v>
      </c>
      <c r="Q21" s="30" t="e">
        <f>Tabella33[[#This Row],[TP]]/(Tabella33[[#This Row],[TP]]+Tabella33[[#This Row],[FN]])</f>
        <v>#DIV/0!</v>
      </c>
      <c r="R21" s="30" t="e">
        <f>2*Tabella33[[#This Row],[Prec]]*Tabella33[[#This Row],[Rec]]/(Tabella33[[#This Row],[Prec]]+Tabella33[[#This Row],[Rec]])</f>
        <v>#DIV/0!</v>
      </c>
    </row>
    <row r="22" spans="1:18" x14ac:dyDescent="0.35">
      <c r="G22">
        <v>19</v>
      </c>
      <c r="J22" s="30" t="e">
        <f>Tabella33[[#This Row],[TP]]/SUM($H$4:H22)</f>
        <v>#DIV/0!</v>
      </c>
      <c r="K22" s="30" t="e">
        <f>Tabella33[[#This Row],[TP]]/I$2</f>
        <v>#DIV/0!</v>
      </c>
      <c r="L22" s="34">
        <f>SUM($I$4:I22)</f>
        <v>0</v>
      </c>
      <c r="M22" s="34">
        <f t="shared" si="0"/>
        <v>0</v>
      </c>
      <c r="O22" s="34">
        <f>I$2-Tabella33[[#This Row],[TP]]</f>
        <v>0</v>
      </c>
      <c r="P22" s="30" t="e">
        <f>Tabella33[[#This Row],[TP]]/(Tabella33[[#This Row],[TP]]+Tabella33[[#This Row],[FP]])</f>
        <v>#DIV/0!</v>
      </c>
      <c r="Q22" s="30" t="e">
        <f>Tabella33[[#This Row],[TP]]/(Tabella33[[#This Row],[TP]]+Tabella33[[#This Row],[FN]])</f>
        <v>#DIV/0!</v>
      </c>
      <c r="R22" s="30" t="e">
        <f>2*Tabella33[[#This Row],[Prec]]*Tabella33[[#This Row],[Rec]]/(Tabella33[[#This Row],[Prec]]+Tabella33[[#This Row],[Rec]])</f>
        <v>#DIV/0!</v>
      </c>
    </row>
    <row r="23" spans="1:18" x14ac:dyDescent="0.35">
      <c r="G23">
        <v>20</v>
      </c>
      <c r="J23" s="30" t="e">
        <f>Tabella33[[#This Row],[TP]]/SUM($H$4:H23)</f>
        <v>#DIV/0!</v>
      </c>
      <c r="K23" s="30" t="e">
        <f>Tabella33[[#This Row],[TP]]/I$2</f>
        <v>#DIV/0!</v>
      </c>
      <c r="L23" s="34">
        <f>SUM($I$4:I23)</f>
        <v>0</v>
      </c>
      <c r="M23" s="34">
        <f t="shared" si="0"/>
        <v>0</v>
      </c>
      <c r="O23" s="34">
        <f>I$2-Tabella33[[#This Row],[TP]]</f>
        <v>0</v>
      </c>
      <c r="P23" s="30" t="e">
        <f>Tabella33[[#This Row],[TP]]/(Tabella33[[#This Row],[TP]]+Tabella33[[#This Row],[FP]])</f>
        <v>#DIV/0!</v>
      </c>
      <c r="Q23" s="30" t="e">
        <f>Tabella33[[#This Row],[TP]]/(Tabella33[[#This Row],[TP]]+Tabella33[[#This Row],[FN]])</f>
        <v>#DIV/0!</v>
      </c>
      <c r="R23" s="30" t="e">
        <f>2*Tabella33[[#This Row],[Prec]]*Tabella33[[#This Row],[Rec]]/(Tabella33[[#This Row],[Prec]]+Tabella33[[#This Row],[Rec]])</f>
        <v>#DIV/0!</v>
      </c>
    </row>
    <row r="24" spans="1:18" x14ac:dyDescent="0.35">
      <c r="G24">
        <v>21</v>
      </c>
      <c r="J24" s="30" t="e">
        <f>Tabella33[[#This Row],[TP]]/SUM($H$4:H24)</f>
        <v>#DIV/0!</v>
      </c>
      <c r="K24" s="30" t="e">
        <f>Tabella33[[#This Row],[TP]]/I$2</f>
        <v>#DIV/0!</v>
      </c>
      <c r="L24" s="34">
        <f>SUM($I$4:I24)</f>
        <v>0</v>
      </c>
      <c r="M24" s="34">
        <f t="shared" si="0"/>
        <v>0</v>
      </c>
      <c r="O24" s="34">
        <f>I$2-Tabella33[[#This Row],[TP]]</f>
        <v>0</v>
      </c>
      <c r="P24" s="30" t="e">
        <f>Tabella33[[#This Row],[TP]]/(Tabella33[[#This Row],[TP]]+Tabella33[[#This Row],[FP]])</f>
        <v>#DIV/0!</v>
      </c>
      <c r="Q24" s="30" t="e">
        <f>Tabella33[[#This Row],[TP]]/(Tabella33[[#This Row],[TP]]+Tabella33[[#This Row],[FN]])</f>
        <v>#DIV/0!</v>
      </c>
      <c r="R24" s="30" t="e">
        <f>2*Tabella33[[#This Row],[Prec]]*Tabella33[[#This Row],[Rec]]/(Tabella33[[#This Row],[Prec]]+Tabella33[[#This Row],[Rec]])</f>
        <v>#DIV/0!</v>
      </c>
    </row>
    <row r="25" spans="1:18" x14ac:dyDescent="0.35">
      <c r="G25">
        <v>22</v>
      </c>
      <c r="J25" s="30" t="e">
        <f>Tabella33[[#This Row],[TP]]/SUM($H$4:H25)</f>
        <v>#DIV/0!</v>
      </c>
      <c r="K25" s="30" t="e">
        <f>Tabella33[[#This Row],[TP]]/I$2</f>
        <v>#DIV/0!</v>
      </c>
      <c r="L25" s="34">
        <f>SUM($I$4:I25)</f>
        <v>0</v>
      </c>
      <c r="M25" s="34">
        <f t="shared" si="0"/>
        <v>0</v>
      </c>
      <c r="O25" s="34">
        <f>I$2-Tabella33[[#This Row],[TP]]</f>
        <v>0</v>
      </c>
      <c r="P25" s="30" t="e">
        <f>Tabella33[[#This Row],[TP]]/(Tabella33[[#This Row],[TP]]+Tabella33[[#This Row],[FP]])</f>
        <v>#DIV/0!</v>
      </c>
      <c r="Q25" s="30" t="e">
        <f>Tabella33[[#This Row],[TP]]/(Tabella33[[#This Row],[TP]]+Tabella33[[#This Row],[FN]])</f>
        <v>#DIV/0!</v>
      </c>
      <c r="R25" s="30" t="e">
        <f>2*Tabella33[[#This Row],[Prec]]*Tabella33[[#This Row],[Rec]]/(Tabella33[[#This Row],[Prec]]+Tabella33[[#This Row],[Rec]])</f>
        <v>#DIV/0!</v>
      </c>
    </row>
    <row r="26" spans="1:18" x14ac:dyDescent="0.35">
      <c r="G26">
        <v>23</v>
      </c>
      <c r="J26" s="30" t="e">
        <f>Tabella33[[#This Row],[TP]]/SUM($H$4:H26)</f>
        <v>#DIV/0!</v>
      </c>
      <c r="K26" s="30" t="e">
        <f>Tabella33[[#This Row],[TP]]/I$2</f>
        <v>#DIV/0!</v>
      </c>
      <c r="L26" s="34">
        <f>SUM($I$4:I26)</f>
        <v>0</v>
      </c>
      <c r="M26" s="34">
        <f t="shared" si="0"/>
        <v>0</v>
      </c>
      <c r="O26" s="34">
        <f>I$2-Tabella33[[#This Row],[TP]]</f>
        <v>0</v>
      </c>
      <c r="P26" s="30" t="e">
        <f>Tabella33[[#This Row],[TP]]/(Tabella33[[#This Row],[TP]]+Tabella33[[#This Row],[FP]])</f>
        <v>#DIV/0!</v>
      </c>
      <c r="Q26" s="30" t="e">
        <f>Tabella33[[#This Row],[TP]]/(Tabella33[[#This Row],[TP]]+Tabella33[[#This Row],[FN]])</f>
        <v>#DIV/0!</v>
      </c>
      <c r="R26" s="30" t="e">
        <f>2*Tabella33[[#This Row],[Prec]]*Tabella33[[#This Row],[Rec]]/(Tabella33[[#This Row],[Prec]]+Tabella33[[#This Row],[Rec]])</f>
        <v>#DIV/0!</v>
      </c>
    </row>
    <row r="27" spans="1:18" x14ac:dyDescent="0.35">
      <c r="G27">
        <v>24</v>
      </c>
      <c r="J27" s="30" t="e">
        <f>Tabella33[[#This Row],[TP]]/SUM($H$4:H27)</f>
        <v>#DIV/0!</v>
      </c>
      <c r="K27" s="30" t="e">
        <f>Tabella33[[#This Row],[TP]]/I$2</f>
        <v>#DIV/0!</v>
      </c>
      <c r="L27" s="34">
        <f>SUM($I$4:I27)</f>
        <v>0</v>
      </c>
      <c r="M27" s="34">
        <f t="shared" si="0"/>
        <v>0</v>
      </c>
      <c r="O27" s="34">
        <f>I$2-Tabella33[[#This Row],[TP]]</f>
        <v>0</v>
      </c>
      <c r="P27" s="30" t="e">
        <f>Tabella33[[#This Row],[TP]]/(Tabella33[[#This Row],[TP]]+Tabella33[[#This Row],[FP]])</f>
        <v>#DIV/0!</v>
      </c>
      <c r="Q27" s="30" t="e">
        <f>Tabella33[[#This Row],[TP]]/(Tabella33[[#This Row],[TP]]+Tabella33[[#This Row],[FN]])</f>
        <v>#DIV/0!</v>
      </c>
      <c r="R27" s="30" t="e">
        <f>2*Tabella33[[#This Row],[Prec]]*Tabella33[[#This Row],[Rec]]/(Tabella33[[#This Row],[Prec]]+Tabella33[[#This Row],[Rec]])</f>
        <v>#DIV/0!</v>
      </c>
    </row>
    <row r="28" spans="1:18" x14ac:dyDescent="0.35">
      <c r="G28">
        <v>25</v>
      </c>
      <c r="J28" s="30" t="e">
        <f>Tabella33[[#This Row],[TP]]/SUM($H$4:H28)</f>
        <v>#DIV/0!</v>
      </c>
      <c r="K28" s="30" t="e">
        <f>Tabella33[[#This Row],[TP]]/I$2</f>
        <v>#DIV/0!</v>
      </c>
      <c r="L28" s="34">
        <f>SUM($I$4:I28)</f>
        <v>0</v>
      </c>
      <c r="M28" s="34">
        <f t="shared" si="0"/>
        <v>0</v>
      </c>
      <c r="O28" s="34">
        <f>I$2-Tabella33[[#This Row],[TP]]</f>
        <v>0</v>
      </c>
      <c r="P28" s="30" t="e">
        <f>Tabella33[[#This Row],[TP]]/(Tabella33[[#This Row],[TP]]+Tabella33[[#This Row],[FP]])</f>
        <v>#DIV/0!</v>
      </c>
      <c r="Q28" s="30" t="e">
        <f>Tabella33[[#This Row],[TP]]/(Tabella33[[#This Row],[TP]]+Tabella33[[#This Row],[FN]])</f>
        <v>#DIV/0!</v>
      </c>
      <c r="R28" s="30" t="e">
        <f>2*Tabella33[[#This Row],[Prec]]*Tabella33[[#This Row],[Rec]]/(Tabella33[[#This Row],[Prec]]+Tabella33[[#This Row],[Rec]])</f>
        <v>#DIV/0!</v>
      </c>
    </row>
    <row r="29" spans="1:18" x14ac:dyDescent="0.35">
      <c r="G29">
        <v>26</v>
      </c>
      <c r="J29" s="30" t="e">
        <f>Tabella33[[#This Row],[TP]]/SUM($H$4:H29)</f>
        <v>#DIV/0!</v>
      </c>
      <c r="K29" s="30" t="e">
        <f>Tabella33[[#This Row],[TP]]/I$2</f>
        <v>#DIV/0!</v>
      </c>
      <c r="L29" s="34">
        <f>SUM($I$4:I29)</f>
        <v>0</v>
      </c>
      <c r="M29" s="34">
        <f t="shared" si="0"/>
        <v>0</v>
      </c>
      <c r="O29" s="34">
        <f>I$2-Tabella33[[#This Row],[TP]]</f>
        <v>0</v>
      </c>
      <c r="P29" s="30" t="e">
        <f>Tabella33[[#This Row],[TP]]/(Tabella33[[#This Row],[TP]]+Tabella33[[#This Row],[FP]])</f>
        <v>#DIV/0!</v>
      </c>
      <c r="Q29" s="30" t="e">
        <f>Tabella33[[#This Row],[TP]]/(Tabella33[[#This Row],[TP]]+Tabella33[[#This Row],[FN]])</f>
        <v>#DIV/0!</v>
      </c>
      <c r="R29" s="30" t="e">
        <f>2*Tabella33[[#This Row],[Prec]]*Tabella33[[#This Row],[Rec]]/(Tabella33[[#This Row],[Prec]]+Tabella33[[#This Row],[Rec]])</f>
        <v>#DIV/0!</v>
      </c>
    </row>
    <row r="30" spans="1:18" x14ac:dyDescent="0.35">
      <c r="G30">
        <v>27</v>
      </c>
      <c r="J30" s="30" t="e">
        <f>Tabella33[[#This Row],[TP]]/SUM($H$4:H30)</f>
        <v>#DIV/0!</v>
      </c>
      <c r="K30" s="30" t="e">
        <f>Tabella33[[#This Row],[TP]]/I$2</f>
        <v>#DIV/0!</v>
      </c>
      <c r="L30" s="34">
        <f>SUM($I$4:I30)</f>
        <v>0</v>
      </c>
      <c r="M30" s="34">
        <f t="shared" si="0"/>
        <v>0</v>
      </c>
      <c r="O30" s="34">
        <f>I$2-Tabella33[[#This Row],[TP]]</f>
        <v>0</v>
      </c>
      <c r="P30" s="30" t="e">
        <f>Tabella33[[#This Row],[TP]]/(Tabella33[[#This Row],[TP]]+Tabella33[[#This Row],[FP]])</f>
        <v>#DIV/0!</v>
      </c>
      <c r="Q30" s="30" t="e">
        <f>Tabella33[[#This Row],[TP]]/(Tabella33[[#This Row],[TP]]+Tabella33[[#This Row],[FN]])</f>
        <v>#DIV/0!</v>
      </c>
      <c r="R30" s="30" t="e">
        <f>2*Tabella33[[#This Row],[Prec]]*Tabella33[[#This Row],[Rec]]/(Tabella33[[#This Row],[Prec]]+Tabella33[[#This Row],[Rec]])</f>
        <v>#DIV/0!</v>
      </c>
    </row>
    <row r="31" spans="1:18" x14ac:dyDescent="0.35">
      <c r="G31">
        <v>28</v>
      </c>
      <c r="J31" s="30" t="e">
        <f>Tabella33[[#This Row],[TP]]/SUM($H$4:H31)</f>
        <v>#DIV/0!</v>
      </c>
      <c r="K31" s="30" t="e">
        <f>Tabella33[[#This Row],[TP]]/I$2</f>
        <v>#DIV/0!</v>
      </c>
      <c r="L31" s="34">
        <f>SUM($I$4:I31)</f>
        <v>0</v>
      </c>
      <c r="M31" s="34">
        <f t="shared" si="0"/>
        <v>0</v>
      </c>
      <c r="O31" s="34">
        <f>I$2-Tabella33[[#This Row],[TP]]</f>
        <v>0</v>
      </c>
      <c r="P31" s="30" t="e">
        <f>Tabella33[[#This Row],[TP]]/(Tabella33[[#This Row],[TP]]+Tabella33[[#This Row],[FP]])</f>
        <v>#DIV/0!</v>
      </c>
      <c r="Q31" s="30" t="e">
        <f>Tabella33[[#This Row],[TP]]/(Tabella33[[#This Row],[TP]]+Tabella33[[#This Row],[FN]])</f>
        <v>#DIV/0!</v>
      </c>
      <c r="R31" s="30" t="e">
        <f>2*Tabella33[[#This Row],[Prec]]*Tabella33[[#This Row],[Rec]]/(Tabella33[[#This Row],[Prec]]+Tabella33[[#This Row],[Rec]])</f>
        <v>#DIV/0!</v>
      </c>
    </row>
    <row r="32" spans="1:18" x14ac:dyDescent="0.35">
      <c r="G32">
        <v>29</v>
      </c>
      <c r="J32" s="30" t="e">
        <f>Tabella33[[#This Row],[TP]]/SUM($H$4:H32)</f>
        <v>#DIV/0!</v>
      </c>
      <c r="K32" s="30" t="e">
        <f>Tabella33[[#This Row],[TP]]/I$2</f>
        <v>#DIV/0!</v>
      </c>
      <c r="L32" s="34">
        <f>SUM($I$4:I32)</f>
        <v>0</v>
      </c>
      <c r="M32" s="34">
        <f t="shared" si="0"/>
        <v>0</v>
      </c>
      <c r="O32" s="34">
        <f>I$2-Tabella33[[#This Row],[TP]]</f>
        <v>0</v>
      </c>
      <c r="P32" s="30" t="e">
        <f>Tabella33[[#This Row],[TP]]/(Tabella33[[#This Row],[TP]]+Tabella33[[#This Row],[FP]])</f>
        <v>#DIV/0!</v>
      </c>
      <c r="Q32" s="30" t="e">
        <f>Tabella33[[#This Row],[TP]]/(Tabella33[[#This Row],[TP]]+Tabella33[[#This Row],[FN]])</f>
        <v>#DIV/0!</v>
      </c>
      <c r="R32" s="30" t="e">
        <f>2*Tabella33[[#This Row],[Prec]]*Tabella33[[#This Row],[Rec]]/(Tabella33[[#This Row],[Prec]]+Tabella33[[#This Row],[Rec]])</f>
        <v>#DIV/0!</v>
      </c>
    </row>
    <row r="33" spans="7:18" x14ac:dyDescent="0.35">
      <c r="G33">
        <v>30</v>
      </c>
      <c r="J33" s="30" t="e">
        <f>Tabella33[[#This Row],[TP]]/SUM($H$4:H33)</f>
        <v>#DIV/0!</v>
      </c>
      <c r="K33" s="30" t="e">
        <f>Tabella33[[#This Row],[TP]]/I$2</f>
        <v>#DIV/0!</v>
      </c>
      <c r="L33" s="34">
        <f>SUM($I$4:I33)</f>
        <v>0</v>
      </c>
      <c r="M33" s="34">
        <f t="shared" si="0"/>
        <v>0</v>
      </c>
      <c r="O33" s="34">
        <f>I$2-Tabella33[[#This Row],[TP]]</f>
        <v>0</v>
      </c>
      <c r="P33" s="30" t="e">
        <f>Tabella33[[#This Row],[TP]]/(Tabella33[[#This Row],[TP]]+Tabella33[[#This Row],[FP]])</f>
        <v>#DIV/0!</v>
      </c>
      <c r="Q33" s="30" t="e">
        <f>Tabella33[[#This Row],[TP]]/(Tabella33[[#This Row],[TP]]+Tabella33[[#This Row],[FN]])</f>
        <v>#DIV/0!</v>
      </c>
      <c r="R33" s="30" t="e">
        <f>2*Tabella33[[#This Row],[Prec]]*Tabella33[[#This Row],[Rec]]/(Tabella33[[#This Row],[Prec]]+Tabella33[[#This Row],[Rec]])</f>
        <v>#DIV/0!</v>
      </c>
    </row>
    <row r="34" spans="7:18" x14ac:dyDescent="0.35">
      <c r="G34">
        <v>31</v>
      </c>
      <c r="J34" s="30" t="e">
        <f>Tabella33[[#This Row],[TP]]/SUM($H$4:H34)</f>
        <v>#DIV/0!</v>
      </c>
      <c r="K34" s="30" t="e">
        <f>Tabella33[[#This Row],[TP]]/I$2</f>
        <v>#DIV/0!</v>
      </c>
      <c r="L34" s="34">
        <f>SUM($I$4:I34)</f>
        <v>0</v>
      </c>
      <c r="M34" s="34">
        <f t="shared" si="0"/>
        <v>0</v>
      </c>
      <c r="O34" s="34">
        <f>I$2-Tabella33[[#This Row],[TP]]</f>
        <v>0</v>
      </c>
      <c r="P34" s="30" t="e">
        <f>Tabella33[[#This Row],[TP]]/(Tabella33[[#This Row],[TP]]+Tabella33[[#This Row],[FP]])</f>
        <v>#DIV/0!</v>
      </c>
      <c r="Q34" s="30" t="e">
        <f>Tabella33[[#This Row],[TP]]/(Tabella33[[#This Row],[TP]]+Tabella33[[#This Row],[FN]])</f>
        <v>#DIV/0!</v>
      </c>
      <c r="R34" s="30" t="e">
        <f>2*Tabella33[[#This Row],[Prec]]*Tabella33[[#This Row],[Rec]]/(Tabella33[[#This Row],[Prec]]+Tabella33[[#This Row],[Rec]])</f>
        <v>#DIV/0!</v>
      </c>
    </row>
    <row r="35" spans="7:18" x14ac:dyDescent="0.35">
      <c r="G35">
        <v>32</v>
      </c>
      <c r="J35" s="30" t="e">
        <f>Tabella33[[#This Row],[TP]]/SUM($H$4:H35)</f>
        <v>#DIV/0!</v>
      </c>
      <c r="K35" s="30" t="e">
        <f>Tabella33[[#This Row],[TP]]/I$2</f>
        <v>#DIV/0!</v>
      </c>
      <c r="L35" s="34">
        <f>SUM($I$4:I35)</f>
        <v>0</v>
      </c>
      <c r="M35" s="34">
        <f t="shared" si="0"/>
        <v>0</v>
      </c>
      <c r="O35" s="34">
        <f>I$2-Tabella33[[#This Row],[TP]]</f>
        <v>0</v>
      </c>
      <c r="P35" s="30" t="e">
        <f>Tabella33[[#This Row],[TP]]/(Tabella33[[#This Row],[TP]]+Tabella33[[#This Row],[FP]])</f>
        <v>#DIV/0!</v>
      </c>
      <c r="Q35" s="30" t="e">
        <f>Tabella33[[#This Row],[TP]]/(Tabella33[[#This Row],[TP]]+Tabella33[[#This Row],[FN]])</f>
        <v>#DIV/0!</v>
      </c>
      <c r="R35" s="30" t="e">
        <f>2*Tabella33[[#This Row],[Prec]]*Tabella33[[#This Row],[Rec]]/(Tabella33[[#This Row],[Prec]]+Tabella33[[#This Row],[Rec]])</f>
        <v>#DIV/0!</v>
      </c>
    </row>
  </sheetData>
  <pageMargins left="0.7" right="0.7" top="0.75" bottom="0.75" header="0.3" footer="0.3"/>
  <pageSetup paperSize="9" orientation="portrait" verticalDpi="0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FF36E-3DC3-46AC-84A6-38E824A76EEC}">
  <dimension ref="A1:S389"/>
  <sheetViews>
    <sheetView zoomScale="85" zoomScaleNormal="85" workbookViewId="0">
      <selection activeCell="Q4" sqref="Q4"/>
    </sheetView>
  </sheetViews>
  <sheetFormatPr defaultRowHeight="14.5" x14ac:dyDescent="0.35"/>
  <cols>
    <col min="1" max="1" width="8.6328125" customWidth="1"/>
    <col min="2" max="2" width="12.7265625" bestFit="1" customWidth="1"/>
    <col min="3" max="3" width="15.54296875" style="30" customWidth="1"/>
    <col min="4" max="4" width="18.36328125" customWidth="1"/>
    <col min="5" max="5" width="18" style="30" customWidth="1"/>
    <col min="6" max="6" width="14.90625" customWidth="1"/>
    <col min="7" max="7" width="19.36328125" style="30" customWidth="1"/>
    <col min="8" max="8" width="13.54296875" bestFit="1" customWidth="1"/>
    <col min="9" max="9" width="17.90625" style="30" bestFit="1" customWidth="1"/>
    <col min="10" max="10" width="13.1796875" bestFit="1" customWidth="1"/>
    <col min="11" max="11" width="14.453125" bestFit="1" customWidth="1"/>
    <col min="12" max="12" width="21.54296875" style="30" customWidth="1"/>
    <col min="13" max="13" width="12.7265625" bestFit="1" customWidth="1"/>
    <col min="14" max="14" width="33.81640625" style="30" bestFit="1" customWidth="1"/>
    <col min="15" max="15" width="22.36328125" bestFit="1" customWidth="1"/>
    <col min="16" max="16" width="21.90625" style="30" bestFit="1" customWidth="1"/>
    <col min="17" max="17" width="17.90625" bestFit="1" customWidth="1"/>
    <col min="18" max="18" width="21.453125" style="30" bestFit="1" customWidth="1"/>
    <col min="19" max="19" width="16.6328125" bestFit="1" customWidth="1"/>
    <col min="20" max="20" width="18.6328125" bestFit="1" customWidth="1"/>
    <col min="21" max="21" width="17.6328125" bestFit="1" customWidth="1"/>
    <col min="22" max="22" width="17.1796875" bestFit="1" customWidth="1"/>
    <col min="23" max="23" width="23.54296875" bestFit="1" customWidth="1"/>
    <col min="24" max="24" width="22.08984375" bestFit="1" customWidth="1"/>
    <col min="25" max="25" width="22.6328125" bestFit="1" customWidth="1"/>
    <col min="26" max="26" width="21.453125" bestFit="1" customWidth="1"/>
    <col min="27" max="27" width="22" bestFit="1" customWidth="1"/>
  </cols>
  <sheetData>
    <row r="1" spans="2:17" x14ac:dyDescent="0.35">
      <c r="B1" t="s">
        <v>204</v>
      </c>
      <c r="D1" t="s">
        <v>187</v>
      </c>
      <c r="F1" t="s">
        <v>188</v>
      </c>
      <c r="H1" t="s">
        <v>189</v>
      </c>
      <c r="M1" s="36" t="s">
        <v>6</v>
      </c>
      <c r="N1" s="36" t="s">
        <v>190</v>
      </c>
      <c r="O1" s="36" t="s">
        <v>191</v>
      </c>
      <c r="P1" s="41" t="s">
        <v>75</v>
      </c>
      <c r="Q1" s="36" t="s">
        <v>77</v>
      </c>
    </row>
    <row r="2" spans="2:17" x14ac:dyDescent="0.35">
      <c r="D2" t="s">
        <v>192</v>
      </c>
      <c r="F2" t="s">
        <v>193</v>
      </c>
      <c r="H2" t="s">
        <v>194</v>
      </c>
      <c r="M2" t="s">
        <v>87</v>
      </c>
      <c r="N2" s="30">
        <v>0.60299999999999998</v>
      </c>
      <c r="O2" s="30"/>
      <c r="P2" s="30">
        <v>0.79300000000000004</v>
      </c>
      <c r="Q2" s="30">
        <v>0.79300000000000004</v>
      </c>
    </row>
    <row r="3" spans="2:17" x14ac:dyDescent="0.35">
      <c r="D3" t="s">
        <v>195</v>
      </c>
      <c r="F3" t="s">
        <v>196</v>
      </c>
      <c r="M3" t="s">
        <v>6</v>
      </c>
      <c r="O3" s="30"/>
      <c r="Q3" s="30"/>
    </row>
    <row r="4" spans="2:17" x14ac:dyDescent="0.35">
      <c r="D4" t="s">
        <v>197</v>
      </c>
      <c r="F4" t="s">
        <v>198</v>
      </c>
      <c r="M4" t="s">
        <v>86</v>
      </c>
      <c r="N4" s="30">
        <f>MAX(Tabella1419232527293136384050[val_link_single_class_fmeasure])</f>
        <v>0.249524615622533</v>
      </c>
      <c r="O4" s="30">
        <f>INDEX(Tabella1419232527293136384050[val_relation_fmeasure_some_classes],$A$30)</f>
        <v>0.17731773799259301</v>
      </c>
      <c r="P4" s="30">
        <f>INDEX(Tabella1419232527293136384050[val_source_fmeasure],$A$30)</f>
        <v>0.74037597500360897</v>
      </c>
      <c r="Q4" s="30">
        <f>INDEX(Tabella1419232527293136384050[val_target_fmeasure],$A$30)</f>
        <v>0.72770234343842499</v>
      </c>
    </row>
    <row r="5" spans="2:17" x14ac:dyDescent="0.35">
      <c r="D5" t="s">
        <v>199</v>
      </c>
      <c r="F5" t="s">
        <v>200</v>
      </c>
      <c r="M5" t="s">
        <v>5</v>
      </c>
      <c r="N5" s="30">
        <f>INDEX(Tabella1419232527293136384050[link_single_class_fmeasure],$A$30)</f>
        <v>0.32179690195021299</v>
      </c>
      <c r="O5" s="30">
        <f>INDEX(Tabella1419232527293136384050[relation_fmeasure_some_classes],$A$30)</f>
        <v>0.223372160286748</v>
      </c>
      <c r="P5" s="30">
        <f>INDEX(Tabella1419232527293136384050[source_fmeasure],$A$30)</f>
        <v>0.75455949543387202</v>
      </c>
      <c r="Q5" s="30">
        <f>INDEX(Tabella1419232527293136384050[target_fmeasure],$A$30)</f>
        <v>0.78581307468155004</v>
      </c>
    </row>
    <row r="6" spans="2:17" x14ac:dyDescent="0.35">
      <c r="F6" t="s">
        <v>201</v>
      </c>
    </row>
    <row r="29" spans="1:19" x14ac:dyDescent="0.35">
      <c r="A29" t="s">
        <v>205</v>
      </c>
    </row>
    <row r="30" spans="1:19" x14ac:dyDescent="0.35">
      <c r="A30">
        <f>MATCH(MAX(Tabella1419232527293136384050[val_link_single_class_fmeasure]),Tabella1419232527293136384050[val_link_single_class_fmeasure],0)</f>
        <v>8</v>
      </c>
      <c r="B30">
        <f>MIN(Tabella1419232527293136384050[link_loss])</f>
        <v>0.24876772870569699</v>
      </c>
      <c r="C30" s="30">
        <f>MAX(Tabella1419232527293136384050[link_single_class_fmeasure])</f>
        <v>0.66259108663535704</v>
      </c>
      <c r="D30">
        <f>MIN(Tabella1419232527293136384050[loss])</f>
        <v>27.437517445703499</v>
      </c>
      <c r="E30" s="30">
        <f>MAX(Tabella1419232527293136384050[relation_fmeasure_some_classes])</f>
        <v>0.57121253852473197</v>
      </c>
      <c r="F30">
        <f>MIN(Tabella1419232527293136384050[relation_loss])</f>
        <v>0.60624429631223897</v>
      </c>
      <c r="G30" s="30">
        <f>MAX(Tabella1419232527293136384050[source_fmeasure])</f>
        <v>0.83492638185253998</v>
      </c>
      <c r="H30">
        <f>MIN(Tabella1419232527293136384050[source_loss])</f>
        <v>0.43705884786122801</v>
      </c>
      <c r="I30" s="30">
        <f>MAX(Tabella1419232527293136384050[target_fmeasure])</f>
        <v>0.85993580759881705</v>
      </c>
      <c r="J30">
        <f>MIN(Tabella1419232527293136384050[target_loss])</f>
        <v>0.40016824249282301</v>
      </c>
      <c r="K30">
        <f>MIN(Tabella1419232527293136384050[val_link_loss])</f>
        <v>0.44371632537525901</v>
      </c>
      <c r="L30" s="30">
        <f>MAX(Tabella1419232527293136384050[val_link_single_class_fmeasure])</f>
        <v>0.249524615622533</v>
      </c>
      <c r="M30">
        <f>MIN(Tabella1419232527293136384050[val_loss])</f>
        <v>37.805096202426398</v>
      </c>
      <c r="N30" s="30">
        <f>MAX(Tabella1419232527293136384050[val_relation_fmeasure_some_classes])</f>
        <v>0.19175518534015401</v>
      </c>
      <c r="O30">
        <f>MIN(Tabella1419232527293136384050[val_relation_loss])</f>
        <v>0.94313233071922198</v>
      </c>
      <c r="P30" s="30">
        <f>MAX(Tabella1419232527293136384050[val_source_fmeasure])</f>
        <v>0.763231560587883</v>
      </c>
      <c r="Q30">
        <f>MIN(Tabella1419232527293136384050[val_source_loss])</f>
        <v>0.63384619011328702</v>
      </c>
      <c r="R30" s="30">
        <f>MAX(Tabella1419232527293136384050[val_target_fmeasure])</f>
        <v>0.75018906198505597</v>
      </c>
      <c r="S30">
        <f>MIN(Tabella1419232527293136384050[val_target_loss])</f>
        <v>0.64288102510647804</v>
      </c>
    </row>
    <row r="31" spans="1:19" s="42" customFormat="1" x14ac:dyDescent="0.35">
      <c r="A31" s="42" t="s">
        <v>69</v>
      </c>
      <c r="B31" s="42" t="s">
        <v>72</v>
      </c>
      <c r="C31" s="43" t="s">
        <v>73</v>
      </c>
      <c r="D31" s="42" t="s">
        <v>70</v>
      </c>
      <c r="E31" s="43" t="s">
        <v>202</v>
      </c>
      <c r="F31" s="42" t="s">
        <v>74</v>
      </c>
      <c r="G31" s="43" t="s">
        <v>75</v>
      </c>
      <c r="H31" s="42" t="s">
        <v>76</v>
      </c>
      <c r="I31" s="43" t="s">
        <v>77</v>
      </c>
      <c r="J31" s="42" t="s">
        <v>78</v>
      </c>
      <c r="K31" s="42" t="s">
        <v>79</v>
      </c>
      <c r="L31" s="43" t="s">
        <v>80</v>
      </c>
      <c r="M31" s="42" t="s">
        <v>71</v>
      </c>
      <c r="N31" s="43" t="s">
        <v>203</v>
      </c>
      <c r="O31" s="42" t="s">
        <v>81</v>
      </c>
      <c r="P31" s="43" t="s">
        <v>82</v>
      </c>
      <c r="Q31" s="42" t="s">
        <v>83</v>
      </c>
      <c r="R31" s="43" t="s">
        <v>84</v>
      </c>
      <c r="S31" s="42" t="s">
        <v>85</v>
      </c>
    </row>
    <row r="32" spans="1:19" s="44" customFormat="1" x14ac:dyDescent="0.35">
      <c r="A32" s="44">
        <v>0</v>
      </c>
      <c r="B32" s="44">
        <v>0.69756421765792398</v>
      </c>
      <c r="C32" s="45">
        <v>0.17900695074343601</v>
      </c>
      <c r="D32" s="44">
        <v>78.112347779836398</v>
      </c>
      <c r="E32" s="45">
        <v>0.12124033074117301</v>
      </c>
      <c r="F32" s="44">
        <v>1.7996351079677799</v>
      </c>
      <c r="G32" s="45">
        <v>0.28533234068267999</v>
      </c>
      <c r="H32" s="44">
        <v>1.38105244150644</v>
      </c>
      <c r="I32" s="45">
        <v>0.28511001356697002</v>
      </c>
      <c r="J32" s="44">
        <v>1.4029338326654399</v>
      </c>
      <c r="K32" s="46">
        <v>0.52571524577772499</v>
      </c>
      <c r="L32" s="45">
        <v>0</v>
      </c>
      <c r="M32" s="44">
        <v>68.609897091857306</v>
      </c>
      <c r="N32" s="45">
        <v>1.9741151210981099E-2</v>
      </c>
      <c r="O32" s="46">
        <v>1.3238632029447801</v>
      </c>
      <c r="P32" s="45">
        <v>7.9645793630271897E-2</v>
      </c>
      <c r="Q32" s="46">
        <v>1.2822977314647399</v>
      </c>
      <c r="R32" s="45">
        <v>0.120206970092641</v>
      </c>
      <c r="S32" s="46">
        <v>1.14549391137229</v>
      </c>
    </row>
    <row r="33" spans="1:19" s="44" customFormat="1" x14ac:dyDescent="0.35">
      <c r="A33" s="44">
        <v>1</v>
      </c>
      <c r="B33" s="44">
        <v>0.49387426531536499</v>
      </c>
      <c r="C33" s="45">
        <v>9.0921769168099895E-3</v>
      </c>
      <c r="D33" s="44">
        <v>66.670223256425004</v>
      </c>
      <c r="E33" s="45">
        <v>0.10804511847614599</v>
      </c>
      <c r="F33" s="44">
        <v>1.3382600869914101</v>
      </c>
      <c r="G33" s="45">
        <v>0.30487273788324998</v>
      </c>
      <c r="H33" s="44">
        <v>1.0727100489988799</v>
      </c>
      <c r="I33" s="45">
        <v>0.32441751020738202</v>
      </c>
      <c r="J33" s="44">
        <v>1.0706821631541801</v>
      </c>
      <c r="K33" s="46">
        <v>0.462735655025029</v>
      </c>
      <c r="L33" s="45">
        <v>0</v>
      </c>
      <c r="M33" s="44">
        <v>62.690071464603697</v>
      </c>
      <c r="N33" s="45">
        <v>0</v>
      </c>
      <c r="O33" s="46">
        <v>1.1636466304970601</v>
      </c>
      <c r="P33" s="45">
        <v>7.3934970562879607E-2</v>
      </c>
      <c r="Q33" s="46">
        <v>0.97527102794912102</v>
      </c>
      <c r="R33" s="45">
        <v>0.49412573778476399</v>
      </c>
      <c r="S33" s="46">
        <v>0.88188189650193205</v>
      </c>
    </row>
    <row r="34" spans="1:19" s="44" customFormat="1" x14ac:dyDescent="0.35">
      <c r="A34" s="44">
        <v>2</v>
      </c>
      <c r="B34" s="44">
        <v>0.46130010119370002</v>
      </c>
      <c r="C34" s="45">
        <v>6.6664966331069497E-3</v>
      </c>
      <c r="D34" s="44">
        <v>60.431165623004297</v>
      </c>
      <c r="E34" s="45">
        <v>1.08302945643097E-2</v>
      </c>
      <c r="F34" s="44">
        <v>1.08419190998551</v>
      </c>
      <c r="G34" s="45">
        <v>0.55916395845827405</v>
      </c>
      <c r="H34" s="44">
        <v>0.84288198581394902</v>
      </c>
      <c r="I34" s="45">
        <v>0.58355325186790497</v>
      </c>
      <c r="J34" s="44">
        <v>0.824702768870611</v>
      </c>
      <c r="K34" s="46">
        <v>0.45326847398382902</v>
      </c>
      <c r="L34" s="45">
        <v>0</v>
      </c>
      <c r="M34" s="44">
        <v>58.367454936361703</v>
      </c>
      <c r="N34" s="45">
        <v>0</v>
      </c>
      <c r="O34" s="46">
        <v>1.03824343207554</v>
      </c>
      <c r="P34" s="45">
        <v>0.61342077963372499</v>
      </c>
      <c r="Q34" s="46">
        <v>0.80417941141332305</v>
      </c>
      <c r="R34" s="45">
        <v>0.73476342895092095</v>
      </c>
      <c r="S34" s="46">
        <v>0.755244860664392</v>
      </c>
    </row>
    <row r="35" spans="1:19" s="44" customFormat="1" x14ac:dyDescent="0.35">
      <c r="A35" s="44">
        <v>3</v>
      </c>
      <c r="B35" s="44">
        <v>0.45663549576721602</v>
      </c>
      <c r="C35" s="45">
        <v>1.01680946067201E-2</v>
      </c>
      <c r="D35" s="44">
        <v>56.582400082456601</v>
      </c>
      <c r="E35" s="45">
        <v>5.2806713673357103E-3</v>
      </c>
      <c r="F35" s="44">
        <v>0.98856096166769902</v>
      </c>
      <c r="G35" s="45">
        <v>0.73780286628382297</v>
      </c>
      <c r="H35" s="44">
        <v>0.70383718321825395</v>
      </c>
      <c r="I35" s="45">
        <v>0.73359054096778498</v>
      </c>
      <c r="J35" s="44">
        <v>0.68760679260871005</v>
      </c>
      <c r="K35" s="46">
        <v>0.44755259512836099</v>
      </c>
      <c r="L35" s="45">
        <v>0</v>
      </c>
      <c r="M35" s="44">
        <v>55.030120401300898</v>
      </c>
      <c r="N35" s="45">
        <v>0</v>
      </c>
      <c r="O35" s="46">
        <v>0.97404565846818103</v>
      </c>
      <c r="P35" s="45">
        <v>0.73524959614643604</v>
      </c>
      <c r="Q35" s="46">
        <v>0.70882292486663501</v>
      </c>
      <c r="R35" s="45">
        <v>0.73596995151959899</v>
      </c>
      <c r="S35" s="46">
        <v>0.70803078970847899</v>
      </c>
    </row>
    <row r="36" spans="1:19" s="44" customFormat="1" x14ac:dyDescent="0.35">
      <c r="A36" s="44">
        <v>4</v>
      </c>
      <c r="B36" s="44">
        <v>0.43723563314073299</v>
      </c>
      <c r="C36" s="45">
        <v>5.7825169193897297E-2</v>
      </c>
      <c r="D36" s="44">
        <v>53.323282116053797</v>
      </c>
      <c r="E36" s="45">
        <v>3.7397419515742901E-2</v>
      </c>
      <c r="F36" s="44">
        <v>0.94624069486177198</v>
      </c>
      <c r="G36" s="45">
        <v>0.75384677358776897</v>
      </c>
      <c r="H36" s="44">
        <v>0.66404579989326196</v>
      </c>
      <c r="I36" s="45">
        <v>0.75291083440124495</v>
      </c>
      <c r="J36" s="44">
        <v>0.62547300985628695</v>
      </c>
      <c r="K36" s="46">
        <v>0.50769951818590398</v>
      </c>
      <c r="L36" s="45">
        <v>0</v>
      </c>
      <c r="M36" s="44">
        <v>53.819456850361597</v>
      </c>
      <c r="N36" s="45">
        <v>0</v>
      </c>
      <c r="O36" s="46">
        <v>0.95685556187079501</v>
      </c>
      <c r="P36" s="45">
        <v>0.73557684857111705</v>
      </c>
      <c r="Q36" s="46">
        <v>0.68042240209049598</v>
      </c>
      <c r="R36" s="45">
        <v>0.73557687951968198</v>
      </c>
      <c r="S36" s="46">
        <v>0.74608737166620698</v>
      </c>
    </row>
    <row r="37" spans="1:19" s="44" customFormat="1" x14ac:dyDescent="0.35">
      <c r="A37" s="44">
        <v>5</v>
      </c>
      <c r="B37" s="44">
        <v>0.41558965042936902</v>
      </c>
      <c r="C37" s="45">
        <v>0.147030668554298</v>
      </c>
      <c r="D37" s="44">
        <v>50.262992129584397</v>
      </c>
      <c r="E37" s="45">
        <v>9.5925803491624898E-2</v>
      </c>
      <c r="F37" s="44">
        <v>0.90706793484257997</v>
      </c>
      <c r="G37" s="45">
        <v>0.75384782275044704</v>
      </c>
      <c r="H37" s="44">
        <v>0.63546760088601395</v>
      </c>
      <c r="I37" s="45">
        <v>0.76036846685012605</v>
      </c>
      <c r="J37" s="44">
        <v>0.58610409523020901</v>
      </c>
      <c r="K37" s="46">
        <v>0.44371632537525901</v>
      </c>
      <c r="L37" s="45">
        <v>6.6773497679621296E-3</v>
      </c>
      <c r="M37" s="44">
        <v>50.202817819057302</v>
      </c>
      <c r="N37" s="45">
        <v>1.68913173224109E-2</v>
      </c>
      <c r="O37" s="46">
        <v>0.94313233071922198</v>
      </c>
      <c r="P37" s="45">
        <v>0.73313445820767598</v>
      </c>
      <c r="Q37" s="46">
        <v>0.665188316096607</v>
      </c>
      <c r="R37" s="45">
        <v>0.74500904760808995</v>
      </c>
      <c r="S37" s="46">
        <v>0.64288102510647804</v>
      </c>
    </row>
    <row r="38" spans="1:19" s="44" customFormat="1" x14ac:dyDescent="0.35">
      <c r="A38" s="44">
        <v>6</v>
      </c>
      <c r="B38" s="44">
        <v>0.396073441966517</v>
      </c>
      <c r="C38" s="45">
        <v>0.244728227945431</v>
      </c>
      <c r="D38" s="44">
        <v>47.505015147121398</v>
      </c>
      <c r="E38" s="45">
        <v>0.15891466664869</v>
      </c>
      <c r="F38" s="44">
        <v>0.87605077711220203</v>
      </c>
      <c r="G38" s="45">
        <v>0.75389973603170501</v>
      </c>
      <c r="H38" s="44">
        <v>0.61635223888020596</v>
      </c>
      <c r="I38" s="45">
        <v>0.77174531354567999</v>
      </c>
      <c r="J38" s="44">
        <v>0.55510602767607897</v>
      </c>
      <c r="K38" s="46">
        <v>0.50282832929211796</v>
      </c>
      <c r="L38" s="45">
        <v>0</v>
      </c>
      <c r="M38" s="44">
        <v>49.814409476060099</v>
      </c>
      <c r="N38" s="45">
        <v>0</v>
      </c>
      <c r="O38" s="46">
        <v>0.97126595765097501</v>
      </c>
      <c r="P38" s="45">
        <v>0.73367729642961699</v>
      </c>
      <c r="Q38" s="46">
        <v>0.66519114973708005</v>
      </c>
      <c r="R38" s="45">
        <v>0.73774871013612797</v>
      </c>
      <c r="S38" s="46">
        <v>0.71396436994401802</v>
      </c>
    </row>
    <row r="39" spans="1:19" s="44" customFormat="1" x14ac:dyDescent="0.35">
      <c r="A39" s="44">
        <v>7</v>
      </c>
      <c r="B39" s="44">
        <v>0.37436260775435098</v>
      </c>
      <c r="C39" s="45">
        <v>0.32179690195021299</v>
      </c>
      <c r="D39" s="44">
        <v>44.830418554358801</v>
      </c>
      <c r="E39" s="45">
        <v>0.223372160286748</v>
      </c>
      <c r="F39" s="44">
        <v>0.84158410318559196</v>
      </c>
      <c r="G39" s="45">
        <v>0.75455949543387202</v>
      </c>
      <c r="H39" s="44">
        <v>0.59684778131919503</v>
      </c>
      <c r="I39" s="45">
        <v>0.78581307468155004</v>
      </c>
      <c r="J39" s="44">
        <v>0.52349753521062004</v>
      </c>
      <c r="K39" s="46">
        <v>0.49252645798727901</v>
      </c>
      <c r="L39" s="45">
        <v>0.249524615622533</v>
      </c>
      <c r="M39" s="44">
        <v>47.723652383201099</v>
      </c>
      <c r="N39" s="45">
        <v>0.17731773799259301</v>
      </c>
      <c r="O39" s="46">
        <v>0.96590466669991404</v>
      </c>
      <c r="P39" s="45">
        <v>0.74037597500360897</v>
      </c>
      <c r="Q39" s="46">
        <v>0.66057313991407995</v>
      </c>
      <c r="R39" s="45">
        <v>0.72770234343842499</v>
      </c>
      <c r="S39" s="46">
        <v>0.65373834088826699</v>
      </c>
    </row>
    <row r="40" spans="1:19" s="44" customFormat="1" x14ac:dyDescent="0.35">
      <c r="A40" s="44">
        <v>8</v>
      </c>
      <c r="B40" s="44">
        <v>0.35536704296826299</v>
      </c>
      <c r="C40" s="45">
        <v>0.40500104348301103</v>
      </c>
      <c r="D40" s="44">
        <v>42.464752308893502</v>
      </c>
      <c r="E40" s="45">
        <v>0.294736455759812</v>
      </c>
      <c r="F40" s="44">
        <v>0.81720018755057799</v>
      </c>
      <c r="G40" s="45">
        <v>0.76002899949115499</v>
      </c>
      <c r="H40" s="44">
        <v>0.57479498202351997</v>
      </c>
      <c r="I40" s="45">
        <v>0.79696846618378203</v>
      </c>
      <c r="J40" s="44">
        <v>0.50801735164471395</v>
      </c>
      <c r="K40" s="46">
        <v>0.48409832676506398</v>
      </c>
      <c r="L40" s="45">
        <v>7.0543354152963894E-2</v>
      </c>
      <c r="M40" s="44">
        <v>45.847749710083001</v>
      </c>
      <c r="N40" s="45">
        <v>7.5929146352111496E-2</v>
      </c>
      <c r="O40" s="46">
        <v>0.95648361258527104</v>
      </c>
      <c r="P40" s="45">
        <v>0.73172203597859398</v>
      </c>
      <c r="Q40" s="46">
        <v>0.63724546312776298</v>
      </c>
      <c r="R40" s="45">
        <v>0.74837085502779299</v>
      </c>
      <c r="S40" s="46">
        <v>0.69999652948134905</v>
      </c>
    </row>
    <row r="41" spans="1:19" s="44" customFormat="1" x14ac:dyDescent="0.35">
      <c r="A41" s="44">
        <v>9</v>
      </c>
      <c r="B41" s="44">
        <v>0.33813364533829798</v>
      </c>
      <c r="C41" s="45">
        <v>0.44807250103430701</v>
      </c>
      <c r="D41" s="44">
        <v>40.193101477353203</v>
      </c>
      <c r="E41" s="45">
        <v>0.333127673286152</v>
      </c>
      <c r="F41" s="44">
        <v>0.78589635594394402</v>
      </c>
      <c r="G41" s="45">
        <v>0.76598179663618304</v>
      </c>
      <c r="H41" s="44">
        <v>0.55310655254151098</v>
      </c>
      <c r="I41" s="45">
        <v>0.81075432891575305</v>
      </c>
      <c r="J41" s="44">
        <v>0.48436347967565302</v>
      </c>
      <c r="K41" s="46">
        <v>0.49047889229324099</v>
      </c>
      <c r="L41" s="45">
        <v>0.13271280995252099</v>
      </c>
      <c r="M41" s="44">
        <v>44.829662225185203</v>
      </c>
      <c r="N41" s="45">
        <v>0.101923556217765</v>
      </c>
      <c r="O41" s="46">
        <v>0.99318768300561799</v>
      </c>
      <c r="P41" s="45">
        <v>0.73873129079484501</v>
      </c>
      <c r="Q41" s="46">
        <v>0.65201183109201899</v>
      </c>
      <c r="R41" s="45">
        <v>0.74503320952256502</v>
      </c>
      <c r="S41" s="46">
        <v>0.67003126735361196</v>
      </c>
    </row>
    <row r="42" spans="1:19" s="44" customFormat="1" x14ac:dyDescent="0.35">
      <c r="A42" s="44">
        <v>10</v>
      </c>
      <c r="B42" s="44">
        <v>0.32130543908739201</v>
      </c>
      <c r="C42" s="45">
        <v>0.50746262257021701</v>
      </c>
      <c r="D42" s="44">
        <v>38.139134746764299</v>
      </c>
      <c r="E42" s="45">
        <v>0.38297983754526699</v>
      </c>
      <c r="F42" s="44">
        <v>0.76053423189437797</v>
      </c>
      <c r="G42" s="45">
        <v>0.779123837530171</v>
      </c>
      <c r="H42" s="44">
        <v>0.53649671414317301</v>
      </c>
      <c r="I42" s="45">
        <v>0.82052754552734197</v>
      </c>
      <c r="J42" s="44">
        <v>0.47191173023482302</v>
      </c>
      <c r="K42" s="46">
        <v>0.47485701969036598</v>
      </c>
      <c r="L42" s="45">
        <v>0.11440710897053</v>
      </c>
      <c r="M42" s="44">
        <v>42.921268666911303</v>
      </c>
      <c r="N42" s="45">
        <v>0.140661804848218</v>
      </c>
      <c r="O42" s="46">
        <v>0.97073815533747998</v>
      </c>
      <c r="P42" s="45">
        <v>0.74170804061950701</v>
      </c>
      <c r="Q42" s="46">
        <v>0.63384619011328702</v>
      </c>
      <c r="R42" s="45">
        <v>0.72561970162085998</v>
      </c>
      <c r="S42" s="46">
        <v>0.68899259939152901</v>
      </c>
    </row>
    <row r="43" spans="1:19" s="44" customFormat="1" x14ac:dyDescent="0.35">
      <c r="A43" s="44">
        <v>11</v>
      </c>
      <c r="B43" s="44">
        <v>0.31151602531087103</v>
      </c>
      <c r="C43" s="45">
        <v>0.53335580770576696</v>
      </c>
      <c r="D43" s="44">
        <v>36.356959751390598</v>
      </c>
      <c r="E43" s="45">
        <v>0.42135771864480798</v>
      </c>
      <c r="F43" s="44">
        <v>0.73769643001615903</v>
      </c>
      <c r="G43" s="45">
        <v>0.78491727485506602</v>
      </c>
      <c r="H43" s="44">
        <v>0.52060091311793</v>
      </c>
      <c r="I43" s="45">
        <v>0.82771321833094902</v>
      </c>
      <c r="J43" s="44">
        <v>0.45861361997383898</v>
      </c>
      <c r="K43" s="46">
        <v>0.48546369195493799</v>
      </c>
      <c r="L43" s="45">
        <v>5.4573688889960198E-2</v>
      </c>
      <c r="M43" s="44">
        <v>41.842124612922298</v>
      </c>
      <c r="N43" s="45">
        <v>0.10412681833402999</v>
      </c>
      <c r="O43" s="46">
        <v>0.96945013233229604</v>
      </c>
      <c r="P43" s="45">
        <v>0.74719628627993095</v>
      </c>
      <c r="Q43" s="46">
        <v>0.65234547496860795</v>
      </c>
      <c r="R43" s="45">
        <v>0.73168999096776599</v>
      </c>
      <c r="S43" s="46">
        <v>0.677019793253678</v>
      </c>
    </row>
    <row r="44" spans="1:19" s="44" customFormat="1" x14ac:dyDescent="0.35">
      <c r="A44" s="44">
        <v>12</v>
      </c>
      <c r="B44" s="44">
        <v>0.29535413428701102</v>
      </c>
      <c r="C44" s="45">
        <v>0.56825113909434199</v>
      </c>
      <c r="D44" s="44">
        <v>34.514923209315498</v>
      </c>
      <c r="E44" s="45">
        <v>0.45365119601745002</v>
      </c>
      <c r="F44" s="44">
        <v>0.71275920051795905</v>
      </c>
      <c r="G44" s="45">
        <v>0.79502061718321604</v>
      </c>
      <c r="H44" s="44">
        <v>0.50408433103517902</v>
      </c>
      <c r="I44" s="45">
        <v>0.83636657907029699</v>
      </c>
      <c r="J44" s="44">
        <v>0.44646533248110998</v>
      </c>
      <c r="K44" s="46">
        <v>0.59855800535943704</v>
      </c>
      <c r="L44" s="45">
        <v>4.8698539363426802E-2</v>
      </c>
      <c r="M44" s="44">
        <v>44.1906398707984</v>
      </c>
      <c r="N44" s="45">
        <v>4.8753252764638703E-2</v>
      </c>
      <c r="O44" s="46">
        <v>1.08271725819661</v>
      </c>
      <c r="P44" s="45">
        <v>0.74885723262261095</v>
      </c>
      <c r="Q44" s="46">
        <v>0.64330897155480504</v>
      </c>
      <c r="R44" s="45">
        <v>0.74228601679842698</v>
      </c>
      <c r="S44" s="46">
        <v>0.83153450208851398</v>
      </c>
    </row>
    <row r="45" spans="1:19" s="44" customFormat="1" x14ac:dyDescent="0.35">
      <c r="A45" s="44">
        <v>13</v>
      </c>
      <c r="B45" s="44">
        <v>0.28341882040324201</v>
      </c>
      <c r="C45" s="45">
        <v>0.59870620800845198</v>
      </c>
      <c r="D45" s="44">
        <v>32.799958888785802</v>
      </c>
      <c r="E45" s="45">
        <v>0.49435237007907301</v>
      </c>
      <c r="F45" s="44">
        <v>0.68345238991437296</v>
      </c>
      <c r="G45" s="45">
        <v>0.80612530807847804</v>
      </c>
      <c r="H45" s="44">
        <v>0.486110209488468</v>
      </c>
      <c r="I45" s="45">
        <v>0.84345866395370095</v>
      </c>
      <c r="J45" s="44">
        <v>0.434367774118603</v>
      </c>
      <c r="K45" s="46">
        <v>0.52353545341990904</v>
      </c>
      <c r="L45" s="45">
        <v>9.0323132690849905E-2</v>
      </c>
      <c r="M45" s="44">
        <v>40.989968666663501</v>
      </c>
      <c r="N45" s="45">
        <v>0.102254146562543</v>
      </c>
      <c r="O45" s="46">
        <v>1.03113187671217</v>
      </c>
      <c r="P45" s="45">
        <v>0.763231560587883</v>
      </c>
      <c r="Q45" s="46">
        <v>0.65201796553073699</v>
      </c>
      <c r="R45" s="45">
        <v>0.75018906198505597</v>
      </c>
      <c r="S45" s="46">
        <v>0.74607782167756598</v>
      </c>
    </row>
    <row r="46" spans="1:19" s="44" customFormat="1" x14ac:dyDescent="0.35">
      <c r="A46" s="44">
        <v>14</v>
      </c>
      <c r="B46" s="44">
        <v>0.271012829442005</v>
      </c>
      <c r="C46" s="45">
        <v>0.62589845127780797</v>
      </c>
      <c r="D46" s="44">
        <v>31.231846682503399</v>
      </c>
      <c r="E46" s="45">
        <v>0.51440275495959498</v>
      </c>
      <c r="F46" s="44">
        <v>0.66022553386079197</v>
      </c>
      <c r="G46" s="45">
        <v>0.81387797614690505</v>
      </c>
      <c r="H46" s="44">
        <v>0.47305988847612401</v>
      </c>
      <c r="I46" s="45">
        <v>0.84766335725505204</v>
      </c>
      <c r="J46" s="44">
        <v>0.42247688659441401</v>
      </c>
      <c r="K46" s="46">
        <v>0.519603667924037</v>
      </c>
      <c r="L46" s="45">
        <v>0.161457422304879</v>
      </c>
      <c r="M46" s="44">
        <v>39.634855514917597</v>
      </c>
      <c r="N46" s="45">
        <v>0.11666131814210499</v>
      </c>
      <c r="O46" s="46">
        <v>1.01325699457755</v>
      </c>
      <c r="P46" s="45">
        <v>0.73941359025800302</v>
      </c>
      <c r="Q46" s="46">
        <v>0.64209104972517295</v>
      </c>
      <c r="R46" s="45">
        <v>0.74848013403069202</v>
      </c>
      <c r="S46" s="46">
        <v>0.68405101747594299</v>
      </c>
    </row>
    <row r="47" spans="1:19" s="44" customFormat="1" x14ac:dyDescent="0.35">
      <c r="A47" s="44">
        <v>15</v>
      </c>
      <c r="B47" s="44">
        <v>0.26275739852241597</v>
      </c>
      <c r="C47" s="45">
        <v>0.63573423194345002</v>
      </c>
      <c r="D47" s="44">
        <v>29.890595945987599</v>
      </c>
      <c r="E47" s="45">
        <v>0.52901451891016804</v>
      </c>
      <c r="F47" s="44">
        <v>0.643196694243789</v>
      </c>
      <c r="G47" s="45">
        <v>0.81934797715762397</v>
      </c>
      <c r="H47" s="44">
        <v>0.46223326506656798</v>
      </c>
      <c r="I47" s="45">
        <v>0.85036537736084505</v>
      </c>
      <c r="J47" s="44">
        <v>0.418303113448664</v>
      </c>
      <c r="K47" s="46">
        <v>0.52468239178514797</v>
      </c>
      <c r="L47" s="45">
        <v>0.121355871582656</v>
      </c>
      <c r="M47" s="44">
        <v>39.428308380974599</v>
      </c>
      <c r="N47" s="45">
        <v>8.8980860084355795E-2</v>
      </c>
      <c r="O47" s="46">
        <v>1.06892945458236</v>
      </c>
      <c r="P47" s="45">
        <v>0.73461726244188696</v>
      </c>
      <c r="Q47" s="46">
        <v>0.69546226176441195</v>
      </c>
      <c r="R47" s="45">
        <v>0.74427488471707703</v>
      </c>
      <c r="S47" s="46">
        <v>0.71400599461844805</v>
      </c>
    </row>
    <row r="48" spans="1:19" s="44" customFormat="1" x14ac:dyDescent="0.35">
      <c r="A48" s="44">
        <v>16</v>
      </c>
      <c r="B48" s="44">
        <v>0.25523680429927398</v>
      </c>
      <c r="C48" s="45">
        <v>0.65754105512565497</v>
      </c>
      <c r="D48" s="44">
        <v>28.623251471071001</v>
      </c>
      <c r="E48" s="45">
        <v>0.56072434770048396</v>
      </c>
      <c r="F48" s="44">
        <v>0.62504190343736998</v>
      </c>
      <c r="G48" s="45">
        <v>0.82914537034801805</v>
      </c>
      <c r="H48" s="44">
        <v>0.44926969748291201</v>
      </c>
      <c r="I48" s="45">
        <v>0.85372794075244096</v>
      </c>
      <c r="J48" s="44">
        <v>0.40699948674913999</v>
      </c>
      <c r="K48" s="46">
        <v>0.51735415844581001</v>
      </c>
      <c r="L48" s="45">
        <v>5.5528705538298702E-2</v>
      </c>
      <c r="M48" s="44">
        <v>38.209595720992098</v>
      </c>
      <c r="N48" s="45">
        <v>0.19175518534015401</v>
      </c>
      <c r="O48" s="46">
        <v>1.05030823556276</v>
      </c>
      <c r="P48" s="45">
        <v>0.71906688019760601</v>
      </c>
      <c r="Q48" s="46">
        <v>0.67652721677580396</v>
      </c>
      <c r="R48" s="45">
        <v>0.73981122137644295</v>
      </c>
      <c r="S48" s="46">
        <v>0.72147573084912697</v>
      </c>
    </row>
    <row r="49" spans="1:19" s="44" customFormat="1" x14ac:dyDescent="0.35">
      <c r="A49" s="44">
        <v>17</v>
      </c>
      <c r="B49" s="44">
        <v>0.24876772870569699</v>
      </c>
      <c r="C49" s="45">
        <v>0.66259108663535704</v>
      </c>
      <c r="D49" s="44">
        <v>27.437517445703499</v>
      </c>
      <c r="E49" s="45">
        <v>0.57121253852473197</v>
      </c>
      <c r="F49" s="44">
        <v>0.60624429631223897</v>
      </c>
      <c r="G49" s="45">
        <v>0.83492638185253998</v>
      </c>
      <c r="H49" s="44">
        <v>0.43705884786122801</v>
      </c>
      <c r="I49" s="45">
        <v>0.85993580759881705</v>
      </c>
      <c r="J49" s="44">
        <v>0.40016824249282301</v>
      </c>
      <c r="K49" s="46">
        <v>0.54426311542335704</v>
      </c>
      <c r="L49" s="45">
        <v>0.125638309746677</v>
      </c>
      <c r="M49" s="44">
        <v>37.805096202426398</v>
      </c>
      <c r="N49" s="45">
        <v>0.187791685611265</v>
      </c>
      <c r="O49" s="46">
        <v>1.0429064858163499</v>
      </c>
      <c r="P49" s="45">
        <v>0.73319818308720197</v>
      </c>
      <c r="Q49" s="46">
        <v>0.64758645405626702</v>
      </c>
      <c r="R49" s="45">
        <v>0.73346857904878404</v>
      </c>
      <c r="S49" s="46">
        <v>0.70209600668177596</v>
      </c>
    </row>
    <row r="50" spans="1:19" s="44" customFormat="1" x14ac:dyDescent="0.35">
      <c r="C50" s="45"/>
      <c r="E50" s="45"/>
      <c r="G50" s="45"/>
      <c r="I50" s="45"/>
      <c r="K50" s="46"/>
      <c r="L50" s="45"/>
      <c r="N50" s="45"/>
      <c r="O50" s="46"/>
      <c r="P50" s="45"/>
      <c r="Q50" s="46"/>
      <c r="R50" s="45"/>
      <c r="S50" s="46"/>
    </row>
    <row r="51" spans="1:19" s="44" customFormat="1" x14ac:dyDescent="0.35">
      <c r="C51" s="45"/>
      <c r="E51" s="45"/>
      <c r="G51" s="45"/>
      <c r="I51" s="45"/>
      <c r="K51" s="46"/>
      <c r="L51" s="45"/>
      <c r="N51" s="45"/>
      <c r="O51" s="46"/>
      <c r="P51" s="45"/>
      <c r="Q51" s="46"/>
      <c r="R51" s="45"/>
      <c r="S51" s="46"/>
    </row>
    <row r="52" spans="1:19" s="44" customFormat="1" x14ac:dyDescent="0.35">
      <c r="C52" s="45"/>
      <c r="E52" s="45"/>
      <c r="G52" s="45"/>
      <c r="I52" s="45"/>
      <c r="K52" s="46"/>
      <c r="L52" s="45"/>
      <c r="N52" s="45"/>
      <c r="O52" s="46"/>
      <c r="P52" s="45"/>
      <c r="Q52" s="46"/>
      <c r="R52" s="45"/>
      <c r="S52" s="46"/>
    </row>
    <row r="53" spans="1:19" s="44" customFormat="1" x14ac:dyDescent="0.35">
      <c r="C53" s="45"/>
      <c r="E53" s="45"/>
      <c r="G53" s="45"/>
      <c r="I53" s="45"/>
      <c r="K53" s="46"/>
      <c r="L53" s="45"/>
      <c r="N53" s="45"/>
      <c r="O53" s="46"/>
      <c r="P53" s="45"/>
      <c r="Q53" s="46"/>
      <c r="R53" s="45"/>
      <c r="S53" s="46"/>
    </row>
    <row r="54" spans="1:19" s="44" customFormat="1" x14ac:dyDescent="0.35">
      <c r="C54" s="45"/>
      <c r="E54" s="45"/>
      <c r="G54" s="45"/>
      <c r="I54" s="45"/>
      <c r="K54" s="46"/>
      <c r="L54" s="45"/>
      <c r="N54" s="45"/>
      <c r="O54" s="46"/>
      <c r="P54" s="45"/>
      <c r="Q54" s="46"/>
      <c r="R54" s="45"/>
      <c r="S54" s="46"/>
    </row>
    <row r="55" spans="1:19" s="44" customFormat="1" x14ac:dyDescent="0.35">
      <c r="C55" s="45"/>
      <c r="E55" s="45"/>
      <c r="G55" s="45"/>
      <c r="I55" s="45"/>
      <c r="K55" s="46"/>
      <c r="L55" s="45"/>
      <c r="N55" s="45"/>
      <c r="O55" s="46"/>
      <c r="P55" s="45"/>
      <c r="Q55" s="46"/>
      <c r="R55" s="45"/>
      <c r="S55" s="46"/>
    </row>
    <row r="56" spans="1:19" s="44" customFormat="1" x14ac:dyDescent="0.35">
      <c r="C56" s="45"/>
      <c r="E56" s="45"/>
      <c r="G56" s="45"/>
      <c r="I56" s="45"/>
      <c r="K56" s="46"/>
      <c r="L56" s="45"/>
      <c r="N56" s="45"/>
      <c r="O56" s="46"/>
      <c r="P56" s="45"/>
      <c r="Q56" s="46"/>
      <c r="R56" s="45"/>
      <c r="S56" s="46"/>
    </row>
    <row r="57" spans="1:19" s="44" customFormat="1" x14ac:dyDescent="0.35">
      <c r="C57" s="45"/>
      <c r="E57" s="45"/>
      <c r="G57" s="45"/>
      <c r="I57" s="45"/>
      <c r="K57" s="46"/>
      <c r="L57" s="45"/>
      <c r="N57" s="45"/>
      <c r="O57" s="46"/>
      <c r="P57" s="45"/>
      <c r="Q57" s="46"/>
      <c r="R57" s="45"/>
      <c r="S57" s="46"/>
    </row>
    <row r="58" spans="1:19" s="44" customFormat="1" x14ac:dyDescent="0.35">
      <c r="C58" s="45"/>
      <c r="E58" s="45"/>
      <c r="G58" s="45"/>
      <c r="I58" s="45"/>
      <c r="K58" s="46"/>
      <c r="L58" s="45"/>
      <c r="N58" s="45"/>
      <c r="O58" s="46"/>
      <c r="P58" s="45"/>
      <c r="Q58" s="46"/>
      <c r="R58" s="45"/>
      <c r="S58" s="46"/>
    </row>
    <row r="59" spans="1:19" s="44" customFormat="1" x14ac:dyDescent="0.35">
      <c r="C59" s="45"/>
      <c r="E59" s="45"/>
      <c r="G59" s="45"/>
      <c r="I59" s="45"/>
      <c r="K59" s="46"/>
      <c r="L59" s="45"/>
      <c r="N59" s="45"/>
      <c r="O59" s="46"/>
      <c r="P59" s="45"/>
      <c r="Q59" s="46"/>
      <c r="R59" s="45"/>
      <c r="S59" s="46"/>
    </row>
    <row r="60" spans="1:19" s="44" customFormat="1" x14ac:dyDescent="0.35">
      <c r="C60" s="45"/>
      <c r="E60" s="45"/>
      <c r="G60" s="45"/>
      <c r="I60" s="45"/>
      <c r="K60" s="46"/>
      <c r="L60" s="45"/>
      <c r="N60" s="45"/>
      <c r="O60" s="46"/>
      <c r="P60" s="45"/>
      <c r="Q60" s="46"/>
      <c r="R60" s="45"/>
      <c r="S60" s="46"/>
    </row>
    <row r="61" spans="1:19" s="44" customFormat="1" x14ac:dyDescent="0.35">
      <c r="C61" s="45"/>
      <c r="E61" s="45"/>
      <c r="G61" s="45"/>
      <c r="I61" s="45"/>
      <c r="K61" s="46"/>
      <c r="L61" s="45"/>
      <c r="N61" s="45"/>
      <c r="O61" s="46"/>
      <c r="P61" s="45"/>
      <c r="Q61" s="46"/>
      <c r="R61" s="45"/>
      <c r="S61" s="46"/>
    </row>
    <row r="62" spans="1:19" s="44" customFormat="1" x14ac:dyDescent="0.35">
      <c r="C62" s="45"/>
      <c r="E62" s="45"/>
      <c r="G62" s="45"/>
      <c r="I62" s="45"/>
      <c r="K62" s="46"/>
      <c r="L62" s="45"/>
      <c r="N62" s="45"/>
      <c r="O62" s="46"/>
      <c r="P62" s="45"/>
      <c r="Q62" s="46"/>
      <c r="R62" s="45"/>
      <c r="S62" s="46"/>
    </row>
    <row r="63" spans="1:19" s="44" customFormat="1" x14ac:dyDescent="0.35">
      <c r="C63" s="45"/>
      <c r="E63" s="45"/>
      <c r="G63" s="45"/>
      <c r="I63" s="45"/>
      <c r="K63" s="46"/>
      <c r="L63" s="45"/>
      <c r="N63" s="45"/>
      <c r="O63" s="46"/>
      <c r="P63" s="45"/>
      <c r="Q63" s="46"/>
      <c r="R63" s="45"/>
      <c r="S63" s="46"/>
    </row>
    <row r="64" spans="1:19" s="44" customFormat="1" x14ac:dyDescent="0.35">
      <c r="C64" s="45"/>
      <c r="E64" s="45"/>
      <c r="G64" s="45"/>
      <c r="I64" s="45"/>
      <c r="K64" s="46"/>
      <c r="L64" s="45"/>
      <c r="N64" s="45"/>
      <c r="O64" s="46"/>
      <c r="P64" s="45"/>
      <c r="Q64" s="46"/>
      <c r="R64" s="45"/>
      <c r="S64" s="46"/>
    </row>
    <row r="65" spans="2:19" s="44" customFormat="1" x14ac:dyDescent="0.35">
      <c r="C65" s="45"/>
      <c r="E65" s="45"/>
      <c r="G65" s="45"/>
      <c r="I65" s="45"/>
      <c r="K65" s="46"/>
      <c r="L65" s="45"/>
      <c r="N65" s="45"/>
      <c r="O65" s="46"/>
      <c r="P65" s="45"/>
      <c r="Q65" s="46"/>
      <c r="R65" s="45"/>
      <c r="S65" s="46"/>
    </row>
    <row r="66" spans="2:19" s="44" customFormat="1" x14ac:dyDescent="0.35">
      <c r="C66" s="45"/>
      <c r="E66" s="45"/>
      <c r="G66" s="45"/>
      <c r="I66" s="45"/>
      <c r="K66" s="46"/>
      <c r="L66" s="45"/>
      <c r="N66" s="45"/>
      <c r="O66" s="46"/>
      <c r="P66" s="45"/>
      <c r="Q66" s="46"/>
      <c r="R66" s="45"/>
      <c r="S66" s="46"/>
    </row>
    <row r="67" spans="2:19" s="44" customFormat="1" x14ac:dyDescent="0.35">
      <c r="C67" s="45"/>
      <c r="E67" s="45"/>
      <c r="G67" s="45"/>
      <c r="I67" s="45"/>
      <c r="K67" s="46"/>
      <c r="L67" s="45"/>
      <c r="N67" s="45"/>
      <c r="O67" s="46"/>
      <c r="P67" s="45"/>
      <c r="Q67" s="46"/>
      <c r="R67" s="45"/>
      <c r="S67" s="46"/>
    </row>
    <row r="68" spans="2:19" s="44" customFormat="1" x14ac:dyDescent="0.35">
      <c r="C68" s="45"/>
      <c r="E68" s="45"/>
      <c r="G68" s="45"/>
      <c r="I68" s="45"/>
      <c r="K68" s="46"/>
      <c r="L68" s="45"/>
      <c r="N68" s="45"/>
      <c r="O68" s="46"/>
      <c r="P68" s="45"/>
      <c r="Q68" s="46"/>
      <c r="R68" s="45"/>
      <c r="S68" s="46"/>
    </row>
    <row r="69" spans="2:19" s="44" customFormat="1" x14ac:dyDescent="0.35">
      <c r="C69" s="45"/>
      <c r="E69" s="45"/>
      <c r="G69" s="45"/>
      <c r="I69" s="45"/>
      <c r="K69" s="46"/>
      <c r="L69" s="45"/>
      <c r="N69" s="45"/>
      <c r="O69" s="46"/>
      <c r="P69" s="45"/>
      <c r="Q69" s="46"/>
      <c r="R69" s="45"/>
      <c r="S69" s="46"/>
    </row>
    <row r="70" spans="2:19" s="44" customFormat="1" x14ac:dyDescent="0.35">
      <c r="C70" s="45"/>
      <c r="E70" s="45"/>
      <c r="G70" s="45"/>
      <c r="I70" s="45"/>
      <c r="K70" s="46"/>
      <c r="L70" s="45"/>
      <c r="N70" s="45"/>
      <c r="O70" s="46"/>
      <c r="P70" s="45"/>
      <c r="Q70" s="46"/>
      <c r="R70" s="45"/>
      <c r="S70" s="46"/>
    </row>
    <row r="71" spans="2:19" s="44" customFormat="1" x14ac:dyDescent="0.35">
      <c r="C71" s="45"/>
      <c r="E71" s="45"/>
      <c r="G71" s="45"/>
      <c r="I71" s="45"/>
      <c r="K71" s="46"/>
      <c r="L71" s="45"/>
      <c r="N71" s="45"/>
      <c r="O71" s="46"/>
      <c r="P71" s="45"/>
      <c r="Q71" s="46"/>
      <c r="R71" s="45"/>
      <c r="S71" s="46"/>
    </row>
    <row r="72" spans="2:19" s="44" customFormat="1" x14ac:dyDescent="0.35">
      <c r="B72" s="47"/>
      <c r="C72" s="45"/>
      <c r="D72" s="47"/>
      <c r="E72" s="45"/>
      <c r="F72" s="47"/>
      <c r="G72" s="45"/>
      <c r="H72" s="47"/>
      <c r="I72" s="45"/>
      <c r="J72" s="47"/>
      <c r="K72" s="46"/>
      <c r="L72" s="45"/>
      <c r="M72" s="47"/>
      <c r="N72" s="45"/>
      <c r="O72" s="46"/>
      <c r="P72" s="45"/>
      <c r="Q72" s="46"/>
      <c r="R72" s="45"/>
      <c r="S72" s="46"/>
    </row>
    <row r="73" spans="2:19" s="44" customFormat="1" x14ac:dyDescent="0.35">
      <c r="B73" s="47"/>
      <c r="C73" s="45"/>
      <c r="D73" s="47"/>
      <c r="E73" s="45"/>
      <c r="F73" s="47"/>
      <c r="G73" s="45"/>
      <c r="H73" s="47"/>
      <c r="I73" s="45"/>
      <c r="J73" s="47"/>
      <c r="K73" s="46"/>
      <c r="L73" s="45"/>
      <c r="M73" s="47"/>
      <c r="N73" s="45"/>
      <c r="O73" s="46"/>
      <c r="P73" s="45"/>
      <c r="Q73" s="46"/>
      <c r="R73" s="45"/>
      <c r="S73" s="46"/>
    </row>
    <row r="74" spans="2:19" s="44" customFormat="1" x14ac:dyDescent="0.35">
      <c r="C74" s="45"/>
      <c r="E74" s="45"/>
      <c r="G74" s="45"/>
      <c r="I74" s="45"/>
      <c r="K74" s="46"/>
      <c r="L74" s="45"/>
      <c r="N74" s="45"/>
      <c r="O74" s="46"/>
      <c r="P74" s="45"/>
      <c r="Q74" s="46"/>
      <c r="R74" s="45"/>
      <c r="S74" s="46"/>
    </row>
    <row r="75" spans="2:19" s="44" customFormat="1" x14ac:dyDescent="0.35">
      <c r="C75" s="45"/>
      <c r="E75" s="45"/>
      <c r="G75" s="45"/>
      <c r="I75" s="45"/>
      <c r="K75" s="46"/>
      <c r="L75" s="45"/>
      <c r="N75" s="45"/>
      <c r="O75" s="46"/>
      <c r="P75" s="45"/>
      <c r="Q75" s="46"/>
      <c r="R75" s="45"/>
      <c r="S75" s="46"/>
    </row>
    <row r="76" spans="2:19" s="44" customFormat="1" x14ac:dyDescent="0.35">
      <c r="C76" s="45"/>
      <c r="E76" s="45"/>
      <c r="G76" s="45"/>
      <c r="I76" s="45"/>
      <c r="K76" s="46"/>
      <c r="L76" s="45"/>
      <c r="N76" s="45"/>
      <c r="O76" s="46"/>
      <c r="P76" s="45"/>
      <c r="Q76" s="46"/>
      <c r="R76" s="45"/>
      <c r="S76" s="46"/>
    </row>
    <row r="77" spans="2:19" s="44" customFormat="1" x14ac:dyDescent="0.35">
      <c r="C77" s="45"/>
      <c r="E77" s="45"/>
      <c r="G77" s="45"/>
      <c r="I77" s="45"/>
      <c r="K77" s="46"/>
      <c r="L77" s="45"/>
      <c r="N77" s="45"/>
      <c r="O77" s="46"/>
      <c r="P77" s="45"/>
      <c r="Q77" s="46"/>
      <c r="R77" s="45"/>
      <c r="S77" s="46"/>
    </row>
    <row r="78" spans="2:19" s="44" customFormat="1" x14ac:dyDescent="0.35">
      <c r="C78" s="45"/>
      <c r="E78" s="45"/>
      <c r="G78" s="45"/>
      <c r="I78" s="45"/>
      <c r="K78" s="46"/>
      <c r="L78" s="45"/>
      <c r="N78" s="45"/>
      <c r="O78" s="46"/>
      <c r="P78" s="45"/>
      <c r="Q78" s="46"/>
      <c r="R78" s="45"/>
      <c r="S78" s="46"/>
    </row>
    <row r="79" spans="2:19" s="44" customFormat="1" x14ac:dyDescent="0.35">
      <c r="C79" s="45"/>
      <c r="E79" s="45"/>
      <c r="G79" s="45"/>
      <c r="I79" s="45"/>
      <c r="K79" s="46"/>
      <c r="L79" s="45"/>
      <c r="N79" s="45"/>
      <c r="O79" s="46"/>
      <c r="P79" s="45"/>
      <c r="Q79" s="46"/>
      <c r="R79" s="45"/>
      <c r="S79" s="46"/>
    </row>
    <row r="80" spans="2:19" s="44" customFormat="1" x14ac:dyDescent="0.35">
      <c r="C80" s="45"/>
      <c r="E80" s="45"/>
      <c r="G80" s="45"/>
      <c r="I80" s="45"/>
      <c r="K80" s="46"/>
      <c r="L80" s="45"/>
      <c r="N80" s="45"/>
      <c r="O80" s="46"/>
      <c r="P80" s="45"/>
      <c r="Q80" s="46"/>
      <c r="R80" s="45"/>
      <c r="S80" s="46"/>
    </row>
    <row r="81" spans="3:19" s="44" customFormat="1" x14ac:dyDescent="0.35">
      <c r="C81" s="45"/>
      <c r="E81" s="45"/>
      <c r="G81" s="45"/>
      <c r="I81" s="45"/>
      <c r="K81" s="46"/>
      <c r="L81" s="45"/>
      <c r="N81" s="45"/>
      <c r="O81" s="46"/>
      <c r="P81" s="45"/>
      <c r="Q81" s="46"/>
      <c r="R81" s="45"/>
      <c r="S81" s="46"/>
    </row>
    <row r="82" spans="3:19" s="44" customFormat="1" x14ac:dyDescent="0.35">
      <c r="C82" s="45"/>
      <c r="E82" s="45"/>
      <c r="G82" s="45"/>
      <c r="I82" s="45"/>
      <c r="K82" s="46"/>
      <c r="L82" s="45"/>
      <c r="N82" s="45"/>
      <c r="O82" s="46"/>
      <c r="P82" s="45"/>
      <c r="Q82" s="46"/>
      <c r="R82" s="45"/>
      <c r="S82" s="46"/>
    </row>
    <row r="83" spans="3:19" s="44" customFormat="1" x14ac:dyDescent="0.35">
      <c r="C83" s="45"/>
      <c r="E83" s="45"/>
      <c r="G83" s="45"/>
      <c r="I83" s="45"/>
      <c r="K83" s="46"/>
      <c r="L83" s="45"/>
      <c r="N83" s="45"/>
      <c r="O83" s="46"/>
      <c r="P83" s="45"/>
      <c r="Q83" s="46"/>
      <c r="R83" s="45"/>
      <c r="S83" s="46"/>
    </row>
    <row r="84" spans="3:19" s="44" customFormat="1" x14ac:dyDescent="0.35">
      <c r="C84" s="45"/>
      <c r="E84" s="45"/>
      <c r="G84" s="45"/>
      <c r="I84" s="45"/>
      <c r="K84" s="46"/>
      <c r="L84" s="45"/>
      <c r="N84" s="45"/>
      <c r="O84" s="46"/>
      <c r="P84" s="45"/>
      <c r="Q84" s="46"/>
      <c r="R84" s="45"/>
      <c r="S84" s="46"/>
    </row>
    <row r="85" spans="3:19" s="44" customFormat="1" x14ac:dyDescent="0.35">
      <c r="C85" s="45"/>
      <c r="E85" s="45"/>
      <c r="G85" s="45"/>
      <c r="I85" s="45"/>
      <c r="K85" s="46"/>
      <c r="L85" s="45"/>
      <c r="N85" s="45"/>
      <c r="O85" s="46"/>
      <c r="P85" s="45"/>
      <c r="Q85" s="46"/>
      <c r="R85" s="45"/>
      <c r="S85" s="46"/>
    </row>
    <row r="86" spans="3:19" s="44" customFormat="1" x14ac:dyDescent="0.35">
      <c r="C86" s="45"/>
      <c r="E86" s="45"/>
      <c r="G86" s="45"/>
      <c r="I86" s="45"/>
      <c r="K86" s="46"/>
      <c r="L86" s="45"/>
      <c r="N86" s="45"/>
      <c r="O86" s="46"/>
      <c r="P86" s="45"/>
      <c r="Q86" s="46"/>
      <c r="R86" s="45"/>
      <c r="S86" s="46"/>
    </row>
    <row r="87" spans="3:19" s="44" customFormat="1" x14ac:dyDescent="0.35">
      <c r="C87" s="45"/>
      <c r="E87" s="45"/>
      <c r="G87" s="45"/>
      <c r="I87" s="45"/>
      <c r="K87" s="46"/>
      <c r="L87" s="45"/>
      <c r="N87" s="45"/>
      <c r="O87" s="46"/>
      <c r="P87" s="45"/>
      <c r="Q87" s="46"/>
      <c r="R87" s="45"/>
      <c r="S87" s="46"/>
    </row>
    <row r="88" spans="3:19" s="44" customFormat="1" x14ac:dyDescent="0.35">
      <c r="C88" s="45"/>
      <c r="E88" s="45"/>
      <c r="G88" s="45"/>
      <c r="I88" s="45"/>
      <c r="K88" s="46"/>
      <c r="L88" s="45"/>
      <c r="N88" s="45"/>
      <c r="O88" s="46"/>
      <c r="P88" s="45"/>
      <c r="Q88" s="46"/>
      <c r="R88" s="45"/>
      <c r="S88" s="46"/>
    </row>
    <row r="89" spans="3:19" s="44" customFormat="1" x14ac:dyDescent="0.35">
      <c r="C89" s="45"/>
      <c r="E89" s="45"/>
      <c r="G89" s="45"/>
      <c r="I89" s="45"/>
      <c r="K89" s="46"/>
      <c r="L89" s="45"/>
      <c r="N89" s="45"/>
      <c r="O89" s="46"/>
      <c r="P89" s="45"/>
      <c r="Q89" s="46"/>
      <c r="R89" s="45"/>
      <c r="S89" s="46"/>
    </row>
    <row r="90" spans="3:19" s="44" customFormat="1" x14ac:dyDescent="0.35">
      <c r="C90" s="45"/>
      <c r="E90" s="45"/>
      <c r="G90" s="45"/>
      <c r="I90" s="45"/>
      <c r="K90" s="46"/>
      <c r="L90" s="45"/>
      <c r="N90" s="45"/>
      <c r="O90" s="46"/>
      <c r="P90" s="45"/>
      <c r="Q90" s="46"/>
      <c r="R90" s="45"/>
      <c r="S90" s="46"/>
    </row>
    <row r="91" spans="3:19" s="44" customFormat="1" x14ac:dyDescent="0.35">
      <c r="C91" s="45"/>
      <c r="E91" s="45"/>
      <c r="G91" s="45"/>
      <c r="I91" s="45"/>
      <c r="K91" s="46"/>
      <c r="L91" s="45"/>
      <c r="N91" s="45"/>
      <c r="O91" s="46"/>
      <c r="P91" s="45"/>
      <c r="Q91" s="46"/>
      <c r="R91" s="45"/>
      <c r="S91" s="46"/>
    </row>
    <row r="92" spans="3:19" s="44" customFormat="1" x14ac:dyDescent="0.35">
      <c r="C92" s="45"/>
      <c r="E92" s="45"/>
      <c r="G92" s="45"/>
      <c r="I92" s="45"/>
      <c r="K92" s="46"/>
      <c r="L92" s="45"/>
      <c r="N92" s="45"/>
      <c r="O92" s="46"/>
      <c r="P92" s="45"/>
      <c r="Q92" s="46"/>
      <c r="R92" s="45"/>
      <c r="S92" s="46"/>
    </row>
    <row r="93" spans="3:19" s="44" customFormat="1" x14ac:dyDescent="0.35">
      <c r="C93" s="45"/>
      <c r="E93" s="45"/>
      <c r="G93" s="45"/>
      <c r="I93" s="45"/>
      <c r="K93" s="46"/>
      <c r="L93" s="45"/>
      <c r="N93" s="45"/>
      <c r="O93" s="46"/>
      <c r="P93" s="45"/>
      <c r="Q93" s="46"/>
      <c r="R93" s="45"/>
      <c r="S93" s="46"/>
    </row>
    <row r="94" spans="3:19" s="44" customFormat="1" x14ac:dyDescent="0.35">
      <c r="C94" s="45"/>
      <c r="E94" s="45"/>
      <c r="G94" s="45"/>
      <c r="I94" s="45"/>
      <c r="K94" s="46"/>
      <c r="L94" s="45"/>
      <c r="N94" s="45"/>
      <c r="O94" s="46"/>
      <c r="P94" s="45"/>
      <c r="Q94" s="46"/>
      <c r="R94" s="45"/>
      <c r="S94" s="46"/>
    </row>
    <row r="95" spans="3:19" s="44" customFormat="1" x14ac:dyDescent="0.35">
      <c r="C95" s="45"/>
      <c r="E95" s="45"/>
      <c r="G95" s="45"/>
      <c r="I95" s="45"/>
      <c r="K95" s="46"/>
      <c r="L95" s="45"/>
      <c r="N95" s="45"/>
      <c r="O95" s="46"/>
      <c r="P95" s="45"/>
      <c r="Q95" s="46"/>
      <c r="R95" s="45"/>
      <c r="S95" s="46"/>
    </row>
    <row r="96" spans="3:19" s="44" customFormat="1" x14ac:dyDescent="0.35">
      <c r="C96" s="45"/>
      <c r="E96" s="45"/>
      <c r="G96" s="45"/>
      <c r="I96" s="45"/>
      <c r="K96" s="46"/>
      <c r="L96" s="45"/>
      <c r="N96" s="45"/>
      <c r="O96" s="46"/>
      <c r="P96" s="45"/>
      <c r="Q96" s="46"/>
      <c r="R96" s="45"/>
      <c r="S96" s="46"/>
    </row>
    <row r="97" spans="1:19" s="44" customFormat="1" x14ac:dyDescent="0.35">
      <c r="C97" s="45"/>
      <c r="E97" s="45"/>
      <c r="G97" s="45"/>
      <c r="I97" s="45"/>
      <c r="K97" s="46"/>
      <c r="L97" s="45"/>
      <c r="N97" s="45"/>
      <c r="O97" s="46"/>
      <c r="P97" s="45"/>
      <c r="Q97" s="46"/>
      <c r="R97" s="45"/>
      <c r="S97" s="46"/>
    </row>
    <row r="98" spans="1:19" s="44" customFormat="1" x14ac:dyDescent="0.35">
      <c r="C98" s="45"/>
      <c r="E98" s="45"/>
      <c r="G98" s="45"/>
      <c r="I98" s="45"/>
      <c r="K98" s="46"/>
      <c r="L98" s="45"/>
      <c r="N98" s="45"/>
      <c r="O98" s="46"/>
      <c r="P98" s="45"/>
      <c r="Q98" s="46"/>
      <c r="R98" s="45"/>
      <c r="S98" s="46"/>
    </row>
    <row r="99" spans="1:19" s="44" customFormat="1" x14ac:dyDescent="0.35">
      <c r="C99" s="45"/>
      <c r="E99" s="45"/>
      <c r="G99" s="45"/>
      <c r="I99" s="45"/>
      <c r="K99" s="46"/>
      <c r="L99" s="45"/>
      <c r="N99" s="45"/>
      <c r="O99" s="46"/>
      <c r="P99" s="45"/>
      <c r="Q99" s="46"/>
      <c r="R99" s="45"/>
      <c r="S99" s="46"/>
    </row>
    <row r="100" spans="1:19" s="44" customFormat="1" x14ac:dyDescent="0.35">
      <c r="C100" s="45"/>
      <c r="E100" s="45"/>
      <c r="G100" s="45"/>
      <c r="I100" s="45"/>
      <c r="K100" s="46"/>
      <c r="L100" s="45"/>
      <c r="N100" s="45"/>
      <c r="O100" s="46"/>
      <c r="P100" s="45"/>
      <c r="Q100" s="46"/>
      <c r="R100" s="45"/>
      <c r="S100" s="46"/>
    </row>
    <row r="101" spans="1:19" s="44" customFormat="1" x14ac:dyDescent="0.35">
      <c r="C101" s="45"/>
      <c r="E101" s="45"/>
      <c r="G101" s="45"/>
      <c r="I101" s="45"/>
      <c r="K101" s="46"/>
      <c r="L101" s="45"/>
      <c r="N101" s="45"/>
      <c r="O101" s="46"/>
      <c r="P101" s="45"/>
      <c r="Q101" s="46"/>
      <c r="R101" s="45"/>
      <c r="S101" s="46"/>
    </row>
    <row r="102" spans="1:19" s="44" customFormat="1" x14ac:dyDescent="0.35">
      <c r="C102" s="45"/>
      <c r="E102" s="45"/>
      <c r="G102" s="45"/>
      <c r="I102" s="45"/>
      <c r="K102" s="46"/>
      <c r="L102" s="45"/>
      <c r="N102" s="45"/>
      <c r="O102" s="46"/>
      <c r="P102" s="45"/>
      <c r="Q102" s="46"/>
      <c r="R102" s="45"/>
      <c r="S102" s="46"/>
    </row>
    <row r="103" spans="1:19" s="44" customFormat="1" x14ac:dyDescent="0.35">
      <c r="C103" s="45"/>
      <c r="E103" s="45"/>
      <c r="G103" s="45"/>
      <c r="I103" s="45"/>
      <c r="K103" s="46"/>
      <c r="L103" s="45"/>
      <c r="N103" s="45"/>
      <c r="O103" s="46"/>
      <c r="P103" s="45"/>
      <c r="Q103" s="46"/>
      <c r="R103" s="45"/>
      <c r="S103" s="46"/>
    </row>
    <row r="104" spans="1:19" s="44" customFormat="1" x14ac:dyDescent="0.35">
      <c r="C104" s="45"/>
      <c r="E104" s="45"/>
      <c r="G104" s="45"/>
      <c r="I104" s="45"/>
      <c r="K104" s="46"/>
      <c r="L104" s="45"/>
      <c r="N104" s="45"/>
      <c r="O104" s="46"/>
      <c r="P104" s="45"/>
      <c r="Q104" s="46"/>
      <c r="R104" s="45"/>
      <c r="S104" s="46"/>
    </row>
    <row r="105" spans="1:19" s="44" customFormat="1" x14ac:dyDescent="0.35">
      <c r="C105" s="45"/>
      <c r="E105" s="45"/>
      <c r="G105" s="45"/>
      <c r="I105" s="45"/>
      <c r="K105" s="46"/>
      <c r="L105" s="45"/>
      <c r="N105" s="45"/>
      <c r="O105" s="46"/>
      <c r="P105" s="45"/>
      <c r="Q105" s="46"/>
      <c r="R105" s="45"/>
      <c r="S105" s="46"/>
    </row>
    <row r="106" spans="1:19" s="44" customFormat="1" x14ac:dyDescent="0.35">
      <c r="C106" s="45"/>
      <c r="E106" s="45"/>
      <c r="G106" s="45"/>
      <c r="I106" s="45"/>
      <c r="K106" s="46"/>
      <c r="L106" s="45"/>
      <c r="N106" s="45"/>
      <c r="O106" s="46"/>
      <c r="P106" s="45"/>
      <c r="Q106" s="46"/>
      <c r="R106" s="45"/>
      <c r="S106" s="46"/>
    </row>
    <row r="107" spans="1:19" s="44" customFormat="1" x14ac:dyDescent="0.35">
      <c r="C107" s="45"/>
      <c r="E107" s="45"/>
      <c r="G107" s="45"/>
      <c r="I107" s="45"/>
      <c r="K107" s="46"/>
      <c r="L107" s="45"/>
      <c r="N107" s="45"/>
      <c r="O107" s="46"/>
      <c r="P107" s="45"/>
      <c r="Q107" s="46"/>
      <c r="R107" s="45"/>
      <c r="S107" s="46"/>
    </row>
    <row r="108" spans="1:19" s="44" customFormat="1" x14ac:dyDescent="0.35">
      <c r="C108" s="45"/>
      <c r="E108" s="45"/>
      <c r="G108" s="45"/>
      <c r="I108" s="45"/>
      <c r="K108" s="46"/>
      <c r="L108" s="45"/>
      <c r="N108" s="45"/>
      <c r="O108" s="46"/>
      <c r="P108" s="45"/>
      <c r="Q108" s="46"/>
      <c r="R108" s="45"/>
      <c r="S108" s="46"/>
    </row>
    <row r="109" spans="1:19" s="8" customFormat="1" x14ac:dyDescent="0.35">
      <c r="A109" s="44"/>
      <c r="B109" s="44"/>
      <c r="C109" s="45"/>
      <c r="D109" s="44"/>
      <c r="E109" s="45"/>
      <c r="F109" s="44"/>
      <c r="G109" s="45"/>
      <c r="H109" s="44"/>
      <c r="I109" s="45"/>
      <c r="J109" s="44"/>
      <c r="K109" s="46"/>
      <c r="L109" s="45"/>
      <c r="M109" s="44"/>
      <c r="N109" s="45"/>
      <c r="O109" s="46"/>
      <c r="P109" s="45"/>
      <c r="Q109" s="46"/>
      <c r="R109" s="45"/>
      <c r="S109" s="46"/>
    </row>
    <row r="110" spans="1:19" s="8" customFormat="1" x14ac:dyDescent="0.35">
      <c r="A110" s="44"/>
      <c r="B110" s="44"/>
      <c r="C110" s="45"/>
      <c r="D110" s="44"/>
      <c r="E110" s="45"/>
      <c r="F110" s="44"/>
      <c r="G110" s="45"/>
      <c r="H110" s="44"/>
      <c r="I110" s="45"/>
      <c r="J110" s="44"/>
      <c r="K110" s="46"/>
      <c r="L110" s="45"/>
      <c r="M110" s="44"/>
      <c r="N110" s="45"/>
      <c r="O110" s="46"/>
      <c r="P110" s="45"/>
      <c r="Q110" s="46"/>
      <c r="R110" s="45"/>
      <c r="S110" s="46"/>
    </row>
    <row r="111" spans="1:19" s="8" customFormat="1" x14ac:dyDescent="0.35">
      <c r="A111" s="44"/>
      <c r="B111" s="44"/>
      <c r="C111" s="45"/>
      <c r="D111" s="44"/>
      <c r="E111" s="45"/>
      <c r="F111" s="44"/>
      <c r="G111" s="45"/>
      <c r="H111" s="44"/>
      <c r="I111" s="45"/>
      <c r="J111" s="44"/>
      <c r="K111" s="46"/>
      <c r="L111" s="45"/>
      <c r="M111" s="44"/>
      <c r="N111" s="45"/>
      <c r="O111" s="46"/>
      <c r="P111" s="45"/>
      <c r="Q111" s="46"/>
      <c r="R111" s="45"/>
      <c r="S111" s="46"/>
    </row>
    <row r="112" spans="1:19" s="8" customFormat="1" x14ac:dyDescent="0.35">
      <c r="A112" s="44"/>
      <c r="B112" s="44"/>
      <c r="C112" s="45"/>
      <c r="D112" s="44"/>
      <c r="E112" s="45"/>
      <c r="F112" s="44"/>
      <c r="G112" s="45"/>
      <c r="H112" s="44"/>
      <c r="I112" s="45"/>
      <c r="J112" s="44"/>
      <c r="K112" s="46"/>
      <c r="L112" s="45"/>
      <c r="M112" s="44"/>
      <c r="N112" s="45"/>
      <c r="O112" s="46"/>
      <c r="P112" s="45"/>
      <c r="Q112" s="46"/>
      <c r="R112" s="45"/>
      <c r="S112" s="46"/>
    </row>
    <row r="113" spans="1:19" s="8" customFormat="1" x14ac:dyDescent="0.35">
      <c r="A113" s="44"/>
      <c r="B113" s="44"/>
      <c r="C113" s="45"/>
      <c r="D113" s="44"/>
      <c r="E113" s="45"/>
      <c r="F113" s="44"/>
      <c r="G113" s="45"/>
      <c r="H113" s="44"/>
      <c r="I113" s="45"/>
      <c r="J113" s="44"/>
      <c r="K113" s="46"/>
      <c r="L113" s="45"/>
      <c r="M113" s="44"/>
      <c r="N113" s="45"/>
      <c r="O113" s="46"/>
      <c r="P113" s="45"/>
      <c r="Q113" s="46"/>
      <c r="R113" s="45"/>
      <c r="S113" s="46"/>
    </row>
    <row r="114" spans="1:19" s="8" customFormat="1" x14ac:dyDescent="0.35">
      <c r="A114" s="44"/>
      <c r="B114" s="44"/>
      <c r="C114" s="45"/>
      <c r="D114" s="44"/>
      <c r="E114" s="45"/>
      <c r="F114" s="44"/>
      <c r="G114" s="45"/>
      <c r="H114" s="44"/>
      <c r="I114" s="45"/>
      <c r="J114" s="44"/>
      <c r="K114" s="46"/>
      <c r="L114" s="45"/>
      <c r="M114" s="44"/>
      <c r="N114" s="45"/>
      <c r="O114" s="46"/>
      <c r="P114" s="45"/>
      <c r="Q114" s="46"/>
      <c r="R114" s="45"/>
      <c r="S114" s="46"/>
    </row>
    <row r="115" spans="1:19" x14ac:dyDescent="0.35">
      <c r="A115" s="44"/>
      <c r="B115" s="44"/>
      <c r="C115" s="45"/>
      <c r="D115" s="44"/>
      <c r="E115" s="45"/>
      <c r="F115" s="44"/>
      <c r="G115" s="45"/>
      <c r="H115" s="44"/>
      <c r="I115" s="45"/>
      <c r="J115" s="44"/>
      <c r="K115" s="46"/>
      <c r="L115" s="45"/>
      <c r="M115" s="44"/>
      <c r="N115" s="45"/>
      <c r="O115" s="46"/>
      <c r="P115" s="45"/>
      <c r="Q115" s="46"/>
      <c r="R115" s="45"/>
      <c r="S115" s="46"/>
    </row>
    <row r="116" spans="1:19" x14ac:dyDescent="0.35">
      <c r="A116" s="44"/>
      <c r="B116" s="44"/>
      <c r="C116" s="45"/>
      <c r="D116" s="44"/>
      <c r="E116" s="45"/>
      <c r="F116" s="44"/>
      <c r="G116" s="45"/>
      <c r="H116" s="44"/>
      <c r="I116" s="45"/>
      <c r="J116" s="44"/>
      <c r="K116" s="46"/>
      <c r="L116" s="45"/>
      <c r="M116" s="44"/>
      <c r="N116" s="45"/>
      <c r="O116" s="46"/>
      <c r="P116" s="45"/>
      <c r="Q116" s="46"/>
      <c r="R116" s="45"/>
      <c r="S116" s="46"/>
    </row>
    <row r="117" spans="1:19" x14ac:dyDescent="0.35">
      <c r="A117" s="44"/>
      <c r="B117" s="44"/>
      <c r="C117" s="45"/>
      <c r="D117" s="44"/>
      <c r="E117" s="45"/>
      <c r="F117" s="44"/>
      <c r="G117" s="45"/>
      <c r="H117" s="44"/>
      <c r="I117" s="45"/>
      <c r="J117" s="44"/>
      <c r="K117" s="46"/>
      <c r="L117" s="45"/>
      <c r="M117" s="44"/>
      <c r="N117" s="45"/>
      <c r="O117" s="46"/>
      <c r="P117" s="45"/>
      <c r="Q117" s="46"/>
      <c r="R117" s="45"/>
      <c r="S117" s="46"/>
    </row>
    <row r="118" spans="1:19" x14ac:dyDescent="0.35">
      <c r="A118" s="44"/>
      <c r="B118" s="44"/>
      <c r="C118" s="45"/>
      <c r="D118" s="44"/>
      <c r="E118" s="45"/>
      <c r="F118" s="44"/>
      <c r="G118" s="45"/>
      <c r="H118" s="44"/>
      <c r="I118" s="45"/>
      <c r="J118" s="44"/>
      <c r="K118" s="46"/>
      <c r="L118" s="45"/>
      <c r="M118" s="44"/>
      <c r="N118" s="45"/>
      <c r="O118" s="46"/>
      <c r="P118" s="45"/>
      <c r="Q118" s="46"/>
      <c r="R118" s="45"/>
      <c r="S118" s="46"/>
    </row>
    <row r="119" spans="1:19" x14ac:dyDescent="0.35">
      <c r="A119" s="44"/>
      <c r="B119" s="44"/>
      <c r="C119" s="45"/>
      <c r="D119" s="44"/>
      <c r="E119" s="45"/>
      <c r="F119" s="44"/>
      <c r="G119" s="45"/>
      <c r="H119" s="44"/>
      <c r="I119" s="45"/>
      <c r="J119" s="44"/>
      <c r="K119" s="46"/>
      <c r="L119" s="45"/>
      <c r="M119" s="44"/>
      <c r="N119" s="45"/>
      <c r="O119" s="46"/>
      <c r="P119" s="45"/>
      <c r="Q119" s="46"/>
      <c r="R119" s="45"/>
      <c r="S119" s="46"/>
    </row>
    <row r="120" spans="1:19" x14ac:dyDescent="0.35">
      <c r="A120" s="44"/>
      <c r="B120" s="44"/>
      <c r="C120" s="45"/>
      <c r="D120" s="44"/>
      <c r="E120" s="45"/>
      <c r="F120" s="44"/>
      <c r="G120" s="45"/>
      <c r="H120" s="44"/>
      <c r="I120" s="45"/>
      <c r="J120" s="44"/>
      <c r="K120" s="46"/>
      <c r="L120" s="45"/>
      <c r="M120" s="44"/>
      <c r="N120" s="45"/>
      <c r="O120" s="46"/>
      <c r="P120" s="45"/>
      <c r="Q120" s="46"/>
      <c r="R120" s="45"/>
      <c r="S120" s="46"/>
    </row>
    <row r="121" spans="1:19" x14ac:dyDescent="0.35">
      <c r="A121" s="44"/>
      <c r="B121" s="44"/>
      <c r="C121" s="45"/>
      <c r="D121" s="44"/>
      <c r="E121" s="45"/>
      <c r="F121" s="44"/>
      <c r="G121" s="45"/>
      <c r="H121" s="44"/>
      <c r="I121" s="45"/>
      <c r="J121" s="44"/>
      <c r="K121" s="46"/>
      <c r="L121" s="45"/>
      <c r="M121" s="44"/>
      <c r="N121" s="45"/>
      <c r="O121" s="46"/>
      <c r="P121" s="45"/>
      <c r="Q121" s="46"/>
      <c r="R121" s="45"/>
      <c r="S121" s="46"/>
    </row>
    <row r="122" spans="1:19" x14ac:dyDescent="0.35">
      <c r="A122" s="44"/>
      <c r="B122" s="44"/>
      <c r="C122" s="45"/>
      <c r="D122" s="44"/>
      <c r="E122" s="45"/>
      <c r="F122" s="44"/>
      <c r="G122" s="45"/>
      <c r="H122" s="44"/>
      <c r="I122" s="45"/>
      <c r="J122" s="44"/>
      <c r="K122" s="46"/>
      <c r="L122" s="45"/>
      <c r="M122" s="44"/>
      <c r="N122" s="45"/>
      <c r="O122" s="46"/>
      <c r="P122" s="45"/>
      <c r="Q122" s="46"/>
      <c r="R122" s="45"/>
      <c r="S122" s="46"/>
    </row>
    <row r="123" spans="1:19" x14ac:dyDescent="0.35">
      <c r="A123" s="44"/>
      <c r="B123" s="44"/>
      <c r="C123" s="45"/>
      <c r="D123" s="44"/>
      <c r="E123" s="45"/>
      <c r="F123" s="44"/>
      <c r="G123" s="45"/>
      <c r="H123" s="44"/>
      <c r="I123" s="45"/>
      <c r="J123" s="44"/>
      <c r="K123" s="46"/>
      <c r="L123" s="45"/>
      <c r="M123" s="44"/>
      <c r="N123" s="45"/>
      <c r="O123" s="46"/>
      <c r="P123" s="45"/>
      <c r="Q123" s="46"/>
      <c r="R123" s="45"/>
      <c r="S123" s="46"/>
    </row>
    <row r="124" spans="1:19" x14ac:dyDescent="0.35">
      <c r="A124" s="44"/>
      <c r="B124" s="44"/>
      <c r="C124" s="45"/>
      <c r="D124" s="44"/>
      <c r="E124" s="45"/>
      <c r="F124" s="44"/>
      <c r="G124" s="45"/>
      <c r="H124" s="44"/>
      <c r="I124" s="45"/>
      <c r="J124" s="44"/>
      <c r="K124" s="46"/>
      <c r="L124" s="45"/>
      <c r="M124" s="44"/>
      <c r="N124" s="45"/>
      <c r="O124" s="46"/>
      <c r="P124" s="45"/>
      <c r="Q124" s="46"/>
      <c r="R124" s="45"/>
      <c r="S124" s="46"/>
    </row>
    <row r="125" spans="1:19" x14ac:dyDescent="0.35">
      <c r="A125" s="44"/>
      <c r="B125" s="44"/>
      <c r="C125" s="45"/>
      <c r="D125" s="44"/>
      <c r="E125" s="45"/>
      <c r="F125" s="44"/>
      <c r="G125" s="45"/>
      <c r="H125" s="44"/>
      <c r="I125" s="45"/>
      <c r="J125" s="44"/>
      <c r="K125" s="46"/>
      <c r="L125" s="45"/>
      <c r="M125" s="44"/>
      <c r="N125" s="45"/>
      <c r="O125" s="46"/>
      <c r="P125" s="45"/>
      <c r="Q125" s="46"/>
      <c r="R125" s="45"/>
      <c r="S125" s="46"/>
    </row>
    <row r="126" spans="1:19" x14ac:dyDescent="0.35">
      <c r="A126" s="44"/>
      <c r="B126" s="44"/>
      <c r="C126" s="45"/>
      <c r="D126" s="44"/>
      <c r="E126" s="45"/>
      <c r="F126" s="44"/>
      <c r="G126" s="45"/>
      <c r="H126" s="44"/>
      <c r="I126" s="45"/>
      <c r="J126" s="44"/>
      <c r="K126" s="46"/>
      <c r="L126" s="45"/>
      <c r="M126" s="44"/>
      <c r="N126" s="45"/>
      <c r="O126" s="46"/>
      <c r="P126" s="45"/>
      <c r="Q126" s="46"/>
      <c r="R126" s="45"/>
      <c r="S126" s="46"/>
    </row>
    <row r="127" spans="1:19" x14ac:dyDescent="0.35">
      <c r="A127" s="44"/>
      <c r="B127" s="44"/>
      <c r="C127" s="45"/>
      <c r="D127" s="44"/>
      <c r="E127" s="45"/>
      <c r="F127" s="44"/>
      <c r="G127" s="45"/>
      <c r="H127" s="44"/>
      <c r="I127" s="45"/>
      <c r="J127" s="44"/>
      <c r="K127" s="46"/>
      <c r="L127" s="45"/>
      <c r="M127" s="44"/>
      <c r="N127" s="45"/>
      <c r="O127" s="46"/>
      <c r="P127" s="45"/>
      <c r="Q127" s="46"/>
      <c r="R127" s="45"/>
      <c r="S127" s="46"/>
    </row>
    <row r="128" spans="1:19" x14ac:dyDescent="0.35">
      <c r="A128" s="44"/>
      <c r="B128" s="44"/>
      <c r="C128" s="45"/>
      <c r="D128" s="44"/>
      <c r="E128" s="45"/>
      <c r="F128" s="44"/>
      <c r="G128" s="45"/>
      <c r="H128" s="44"/>
      <c r="I128" s="45"/>
      <c r="J128" s="44"/>
      <c r="K128" s="46"/>
      <c r="L128" s="45"/>
      <c r="M128" s="44"/>
      <c r="N128" s="45"/>
      <c r="O128" s="46"/>
      <c r="P128" s="45"/>
      <c r="Q128" s="46"/>
      <c r="R128" s="45"/>
      <c r="S128" s="46"/>
    </row>
    <row r="129" spans="1:19" x14ac:dyDescent="0.35">
      <c r="A129" s="44"/>
      <c r="B129" s="44"/>
      <c r="C129" s="45"/>
      <c r="D129" s="44"/>
      <c r="E129" s="45"/>
      <c r="F129" s="44"/>
      <c r="G129" s="45"/>
      <c r="H129" s="44"/>
      <c r="I129" s="45"/>
      <c r="J129" s="44"/>
      <c r="K129" s="46"/>
      <c r="L129" s="45"/>
      <c r="M129" s="44"/>
      <c r="N129" s="45"/>
      <c r="O129" s="46"/>
      <c r="P129" s="45"/>
      <c r="Q129" s="46"/>
      <c r="R129" s="45"/>
      <c r="S129" s="46"/>
    </row>
    <row r="130" spans="1:19" x14ac:dyDescent="0.35">
      <c r="A130" s="44"/>
      <c r="B130" s="44"/>
      <c r="C130" s="45"/>
      <c r="D130" s="44"/>
      <c r="E130" s="45"/>
      <c r="F130" s="44"/>
      <c r="G130" s="45"/>
      <c r="H130" s="44"/>
      <c r="I130" s="45"/>
      <c r="J130" s="44"/>
      <c r="K130" s="46"/>
      <c r="L130" s="45"/>
      <c r="M130" s="44"/>
      <c r="N130" s="45"/>
      <c r="O130" s="46"/>
      <c r="P130" s="45"/>
      <c r="Q130" s="46"/>
      <c r="R130" s="45"/>
      <c r="S130" s="46"/>
    </row>
    <row r="131" spans="1:19" x14ac:dyDescent="0.35">
      <c r="A131" s="44"/>
      <c r="B131" s="44"/>
      <c r="C131" s="45"/>
      <c r="D131" s="44"/>
      <c r="E131" s="45"/>
      <c r="F131" s="44"/>
      <c r="G131" s="45"/>
      <c r="H131" s="44"/>
      <c r="I131" s="45"/>
      <c r="J131" s="44"/>
      <c r="K131" s="46"/>
      <c r="L131" s="45"/>
      <c r="M131" s="44"/>
      <c r="N131" s="45"/>
      <c r="O131" s="46"/>
      <c r="P131" s="45"/>
      <c r="Q131" s="46"/>
      <c r="R131" s="45"/>
      <c r="S131" s="46"/>
    </row>
    <row r="132" spans="1:19" x14ac:dyDescent="0.35">
      <c r="A132" s="44"/>
      <c r="B132" s="44"/>
      <c r="C132" s="45"/>
      <c r="D132" s="44"/>
      <c r="E132" s="45"/>
      <c r="F132" s="44"/>
      <c r="G132" s="45"/>
      <c r="H132" s="44"/>
      <c r="I132" s="45"/>
      <c r="J132" s="44"/>
      <c r="K132" s="46"/>
      <c r="L132" s="45"/>
      <c r="M132" s="44"/>
      <c r="N132" s="45"/>
      <c r="O132" s="46"/>
      <c r="P132" s="45"/>
      <c r="Q132" s="46"/>
      <c r="R132" s="45"/>
      <c r="S132" s="46"/>
    </row>
    <row r="133" spans="1:19" x14ac:dyDescent="0.35">
      <c r="A133" s="44"/>
      <c r="B133" s="44"/>
      <c r="C133" s="45"/>
      <c r="D133" s="44"/>
      <c r="E133" s="45"/>
      <c r="F133" s="44"/>
      <c r="G133" s="45"/>
      <c r="H133" s="44"/>
      <c r="I133" s="45"/>
      <c r="J133" s="44"/>
      <c r="K133" s="46"/>
      <c r="L133" s="45"/>
      <c r="M133" s="44"/>
      <c r="N133" s="45"/>
      <c r="O133" s="46"/>
      <c r="P133" s="45"/>
      <c r="Q133" s="46"/>
      <c r="R133" s="45"/>
      <c r="S133" s="46"/>
    </row>
    <row r="134" spans="1:19" x14ac:dyDescent="0.35">
      <c r="A134" s="44"/>
      <c r="B134" s="44"/>
      <c r="C134" s="45"/>
      <c r="D134" s="44"/>
      <c r="E134" s="45"/>
      <c r="F134" s="44"/>
      <c r="G134" s="45"/>
      <c r="H134" s="44"/>
      <c r="I134" s="45"/>
      <c r="J134" s="44"/>
      <c r="K134" s="46"/>
      <c r="L134" s="45"/>
      <c r="M134" s="44"/>
      <c r="N134" s="45"/>
      <c r="O134" s="46"/>
      <c r="P134" s="45"/>
      <c r="Q134" s="46"/>
      <c r="R134" s="45"/>
      <c r="S134" s="46"/>
    </row>
    <row r="135" spans="1:19" x14ac:dyDescent="0.35">
      <c r="A135" s="44"/>
      <c r="B135" s="44"/>
      <c r="C135" s="45"/>
      <c r="D135" s="44"/>
      <c r="E135" s="45"/>
      <c r="F135" s="44"/>
      <c r="G135" s="45"/>
      <c r="H135" s="44"/>
      <c r="I135" s="45"/>
      <c r="J135" s="44"/>
      <c r="K135" s="46"/>
      <c r="L135" s="45"/>
      <c r="M135" s="44"/>
      <c r="N135" s="45"/>
      <c r="O135" s="46"/>
      <c r="P135" s="45"/>
      <c r="Q135" s="46"/>
      <c r="R135" s="45"/>
      <c r="S135" s="46"/>
    </row>
    <row r="136" spans="1:19" x14ac:dyDescent="0.35">
      <c r="A136" s="44"/>
      <c r="B136" s="44"/>
      <c r="C136" s="45"/>
      <c r="D136" s="44"/>
      <c r="E136" s="45"/>
      <c r="F136" s="44"/>
      <c r="G136" s="45"/>
      <c r="H136" s="44"/>
      <c r="I136" s="45"/>
      <c r="J136" s="44"/>
      <c r="K136" s="46"/>
      <c r="L136" s="45"/>
      <c r="M136" s="44"/>
      <c r="N136" s="45"/>
      <c r="O136" s="46"/>
      <c r="P136" s="45"/>
      <c r="Q136" s="46"/>
      <c r="R136" s="45"/>
      <c r="S136" s="46"/>
    </row>
    <row r="137" spans="1:19" x14ac:dyDescent="0.35">
      <c r="A137" s="44"/>
      <c r="B137" s="44"/>
      <c r="C137" s="45"/>
      <c r="D137" s="44"/>
      <c r="E137" s="45"/>
      <c r="F137" s="44"/>
      <c r="G137" s="45"/>
      <c r="H137" s="44"/>
      <c r="I137" s="45"/>
      <c r="J137" s="44"/>
      <c r="K137" s="46"/>
      <c r="L137" s="45"/>
      <c r="M137" s="44"/>
      <c r="N137" s="45"/>
      <c r="O137" s="46"/>
      <c r="P137" s="45"/>
      <c r="Q137" s="46"/>
      <c r="R137" s="45"/>
      <c r="S137" s="46"/>
    </row>
    <row r="138" spans="1:19" x14ac:dyDescent="0.35">
      <c r="A138" s="44"/>
      <c r="B138" s="44"/>
      <c r="C138" s="45"/>
      <c r="D138" s="44"/>
      <c r="E138" s="45"/>
      <c r="F138" s="44"/>
      <c r="G138" s="45"/>
      <c r="H138" s="44"/>
      <c r="I138" s="45"/>
      <c r="J138" s="44"/>
      <c r="K138" s="46"/>
      <c r="L138" s="45"/>
      <c r="M138" s="44"/>
      <c r="N138" s="45"/>
      <c r="O138" s="46"/>
      <c r="P138" s="45"/>
      <c r="Q138" s="46"/>
      <c r="R138" s="45"/>
      <c r="S138" s="46"/>
    </row>
    <row r="139" spans="1:19" x14ac:dyDescent="0.35">
      <c r="A139" s="44"/>
      <c r="B139" s="44"/>
      <c r="C139" s="45"/>
      <c r="D139" s="44"/>
      <c r="E139" s="45"/>
      <c r="F139" s="44"/>
      <c r="G139" s="45"/>
      <c r="H139" s="44"/>
      <c r="I139" s="45"/>
      <c r="J139" s="44"/>
      <c r="K139" s="46"/>
      <c r="L139" s="45"/>
      <c r="M139" s="44"/>
      <c r="N139" s="45"/>
      <c r="O139" s="46"/>
      <c r="P139" s="45"/>
      <c r="Q139" s="46"/>
      <c r="R139" s="45"/>
      <c r="S139" s="46"/>
    </row>
    <row r="140" spans="1:19" x14ac:dyDescent="0.35">
      <c r="A140" s="44"/>
      <c r="B140" s="44"/>
      <c r="C140" s="45"/>
      <c r="D140" s="44"/>
      <c r="E140" s="45"/>
      <c r="F140" s="44"/>
      <c r="G140" s="45"/>
      <c r="H140" s="44"/>
      <c r="I140" s="45"/>
      <c r="J140" s="44"/>
      <c r="K140" s="46"/>
      <c r="L140" s="45"/>
      <c r="M140" s="44"/>
      <c r="N140" s="45"/>
      <c r="O140" s="46"/>
      <c r="P140" s="45"/>
      <c r="Q140" s="46"/>
      <c r="R140" s="45"/>
      <c r="S140" s="46"/>
    </row>
    <row r="141" spans="1:19" x14ac:dyDescent="0.35">
      <c r="A141" s="44"/>
      <c r="B141" s="44"/>
      <c r="C141" s="45"/>
      <c r="D141" s="44"/>
      <c r="E141" s="45"/>
      <c r="F141" s="44"/>
      <c r="G141" s="45"/>
      <c r="H141" s="44"/>
      <c r="I141" s="45"/>
      <c r="J141" s="44"/>
      <c r="K141" s="46"/>
      <c r="L141" s="45"/>
      <c r="M141" s="44"/>
      <c r="N141" s="45"/>
      <c r="O141" s="46"/>
      <c r="P141" s="45"/>
      <c r="Q141" s="46"/>
      <c r="R141" s="45"/>
      <c r="S141" s="46"/>
    </row>
    <row r="142" spans="1:19" x14ac:dyDescent="0.35">
      <c r="A142" s="44"/>
      <c r="B142" s="44"/>
      <c r="C142" s="45"/>
      <c r="D142" s="44"/>
      <c r="E142" s="45"/>
      <c r="F142" s="44"/>
      <c r="G142" s="45"/>
      <c r="H142" s="44"/>
      <c r="I142" s="45"/>
      <c r="J142" s="44"/>
      <c r="K142" s="46"/>
      <c r="L142" s="45"/>
      <c r="M142" s="44"/>
      <c r="N142" s="45"/>
      <c r="O142" s="46"/>
      <c r="P142" s="45"/>
      <c r="Q142" s="46"/>
      <c r="R142" s="45"/>
      <c r="S142" s="46"/>
    </row>
    <row r="143" spans="1:19" x14ac:dyDescent="0.35">
      <c r="A143" s="44"/>
      <c r="B143" s="44"/>
      <c r="C143" s="45"/>
      <c r="D143" s="44"/>
      <c r="E143" s="45"/>
      <c r="F143" s="44"/>
      <c r="G143" s="45"/>
      <c r="H143" s="44"/>
      <c r="I143" s="45"/>
      <c r="J143" s="44"/>
      <c r="K143" s="46"/>
      <c r="L143" s="45"/>
      <c r="M143" s="44"/>
      <c r="N143" s="45"/>
      <c r="O143" s="46"/>
      <c r="P143" s="45"/>
      <c r="Q143" s="46"/>
      <c r="R143" s="45"/>
      <c r="S143" s="46"/>
    </row>
    <row r="144" spans="1:19" x14ac:dyDescent="0.35">
      <c r="A144" s="44"/>
      <c r="B144" s="44"/>
      <c r="C144" s="45"/>
      <c r="D144" s="44"/>
      <c r="E144" s="45"/>
      <c r="F144" s="44"/>
      <c r="G144" s="45"/>
      <c r="H144" s="44"/>
      <c r="I144" s="45"/>
      <c r="J144" s="44"/>
      <c r="K144" s="46"/>
      <c r="L144" s="45"/>
      <c r="M144" s="44"/>
      <c r="N144" s="45"/>
      <c r="O144" s="46"/>
      <c r="P144" s="45"/>
      <c r="Q144" s="46"/>
      <c r="R144" s="45"/>
      <c r="S144" s="46"/>
    </row>
    <row r="145" spans="1:19" x14ac:dyDescent="0.35">
      <c r="A145" s="44"/>
      <c r="B145" s="44"/>
      <c r="C145" s="45"/>
      <c r="D145" s="44"/>
      <c r="E145" s="45"/>
      <c r="F145" s="44"/>
      <c r="G145" s="45"/>
      <c r="H145" s="44"/>
      <c r="I145" s="45"/>
      <c r="J145" s="44"/>
      <c r="K145" s="46"/>
      <c r="L145" s="45"/>
      <c r="M145" s="44"/>
      <c r="N145" s="45"/>
      <c r="O145" s="46"/>
      <c r="P145" s="45"/>
      <c r="Q145" s="46"/>
      <c r="R145" s="45"/>
      <c r="S145" s="46"/>
    </row>
    <row r="146" spans="1:19" x14ac:dyDescent="0.35">
      <c r="A146" s="44"/>
      <c r="B146" s="44"/>
      <c r="C146" s="45"/>
      <c r="D146" s="44"/>
      <c r="E146" s="45"/>
      <c r="F146" s="44"/>
      <c r="G146" s="45"/>
      <c r="H146" s="44"/>
      <c r="I146" s="45"/>
      <c r="J146" s="44"/>
      <c r="K146" s="46"/>
      <c r="L146" s="45"/>
      <c r="M146" s="44"/>
      <c r="N146" s="45"/>
      <c r="O146" s="46"/>
      <c r="P146" s="45"/>
      <c r="Q146" s="46"/>
      <c r="R146" s="45"/>
      <c r="S146" s="46"/>
    </row>
    <row r="147" spans="1:19" x14ac:dyDescent="0.35">
      <c r="A147" s="44"/>
      <c r="B147" s="44"/>
      <c r="C147" s="45"/>
      <c r="D147" s="44"/>
      <c r="E147" s="45"/>
      <c r="F147" s="44"/>
      <c r="G147" s="45"/>
      <c r="H147" s="44"/>
      <c r="I147" s="45"/>
      <c r="J147" s="44"/>
      <c r="K147" s="46"/>
      <c r="L147" s="45"/>
      <c r="M147" s="44"/>
      <c r="N147" s="45"/>
      <c r="O147" s="46"/>
      <c r="P147" s="45"/>
      <c r="Q147" s="46"/>
      <c r="R147" s="45"/>
      <c r="S147" s="46"/>
    </row>
    <row r="148" spans="1:19" x14ac:dyDescent="0.35">
      <c r="A148" s="44"/>
      <c r="B148" s="44"/>
      <c r="C148" s="45"/>
      <c r="D148" s="44"/>
      <c r="E148" s="45"/>
      <c r="F148" s="44"/>
      <c r="G148" s="45"/>
      <c r="H148" s="44"/>
      <c r="I148" s="45"/>
      <c r="J148" s="44"/>
      <c r="K148" s="46"/>
      <c r="L148" s="45"/>
      <c r="M148" s="44"/>
      <c r="N148" s="45"/>
      <c r="O148" s="46"/>
      <c r="P148" s="45"/>
      <c r="Q148" s="46"/>
      <c r="R148" s="45"/>
      <c r="S148" s="46"/>
    </row>
    <row r="149" spans="1:19" x14ac:dyDescent="0.35">
      <c r="A149" s="44"/>
      <c r="B149" s="44"/>
      <c r="C149" s="45"/>
      <c r="D149" s="44"/>
      <c r="E149" s="45"/>
      <c r="F149" s="44"/>
      <c r="G149" s="45"/>
      <c r="H149" s="44"/>
      <c r="I149" s="45"/>
      <c r="J149" s="44"/>
      <c r="K149" s="46"/>
      <c r="L149" s="45"/>
      <c r="M149" s="44"/>
      <c r="N149" s="45"/>
      <c r="O149" s="46"/>
      <c r="P149" s="45"/>
      <c r="Q149" s="46"/>
      <c r="R149" s="45"/>
      <c r="S149" s="46"/>
    </row>
    <row r="150" spans="1:19" x14ac:dyDescent="0.35">
      <c r="A150" s="44"/>
      <c r="B150" s="44"/>
      <c r="C150" s="45"/>
      <c r="D150" s="44"/>
      <c r="E150" s="45"/>
      <c r="F150" s="44"/>
      <c r="G150" s="45"/>
      <c r="H150" s="44"/>
      <c r="I150" s="45"/>
      <c r="J150" s="44"/>
      <c r="K150" s="46"/>
      <c r="L150" s="45"/>
      <c r="M150" s="44"/>
      <c r="N150" s="45"/>
      <c r="O150" s="46"/>
      <c r="P150" s="45"/>
      <c r="Q150" s="46"/>
      <c r="R150" s="45"/>
      <c r="S150" s="46"/>
    </row>
    <row r="151" spans="1:19" x14ac:dyDescent="0.35">
      <c r="A151" s="44"/>
      <c r="B151" s="44"/>
      <c r="C151" s="45"/>
      <c r="D151" s="44"/>
      <c r="E151" s="45"/>
      <c r="F151" s="44"/>
      <c r="G151" s="45"/>
      <c r="H151" s="44"/>
      <c r="I151" s="45"/>
      <c r="J151" s="44"/>
      <c r="K151" s="46"/>
      <c r="L151" s="45"/>
      <c r="M151" s="44"/>
      <c r="N151" s="45"/>
      <c r="O151" s="46"/>
      <c r="P151" s="45"/>
      <c r="Q151" s="46"/>
      <c r="R151" s="45"/>
      <c r="S151" s="46"/>
    </row>
    <row r="152" spans="1:19" x14ac:dyDescent="0.35">
      <c r="A152" s="44"/>
      <c r="B152" s="44"/>
      <c r="C152" s="45"/>
      <c r="D152" s="44"/>
      <c r="E152" s="45"/>
      <c r="F152" s="44"/>
      <c r="G152" s="45"/>
      <c r="H152" s="44"/>
      <c r="I152" s="45"/>
      <c r="J152" s="44"/>
      <c r="K152" s="46"/>
      <c r="L152" s="45"/>
      <c r="M152" s="44"/>
      <c r="N152" s="45"/>
      <c r="O152" s="46"/>
      <c r="P152" s="45"/>
      <c r="Q152" s="46"/>
      <c r="R152" s="45"/>
      <c r="S152" s="46"/>
    </row>
    <row r="153" spans="1:19" x14ac:dyDescent="0.35">
      <c r="A153" s="44"/>
      <c r="B153" s="44"/>
      <c r="C153" s="45"/>
      <c r="D153" s="44"/>
      <c r="E153" s="45"/>
      <c r="F153" s="44"/>
      <c r="G153" s="45"/>
      <c r="H153" s="44"/>
      <c r="I153" s="45"/>
      <c r="J153" s="44"/>
      <c r="K153" s="46"/>
      <c r="L153" s="45"/>
      <c r="M153" s="44"/>
      <c r="N153" s="45"/>
      <c r="O153" s="46"/>
      <c r="P153" s="45"/>
      <c r="Q153" s="46"/>
      <c r="R153" s="45"/>
      <c r="S153" s="46"/>
    </row>
    <row r="154" spans="1:19" x14ac:dyDescent="0.35">
      <c r="A154" s="44"/>
      <c r="B154" s="44"/>
      <c r="C154" s="45"/>
      <c r="D154" s="44"/>
      <c r="E154" s="45"/>
      <c r="F154" s="44"/>
      <c r="G154" s="45"/>
      <c r="H154" s="44"/>
      <c r="I154" s="45"/>
      <c r="J154" s="44"/>
      <c r="K154" s="46"/>
      <c r="L154" s="45"/>
      <c r="M154" s="44"/>
      <c r="N154" s="45"/>
      <c r="O154" s="46"/>
      <c r="P154" s="45"/>
      <c r="Q154" s="46"/>
      <c r="R154" s="45"/>
      <c r="S154" s="46"/>
    </row>
    <row r="155" spans="1:19" x14ac:dyDescent="0.35">
      <c r="A155" s="44"/>
      <c r="B155" s="44"/>
      <c r="C155" s="45"/>
      <c r="D155" s="44"/>
      <c r="E155" s="45"/>
      <c r="F155" s="44"/>
      <c r="G155" s="45"/>
      <c r="H155" s="44"/>
      <c r="I155" s="45"/>
      <c r="J155" s="44"/>
      <c r="K155" s="46"/>
      <c r="L155" s="45"/>
      <c r="M155" s="44"/>
      <c r="N155" s="45"/>
      <c r="O155" s="46"/>
      <c r="P155" s="45"/>
      <c r="Q155" s="46"/>
      <c r="R155" s="45"/>
      <c r="S155" s="46"/>
    </row>
    <row r="156" spans="1:19" x14ac:dyDescent="0.35">
      <c r="A156" s="44"/>
      <c r="B156" s="44"/>
      <c r="C156" s="45"/>
      <c r="D156" s="44"/>
      <c r="E156" s="45"/>
      <c r="F156" s="44"/>
      <c r="G156" s="45"/>
      <c r="H156" s="44"/>
      <c r="I156" s="45"/>
      <c r="J156" s="44"/>
      <c r="K156" s="46"/>
      <c r="L156" s="45"/>
      <c r="M156" s="44"/>
      <c r="N156" s="45"/>
      <c r="O156" s="46"/>
      <c r="P156" s="45"/>
      <c r="Q156" s="46"/>
      <c r="R156" s="45"/>
      <c r="S156" s="46"/>
    </row>
    <row r="157" spans="1:19" x14ac:dyDescent="0.35">
      <c r="A157" s="44"/>
      <c r="B157" s="44"/>
      <c r="C157" s="45"/>
      <c r="D157" s="44"/>
      <c r="E157" s="45"/>
      <c r="F157" s="44"/>
      <c r="G157" s="45"/>
      <c r="H157" s="44"/>
      <c r="I157" s="45"/>
      <c r="J157" s="44"/>
      <c r="K157" s="46"/>
      <c r="L157" s="45"/>
      <c r="M157" s="44"/>
      <c r="N157" s="45"/>
      <c r="O157" s="46"/>
      <c r="P157" s="45"/>
      <c r="Q157" s="46"/>
      <c r="R157" s="45"/>
      <c r="S157" s="46"/>
    </row>
    <row r="158" spans="1:19" x14ac:dyDescent="0.35">
      <c r="A158" s="44"/>
      <c r="B158" s="44"/>
      <c r="C158" s="45"/>
      <c r="D158" s="44"/>
      <c r="E158" s="45"/>
      <c r="F158" s="44"/>
      <c r="G158" s="45"/>
      <c r="H158" s="44"/>
      <c r="I158" s="45"/>
      <c r="J158" s="44"/>
      <c r="K158" s="46"/>
      <c r="L158" s="45"/>
      <c r="M158" s="44"/>
      <c r="N158" s="45"/>
      <c r="O158" s="46"/>
      <c r="P158" s="45"/>
      <c r="Q158" s="46"/>
      <c r="R158" s="45"/>
      <c r="S158" s="46"/>
    </row>
    <row r="159" spans="1:19" x14ac:dyDescent="0.35">
      <c r="A159" s="44"/>
      <c r="B159" s="44"/>
      <c r="C159" s="45"/>
      <c r="D159" s="44"/>
      <c r="E159" s="45"/>
      <c r="F159" s="44"/>
      <c r="G159" s="45"/>
      <c r="H159" s="44"/>
      <c r="I159" s="45"/>
      <c r="J159" s="44"/>
      <c r="K159" s="46"/>
      <c r="L159" s="45"/>
      <c r="M159" s="44"/>
      <c r="N159" s="45"/>
      <c r="O159" s="46"/>
      <c r="P159" s="45"/>
      <c r="Q159" s="46"/>
      <c r="R159" s="45"/>
      <c r="S159" s="46"/>
    </row>
    <row r="160" spans="1:19" x14ac:dyDescent="0.35">
      <c r="A160" s="44"/>
      <c r="B160" s="44"/>
      <c r="C160" s="45"/>
      <c r="D160" s="44"/>
      <c r="E160" s="45"/>
      <c r="F160" s="44"/>
      <c r="G160" s="45"/>
      <c r="H160" s="44"/>
      <c r="I160" s="45"/>
      <c r="J160" s="44"/>
      <c r="K160" s="46"/>
      <c r="L160" s="45"/>
      <c r="M160" s="44"/>
      <c r="N160" s="45"/>
      <c r="O160" s="46"/>
      <c r="P160" s="45"/>
      <c r="Q160" s="46"/>
      <c r="R160" s="45"/>
      <c r="S160" s="46"/>
    </row>
    <row r="161" spans="1:19" x14ac:dyDescent="0.35">
      <c r="A161" s="44"/>
      <c r="B161" s="44"/>
      <c r="C161" s="45"/>
      <c r="D161" s="44"/>
      <c r="E161" s="45"/>
      <c r="F161" s="44"/>
      <c r="G161" s="45"/>
      <c r="H161" s="44"/>
      <c r="I161" s="45"/>
      <c r="J161" s="44"/>
      <c r="K161" s="46"/>
      <c r="L161" s="45"/>
      <c r="M161" s="44"/>
      <c r="N161" s="45"/>
      <c r="O161" s="46"/>
      <c r="P161" s="45"/>
      <c r="Q161" s="46"/>
      <c r="R161" s="45"/>
      <c r="S161" s="46"/>
    </row>
    <row r="162" spans="1:19" x14ac:dyDescent="0.35">
      <c r="A162" s="44"/>
      <c r="B162" s="44"/>
      <c r="C162" s="45"/>
      <c r="D162" s="44"/>
      <c r="E162" s="45"/>
      <c r="F162" s="44"/>
      <c r="G162" s="45"/>
      <c r="H162" s="44"/>
      <c r="I162" s="45"/>
      <c r="J162" s="44"/>
      <c r="K162" s="46"/>
      <c r="L162" s="45"/>
      <c r="M162" s="44"/>
      <c r="N162" s="45"/>
      <c r="O162" s="46"/>
      <c r="P162" s="45"/>
      <c r="Q162" s="46"/>
      <c r="R162" s="45"/>
      <c r="S162" s="46"/>
    </row>
    <row r="163" spans="1:19" x14ac:dyDescent="0.35">
      <c r="A163" s="44"/>
      <c r="B163" s="44"/>
      <c r="C163" s="45"/>
      <c r="D163" s="44"/>
      <c r="E163" s="45"/>
      <c r="F163" s="44"/>
      <c r="G163" s="45"/>
      <c r="H163" s="44"/>
      <c r="I163" s="45"/>
      <c r="J163" s="44"/>
      <c r="K163" s="46"/>
      <c r="L163" s="45"/>
      <c r="M163" s="44"/>
      <c r="N163" s="45"/>
      <c r="O163" s="46"/>
      <c r="P163" s="45"/>
      <c r="Q163" s="46"/>
      <c r="R163" s="45"/>
      <c r="S163" s="46"/>
    </row>
    <row r="164" spans="1:19" x14ac:dyDescent="0.35">
      <c r="A164" s="44"/>
      <c r="B164" s="44"/>
      <c r="C164" s="45"/>
      <c r="D164" s="44"/>
      <c r="E164" s="45"/>
      <c r="F164" s="44"/>
      <c r="G164" s="45"/>
      <c r="H164" s="44"/>
      <c r="I164" s="45"/>
      <c r="J164" s="44"/>
      <c r="K164" s="46"/>
      <c r="L164" s="45"/>
      <c r="M164" s="44"/>
      <c r="N164" s="45"/>
      <c r="O164" s="46"/>
      <c r="P164" s="45"/>
      <c r="Q164" s="46"/>
      <c r="R164" s="45"/>
      <c r="S164" s="46"/>
    </row>
    <row r="165" spans="1:19" x14ac:dyDescent="0.35">
      <c r="A165" s="44"/>
      <c r="B165" s="44"/>
      <c r="C165" s="45"/>
      <c r="D165" s="44"/>
      <c r="E165" s="45"/>
      <c r="F165" s="44"/>
      <c r="G165" s="45"/>
      <c r="H165" s="44"/>
      <c r="I165" s="45"/>
      <c r="J165" s="44"/>
      <c r="K165" s="46"/>
      <c r="L165" s="45"/>
      <c r="M165" s="44"/>
      <c r="N165" s="45"/>
      <c r="O165" s="46"/>
      <c r="P165" s="45"/>
      <c r="Q165" s="46"/>
      <c r="R165" s="45"/>
      <c r="S165" s="46"/>
    </row>
    <row r="166" spans="1:19" x14ac:dyDescent="0.35">
      <c r="A166" s="44"/>
      <c r="B166" s="44"/>
      <c r="C166" s="45"/>
      <c r="D166" s="44"/>
      <c r="E166" s="45"/>
      <c r="F166" s="44"/>
      <c r="G166" s="45"/>
      <c r="H166" s="44"/>
      <c r="I166" s="45"/>
      <c r="J166" s="44"/>
      <c r="K166" s="46"/>
      <c r="L166" s="45"/>
      <c r="M166" s="44"/>
      <c r="N166" s="45"/>
      <c r="O166" s="46"/>
      <c r="P166" s="45"/>
      <c r="Q166" s="46"/>
      <c r="R166" s="45"/>
      <c r="S166" s="46"/>
    </row>
    <row r="167" spans="1:19" x14ac:dyDescent="0.35">
      <c r="A167" s="44"/>
      <c r="B167" s="44"/>
      <c r="C167" s="45"/>
      <c r="D167" s="44"/>
      <c r="E167" s="45"/>
      <c r="F167" s="44"/>
      <c r="G167" s="45"/>
      <c r="H167" s="44"/>
      <c r="I167" s="45"/>
      <c r="J167" s="44"/>
      <c r="K167" s="46"/>
      <c r="L167" s="45"/>
      <c r="M167" s="44"/>
      <c r="N167" s="45"/>
      <c r="O167" s="46"/>
      <c r="P167" s="45"/>
      <c r="Q167" s="46"/>
      <c r="R167" s="45"/>
      <c r="S167" s="46"/>
    </row>
    <row r="168" spans="1:19" x14ac:dyDescent="0.35">
      <c r="A168" s="44"/>
      <c r="B168" s="44"/>
      <c r="C168" s="45"/>
      <c r="D168" s="44"/>
      <c r="E168" s="45"/>
      <c r="F168" s="44"/>
      <c r="G168" s="45"/>
      <c r="H168" s="44"/>
      <c r="I168" s="45"/>
      <c r="J168" s="44"/>
      <c r="K168" s="46"/>
      <c r="L168" s="45"/>
      <c r="M168" s="44"/>
      <c r="N168" s="45"/>
      <c r="O168" s="46"/>
      <c r="P168" s="45"/>
      <c r="Q168" s="46"/>
      <c r="R168" s="45"/>
      <c r="S168" s="46"/>
    </row>
    <row r="169" spans="1:19" x14ac:dyDescent="0.35">
      <c r="A169" s="44"/>
      <c r="B169" s="44"/>
      <c r="C169" s="45"/>
      <c r="D169" s="44"/>
      <c r="E169" s="45"/>
      <c r="F169" s="44"/>
      <c r="G169" s="45"/>
      <c r="H169" s="44"/>
      <c r="I169" s="45"/>
      <c r="J169" s="44"/>
      <c r="K169" s="46"/>
      <c r="L169" s="45"/>
      <c r="M169" s="44"/>
      <c r="N169" s="45"/>
      <c r="O169" s="46"/>
      <c r="P169" s="45"/>
      <c r="Q169" s="46"/>
      <c r="R169" s="45"/>
      <c r="S169" s="46"/>
    </row>
    <row r="170" spans="1:19" x14ac:dyDescent="0.35">
      <c r="A170" s="44"/>
      <c r="B170" s="44"/>
      <c r="C170" s="45"/>
      <c r="D170" s="44"/>
      <c r="E170" s="45"/>
      <c r="F170" s="44"/>
      <c r="G170" s="45"/>
      <c r="H170" s="44"/>
      <c r="I170" s="45"/>
      <c r="J170" s="44"/>
      <c r="K170" s="46"/>
      <c r="L170" s="45"/>
      <c r="M170" s="44"/>
      <c r="N170" s="45"/>
      <c r="O170" s="46"/>
      <c r="P170" s="45"/>
      <c r="Q170" s="46"/>
      <c r="R170" s="45"/>
      <c r="S170" s="46"/>
    </row>
    <row r="171" spans="1:19" x14ac:dyDescent="0.35">
      <c r="A171" s="44"/>
      <c r="B171" s="44"/>
      <c r="C171" s="45"/>
      <c r="D171" s="44"/>
      <c r="E171" s="45"/>
      <c r="F171" s="44"/>
      <c r="G171" s="45"/>
      <c r="H171" s="44"/>
      <c r="I171" s="45"/>
      <c r="J171" s="44"/>
      <c r="K171" s="46"/>
      <c r="L171" s="45"/>
      <c r="M171" s="44"/>
      <c r="N171" s="45"/>
      <c r="O171" s="46"/>
      <c r="P171" s="45"/>
      <c r="Q171" s="46"/>
      <c r="R171" s="45"/>
      <c r="S171" s="46"/>
    </row>
    <row r="172" spans="1:19" x14ac:dyDescent="0.35">
      <c r="A172" s="44"/>
      <c r="B172" s="44"/>
      <c r="C172" s="45"/>
      <c r="D172" s="44"/>
      <c r="E172" s="45"/>
      <c r="F172" s="44"/>
      <c r="G172" s="45"/>
      <c r="H172" s="44"/>
      <c r="I172" s="45"/>
      <c r="J172" s="44"/>
      <c r="K172" s="46"/>
      <c r="L172" s="45"/>
      <c r="M172" s="44"/>
      <c r="N172" s="45"/>
      <c r="O172" s="46"/>
      <c r="P172" s="45"/>
      <c r="Q172" s="46"/>
      <c r="R172" s="45"/>
      <c r="S172" s="46"/>
    </row>
    <row r="173" spans="1:19" x14ac:dyDescent="0.35">
      <c r="A173" s="44"/>
      <c r="B173" s="44"/>
      <c r="C173" s="45"/>
      <c r="D173" s="44"/>
      <c r="E173" s="45"/>
      <c r="F173" s="44"/>
      <c r="G173" s="45"/>
      <c r="H173" s="44"/>
      <c r="I173" s="45"/>
      <c r="J173" s="44"/>
      <c r="K173" s="46"/>
      <c r="L173" s="45"/>
      <c r="M173" s="44"/>
      <c r="N173" s="45"/>
      <c r="O173" s="46"/>
      <c r="P173" s="45"/>
      <c r="Q173" s="46"/>
      <c r="R173" s="45"/>
      <c r="S173" s="46"/>
    </row>
    <row r="174" spans="1:19" x14ac:dyDescent="0.35">
      <c r="A174" s="44"/>
      <c r="B174" s="44"/>
      <c r="C174" s="45"/>
      <c r="D174" s="44"/>
      <c r="E174" s="45"/>
      <c r="F174" s="44"/>
      <c r="G174" s="45"/>
      <c r="H174" s="44"/>
      <c r="I174" s="45"/>
      <c r="J174" s="44"/>
      <c r="K174" s="46"/>
      <c r="L174" s="45"/>
      <c r="M174" s="44"/>
      <c r="N174" s="45"/>
      <c r="O174" s="46"/>
      <c r="P174" s="45"/>
      <c r="Q174" s="46"/>
      <c r="R174" s="45"/>
      <c r="S174" s="46"/>
    </row>
    <row r="175" spans="1:19" x14ac:dyDescent="0.35">
      <c r="A175" s="44"/>
      <c r="B175" s="44"/>
      <c r="C175" s="45"/>
      <c r="D175" s="44"/>
      <c r="E175" s="45"/>
      <c r="F175" s="44"/>
      <c r="G175" s="45"/>
      <c r="H175" s="44"/>
      <c r="I175" s="45"/>
      <c r="J175" s="44"/>
      <c r="K175" s="46"/>
      <c r="L175" s="45"/>
      <c r="M175" s="44"/>
      <c r="N175" s="45"/>
      <c r="O175" s="46"/>
      <c r="P175" s="45"/>
      <c r="Q175" s="46"/>
      <c r="R175" s="45"/>
      <c r="S175" s="46"/>
    </row>
    <row r="176" spans="1:19" x14ac:dyDescent="0.35">
      <c r="A176" s="44"/>
      <c r="B176" s="44"/>
      <c r="C176" s="45"/>
      <c r="D176" s="44"/>
      <c r="E176" s="45"/>
      <c r="F176" s="44"/>
      <c r="G176" s="45"/>
      <c r="H176" s="44"/>
      <c r="I176" s="45"/>
      <c r="J176" s="44"/>
      <c r="K176" s="46"/>
      <c r="L176" s="45"/>
      <c r="M176" s="44"/>
      <c r="N176" s="45"/>
      <c r="O176" s="46"/>
      <c r="P176" s="45"/>
      <c r="Q176" s="46"/>
      <c r="R176" s="45"/>
      <c r="S176" s="46"/>
    </row>
    <row r="177" spans="1:19" x14ac:dyDescent="0.35">
      <c r="A177" s="44"/>
      <c r="B177" s="44"/>
      <c r="C177" s="45"/>
      <c r="D177" s="44"/>
      <c r="E177" s="45"/>
      <c r="F177" s="44"/>
      <c r="G177" s="45"/>
      <c r="H177" s="44"/>
      <c r="I177" s="45"/>
      <c r="J177" s="44"/>
      <c r="K177" s="46"/>
      <c r="L177" s="45"/>
      <c r="M177" s="44"/>
      <c r="N177" s="45"/>
      <c r="O177" s="46"/>
      <c r="P177" s="45"/>
      <c r="Q177" s="46"/>
      <c r="R177" s="45"/>
      <c r="S177" s="46"/>
    </row>
    <row r="178" spans="1:19" x14ac:dyDescent="0.35">
      <c r="A178" s="44"/>
      <c r="B178" s="44"/>
      <c r="C178" s="45"/>
      <c r="D178" s="44"/>
      <c r="E178" s="45"/>
      <c r="F178" s="44"/>
      <c r="G178" s="45"/>
      <c r="H178" s="44"/>
      <c r="I178" s="45"/>
      <c r="J178" s="44"/>
      <c r="K178" s="46"/>
      <c r="L178" s="45"/>
      <c r="M178" s="44"/>
      <c r="N178" s="45"/>
      <c r="O178" s="46"/>
      <c r="P178" s="45"/>
      <c r="Q178" s="46"/>
      <c r="R178" s="45"/>
      <c r="S178" s="46"/>
    </row>
    <row r="179" spans="1:19" x14ac:dyDescent="0.35">
      <c r="A179" s="44"/>
      <c r="B179" s="44"/>
      <c r="C179" s="45"/>
      <c r="D179" s="44"/>
      <c r="E179" s="45"/>
      <c r="F179" s="44"/>
      <c r="G179" s="45"/>
      <c r="H179" s="44"/>
      <c r="I179" s="45"/>
      <c r="J179" s="44"/>
      <c r="K179" s="46"/>
      <c r="L179" s="45"/>
      <c r="M179" s="44"/>
      <c r="N179" s="45"/>
      <c r="O179" s="46"/>
      <c r="P179" s="45"/>
      <c r="Q179" s="46"/>
      <c r="R179" s="45"/>
      <c r="S179" s="46"/>
    </row>
    <row r="180" spans="1:19" x14ac:dyDescent="0.35">
      <c r="A180" s="44"/>
      <c r="B180" s="44"/>
      <c r="C180" s="45"/>
      <c r="D180" s="44"/>
      <c r="E180" s="45"/>
      <c r="F180" s="44"/>
      <c r="G180" s="45"/>
      <c r="H180" s="44"/>
      <c r="I180" s="45"/>
      <c r="J180" s="44"/>
      <c r="K180" s="46"/>
      <c r="L180" s="45"/>
      <c r="M180" s="44"/>
      <c r="N180" s="45"/>
      <c r="O180" s="46"/>
      <c r="P180" s="45"/>
      <c r="Q180" s="46"/>
      <c r="R180" s="45"/>
      <c r="S180" s="46"/>
    </row>
    <row r="181" spans="1:19" x14ac:dyDescent="0.35">
      <c r="A181" s="44"/>
      <c r="B181" s="44"/>
      <c r="C181" s="45"/>
      <c r="D181" s="44"/>
      <c r="E181" s="45"/>
      <c r="F181" s="44"/>
      <c r="G181" s="45"/>
      <c r="H181" s="44"/>
      <c r="I181" s="45"/>
      <c r="J181" s="44"/>
      <c r="K181" s="46"/>
      <c r="L181" s="45"/>
      <c r="M181" s="44"/>
      <c r="N181" s="45"/>
      <c r="O181" s="46"/>
      <c r="P181" s="45"/>
      <c r="Q181" s="46"/>
      <c r="R181" s="45"/>
      <c r="S181" s="46"/>
    </row>
    <row r="182" spans="1:19" x14ac:dyDescent="0.35">
      <c r="A182" s="44"/>
      <c r="B182" s="44"/>
      <c r="C182" s="45"/>
      <c r="D182" s="44"/>
      <c r="E182" s="45"/>
      <c r="F182" s="44"/>
      <c r="G182" s="45"/>
      <c r="H182" s="44"/>
      <c r="I182" s="45"/>
      <c r="J182" s="44"/>
      <c r="K182" s="46"/>
      <c r="L182" s="45"/>
      <c r="M182" s="44"/>
      <c r="N182" s="45"/>
      <c r="O182" s="46"/>
      <c r="P182" s="45"/>
      <c r="Q182" s="46"/>
      <c r="R182" s="45"/>
      <c r="S182" s="46"/>
    </row>
    <row r="183" spans="1:19" x14ac:dyDescent="0.35">
      <c r="A183" s="44"/>
      <c r="B183" s="44"/>
      <c r="C183" s="45"/>
      <c r="D183" s="44"/>
      <c r="E183" s="45"/>
      <c r="F183" s="44"/>
      <c r="G183" s="45"/>
      <c r="H183" s="44"/>
      <c r="I183" s="45"/>
      <c r="J183" s="44"/>
      <c r="K183" s="46"/>
      <c r="L183" s="45"/>
      <c r="M183" s="44"/>
      <c r="N183" s="45"/>
      <c r="O183" s="46"/>
      <c r="P183" s="45"/>
      <c r="Q183" s="46"/>
      <c r="R183" s="45"/>
      <c r="S183" s="46"/>
    </row>
    <row r="184" spans="1:19" x14ac:dyDescent="0.35">
      <c r="A184" s="44"/>
      <c r="B184" s="44"/>
      <c r="C184" s="45"/>
      <c r="D184" s="44"/>
      <c r="E184" s="45"/>
      <c r="F184" s="44"/>
      <c r="G184" s="45"/>
      <c r="H184" s="44"/>
      <c r="I184" s="45"/>
      <c r="J184" s="44"/>
      <c r="K184" s="46"/>
      <c r="L184" s="45"/>
      <c r="M184" s="44"/>
      <c r="N184" s="45"/>
      <c r="O184" s="46"/>
      <c r="P184" s="45"/>
      <c r="Q184" s="46"/>
      <c r="R184" s="45"/>
      <c r="S184" s="46"/>
    </row>
    <row r="185" spans="1:19" x14ac:dyDescent="0.35">
      <c r="A185" s="44"/>
      <c r="B185" s="44"/>
      <c r="C185" s="45"/>
      <c r="D185" s="44"/>
      <c r="E185" s="45"/>
      <c r="F185" s="44"/>
      <c r="G185" s="45"/>
      <c r="H185" s="44"/>
      <c r="I185" s="45"/>
      <c r="J185" s="44"/>
      <c r="K185" s="46"/>
      <c r="L185" s="45"/>
      <c r="M185" s="44"/>
      <c r="N185" s="45"/>
      <c r="O185" s="46"/>
      <c r="P185" s="45"/>
      <c r="Q185" s="46"/>
      <c r="R185" s="45"/>
      <c r="S185" s="46"/>
    </row>
    <row r="186" spans="1:19" x14ac:dyDescent="0.35">
      <c r="A186" s="44"/>
      <c r="B186" s="44"/>
      <c r="C186" s="45"/>
      <c r="D186" s="44"/>
      <c r="E186" s="45"/>
      <c r="F186" s="44"/>
      <c r="G186" s="45"/>
      <c r="H186" s="44"/>
      <c r="I186" s="45"/>
      <c r="J186" s="44"/>
      <c r="K186" s="46"/>
      <c r="L186" s="45"/>
      <c r="M186" s="44"/>
      <c r="N186" s="45"/>
      <c r="O186" s="46"/>
      <c r="P186" s="45"/>
      <c r="Q186" s="46"/>
      <c r="R186" s="45"/>
      <c r="S186" s="46"/>
    </row>
    <row r="187" spans="1:19" x14ac:dyDescent="0.35">
      <c r="A187" s="44"/>
      <c r="B187" s="44"/>
      <c r="C187" s="45"/>
      <c r="D187" s="44"/>
      <c r="E187" s="45"/>
      <c r="F187" s="44"/>
      <c r="G187" s="45"/>
      <c r="H187" s="44"/>
      <c r="I187" s="45"/>
      <c r="J187" s="44"/>
      <c r="K187" s="46"/>
      <c r="L187" s="45"/>
      <c r="M187" s="44"/>
      <c r="N187" s="45"/>
      <c r="O187" s="46"/>
      <c r="P187" s="45"/>
      <c r="Q187" s="46"/>
      <c r="R187" s="45"/>
      <c r="S187" s="46"/>
    </row>
    <row r="188" spans="1:19" x14ac:dyDescent="0.35">
      <c r="A188" s="44"/>
      <c r="B188" s="44"/>
      <c r="C188" s="45"/>
      <c r="D188" s="44"/>
      <c r="E188" s="45"/>
      <c r="F188" s="44"/>
      <c r="G188" s="45"/>
      <c r="H188" s="44"/>
      <c r="I188" s="45"/>
      <c r="J188" s="44"/>
      <c r="K188" s="46"/>
      <c r="L188" s="45"/>
      <c r="M188" s="44"/>
      <c r="N188" s="45"/>
      <c r="O188" s="46"/>
      <c r="P188" s="45"/>
      <c r="Q188" s="46"/>
      <c r="R188" s="45"/>
      <c r="S188" s="46"/>
    </row>
    <row r="189" spans="1:19" x14ac:dyDescent="0.35">
      <c r="A189" s="44"/>
      <c r="B189" s="44"/>
      <c r="C189" s="45"/>
      <c r="D189" s="44"/>
      <c r="E189" s="45"/>
      <c r="F189" s="44"/>
      <c r="G189" s="45"/>
      <c r="H189" s="44"/>
      <c r="I189" s="45"/>
      <c r="J189" s="44"/>
      <c r="K189" s="46"/>
      <c r="L189" s="45"/>
      <c r="M189" s="44"/>
      <c r="N189" s="45"/>
      <c r="O189" s="46"/>
      <c r="P189" s="45"/>
      <c r="Q189" s="46"/>
      <c r="R189" s="45"/>
      <c r="S189" s="46"/>
    </row>
    <row r="190" spans="1:19" x14ac:dyDescent="0.35">
      <c r="A190" s="44"/>
      <c r="B190" s="44"/>
      <c r="C190" s="45"/>
      <c r="D190" s="44"/>
      <c r="E190" s="45"/>
      <c r="F190" s="44"/>
      <c r="G190" s="45"/>
      <c r="H190" s="44"/>
      <c r="I190" s="45"/>
      <c r="J190" s="44"/>
      <c r="K190" s="46"/>
      <c r="L190" s="45"/>
      <c r="M190" s="44"/>
      <c r="N190" s="45"/>
      <c r="O190" s="46"/>
      <c r="P190" s="45"/>
      <c r="Q190" s="46"/>
      <c r="R190" s="45"/>
      <c r="S190" s="46"/>
    </row>
    <row r="191" spans="1:19" x14ac:dyDescent="0.35">
      <c r="A191" s="44"/>
      <c r="B191" s="44"/>
      <c r="C191" s="45"/>
      <c r="D191" s="44"/>
      <c r="E191" s="45"/>
      <c r="F191" s="44"/>
      <c r="G191" s="45"/>
      <c r="H191" s="44"/>
      <c r="I191" s="45"/>
      <c r="J191" s="44"/>
      <c r="K191" s="46"/>
      <c r="L191" s="45"/>
      <c r="M191" s="44"/>
      <c r="N191" s="45"/>
      <c r="O191" s="46"/>
      <c r="P191" s="45"/>
      <c r="Q191" s="46"/>
      <c r="R191" s="45"/>
      <c r="S191" s="46"/>
    </row>
    <row r="192" spans="1:19" x14ac:dyDescent="0.35">
      <c r="A192" s="44"/>
      <c r="B192" s="44"/>
      <c r="C192" s="45"/>
      <c r="D192" s="44"/>
      <c r="E192" s="45"/>
      <c r="F192" s="44"/>
      <c r="G192" s="45"/>
      <c r="H192" s="44"/>
      <c r="I192" s="45"/>
      <c r="J192" s="44"/>
      <c r="K192" s="46"/>
      <c r="L192" s="45"/>
      <c r="M192" s="44"/>
      <c r="N192" s="45"/>
      <c r="O192" s="46"/>
      <c r="P192" s="45"/>
      <c r="Q192" s="46"/>
      <c r="R192" s="45"/>
      <c r="S192" s="46"/>
    </row>
    <row r="193" spans="1:19" x14ac:dyDescent="0.35">
      <c r="A193" s="44"/>
      <c r="B193" s="44"/>
      <c r="C193" s="45"/>
      <c r="D193" s="44"/>
      <c r="E193" s="45"/>
      <c r="F193" s="44"/>
      <c r="G193" s="45"/>
      <c r="H193" s="44"/>
      <c r="I193" s="45"/>
      <c r="J193" s="44"/>
      <c r="K193" s="46"/>
      <c r="L193" s="45"/>
      <c r="M193" s="44"/>
      <c r="N193" s="45"/>
      <c r="O193" s="46"/>
      <c r="P193" s="45"/>
      <c r="Q193" s="46"/>
      <c r="R193" s="45"/>
      <c r="S193" s="46"/>
    </row>
    <row r="194" spans="1:19" x14ac:dyDescent="0.35">
      <c r="A194" s="44"/>
      <c r="B194" s="44"/>
      <c r="C194" s="45"/>
      <c r="D194" s="44"/>
      <c r="E194" s="45"/>
      <c r="F194" s="44"/>
      <c r="G194" s="45"/>
      <c r="H194" s="44"/>
      <c r="I194" s="45"/>
      <c r="J194" s="44"/>
      <c r="K194" s="46"/>
      <c r="L194" s="45"/>
      <c r="M194" s="44"/>
      <c r="N194" s="45"/>
      <c r="O194" s="46"/>
      <c r="P194" s="45"/>
      <c r="Q194" s="46"/>
      <c r="R194" s="45"/>
      <c r="S194" s="46"/>
    </row>
    <row r="195" spans="1:19" x14ac:dyDescent="0.35">
      <c r="A195" s="44"/>
      <c r="B195" s="44"/>
      <c r="C195" s="45"/>
      <c r="D195" s="44"/>
      <c r="E195" s="45"/>
      <c r="F195" s="44"/>
      <c r="G195" s="45"/>
      <c r="H195" s="44"/>
      <c r="I195" s="45"/>
      <c r="J195" s="44"/>
      <c r="K195" s="46"/>
      <c r="L195" s="45"/>
      <c r="M195" s="44"/>
      <c r="N195" s="45"/>
      <c r="O195" s="46"/>
      <c r="P195" s="45"/>
      <c r="Q195" s="46"/>
      <c r="R195" s="45"/>
      <c r="S195" s="46"/>
    </row>
    <row r="196" spans="1:19" x14ac:dyDescent="0.35">
      <c r="A196" s="44"/>
      <c r="B196" s="44"/>
      <c r="C196" s="45"/>
      <c r="D196" s="44"/>
      <c r="E196" s="45"/>
      <c r="F196" s="44"/>
      <c r="G196" s="45"/>
      <c r="H196" s="44"/>
      <c r="I196" s="45"/>
      <c r="J196" s="44"/>
      <c r="K196" s="46"/>
      <c r="L196" s="45"/>
      <c r="M196" s="44"/>
      <c r="N196" s="45"/>
      <c r="O196" s="46"/>
      <c r="P196" s="45"/>
      <c r="Q196" s="46"/>
      <c r="R196" s="45"/>
      <c r="S196" s="46"/>
    </row>
    <row r="197" spans="1:19" x14ac:dyDescent="0.35">
      <c r="A197" s="44"/>
      <c r="B197" s="44"/>
      <c r="C197" s="45"/>
      <c r="D197" s="44"/>
      <c r="E197" s="45"/>
      <c r="F197" s="44"/>
      <c r="G197" s="45"/>
      <c r="H197" s="44"/>
      <c r="I197" s="45"/>
      <c r="J197" s="44"/>
      <c r="K197" s="46"/>
      <c r="L197" s="45"/>
      <c r="M197" s="44"/>
      <c r="N197" s="45"/>
      <c r="O197" s="46"/>
      <c r="P197" s="45"/>
      <c r="Q197" s="46"/>
      <c r="R197" s="45"/>
      <c r="S197" s="46"/>
    </row>
    <row r="198" spans="1:19" x14ac:dyDescent="0.35">
      <c r="A198" s="44"/>
      <c r="B198" s="44"/>
      <c r="C198" s="45"/>
      <c r="D198" s="44"/>
      <c r="E198" s="45"/>
      <c r="F198" s="44"/>
      <c r="G198" s="45"/>
      <c r="H198" s="44"/>
      <c r="I198" s="45"/>
      <c r="J198" s="44"/>
      <c r="K198" s="46"/>
      <c r="L198" s="45"/>
      <c r="M198" s="44"/>
      <c r="N198" s="45"/>
      <c r="O198" s="46"/>
      <c r="P198" s="45"/>
      <c r="Q198" s="46"/>
      <c r="R198" s="45"/>
      <c r="S198" s="46"/>
    </row>
    <row r="199" spans="1:19" x14ac:dyDescent="0.35">
      <c r="A199" s="44"/>
      <c r="B199" s="44"/>
      <c r="C199" s="45"/>
      <c r="D199" s="44"/>
      <c r="E199" s="45"/>
      <c r="F199" s="44"/>
      <c r="G199" s="45"/>
      <c r="H199" s="44"/>
      <c r="I199" s="45"/>
      <c r="J199" s="44"/>
      <c r="K199" s="46"/>
      <c r="L199" s="45"/>
      <c r="M199" s="44"/>
      <c r="N199" s="45"/>
      <c r="O199" s="46"/>
      <c r="P199" s="45"/>
      <c r="Q199" s="46"/>
      <c r="R199" s="45"/>
      <c r="S199" s="46"/>
    </row>
    <row r="200" spans="1:19" x14ac:dyDescent="0.35">
      <c r="A200" s="44"/>
      <c r="B200" s="44"/>
      <c r="C200" s="45"/>
      <c r="D200" s="44"/>
      <c r="E200" s="45"/>
      <c r="F200" s="44"/>
      <c r="G200" s="45"/>
      <c r="H200" s="44"/>
      <c r="I200" s="45"/>
      <c r="J200" s="44"/>
      <c r="K200" s="46"/>
      <c r="L200" s="45"/>
      <c r="M200" s="44"/>
      <c r="N200" s="45"/>
      <c r="O200" s="46"/>
      <c r="P200" s="45"/>
      <c r="Q200" s="46"/>
      <c r="R200" s="45"/>
      <c r="S200" s="46"/>
    </row>
    <row r="201" spans="1:19" x14ac:dyDescent="0.35">
      <c r="A201" s="44"/>
      <c r="B201" s="44"/>
      <c r="C201" s="45"/>
      <c r="D201" s="44"/>
      <c r="E201" s="45"/>
      <c r="F201" s="44"/>
      <c r="G201" s="45"/>
      <c r="H201" s="44"/>
      <c r="I201" s="45"/>
      <c r="J201" s="44"/>
      <c r="K201" s="46"/>
      <c r="L201" s="45"/>
      <c r="M201" s="44"/>
      <c r="N201" s="45"/>
      <c r="O201" s="46"/>
      <c r="P201" s="45"/>
      <c r="Q201" s="46"/>
      <c r="R201" s="45"/>
      <c r="S201" s="46"/>
    </row>
    <row r="202" spans="1:19" x14ac:dyDescent="0.35">
      <c r="A202" s="44"/>
      <c r="B202" s="44"/>
      <c r="C202" s="45"/>
      <c r="D202" s="44"/>
      <c r="E202" s="45"/>
      <c r="F202" s="44"/>
      <c r="G202" s="45"/>
      <c r="H202" s="44"/>
      <c r="I202" s="45"/>
      <c r="J202" s="44"/>
      <c r="K202" s="46"/>
      <c r="L202" s="45"/>
      <c r="M202" s="44"/>
      <c r="N202" s="45"/>
      <c r="O202" s="46"/>
      <c r="P202" s="45"/>
      <c r="Q202" s="46"/>
      <c r="R202" s="45"/>
      <c r="S202" s="46"/>
    </row>
    <row r="203" spans="1:19" x14ac:dyDescent="0.35">
      <c r="A203" s="44"/>
      <c r="B203" s="44"/>
      <c r="C203" s="45"/>
      <c r="D203" s="44"/>
      <c r="E203" s="45"/>
      <c r="F203" s="44"/>
      <c r="G203" s="45"/>
      <c r="H203" s="44"/>
      <c r="I203" s="45"/>
      <c r="J203" s="44"/>
      <c r="K203" s="46"/>
      <c r="L203" s="45"/>
      <c r="M203" s="44"/>
      <c r="N203" s="45"/>
      <c r="O203" s="46"/>
      <c r="P203" s="45"/>
      <c r="Q203" s="46"/>
      <c r="R203" s="45"/>
      <c r="S203" s="46"/>
    </row>
    <row r="204" spans="1:19" x14ac:dyDescent="0.35">
      <c r="A204" s="44"/>
      <c r="B204" s="44"/>
      <c r="C204" s="45"/>
      <c r="D204" s="44"/>
      <c r="E204" s="45"/>
      <c r="F204" s="44"/>
      <c r="G204" s="45"/>
      <c r="H204" s="44"/>
      <c r="I204" s="45"/>
      <c r="J204" s="44"/>
      <c r="K204" s="46"/>
      <c r="L204" s="45"/>
      <c r="M204" s="44"/>
      <c r="N204" s="45"/>
      <c r="O204" s="46"/>
      <c r="P204" s="45"/>
      <c r="Q204" s="46"/>
      <c r="R204" s="45"/>
      <c r="S204" s="46"/>
    </row>
    <row r="205" spans="1:19" x14ac:dyDescent="0.35">
      <c r="A205" s="44"/>
      <c r="B205" s="44"/>
      <c r="C205" s="45"/>
      <c r="D205" s="44"/>
      <c r="E205" s="45"/>
      <c r="F205" s="44"/>
      <c r="G205" s="45"/>
      <c r="H205" s="44"/>
      <c r="I205" s="45"/>
      <c r="J205" s="44"/>
      <c r="K205" s="46"/>
      <c r="L205" s="45"/>
      <c r="M205" s="44"/>
      <c r="N205" s="45"/>
      <c r="O205" s="46"/>
      <c r="P205" s="45"/>
      <c r="Q205" s="46"/>
      <c r="R205" s="45"/>
      <c r="S205" s="46"/>
    </row>
    <row r="206" spans="1:19" x14ac:dyDescent="0.35">
      <c r="A206" s="44"/>
      <c r="B206" s="44"/>
      <c r="C206" s="45"/>
      <c r="D206" s="44"/>
      <c r="E206" s="45"/>
      <c r="F206" s="44"/>
      <c r="G206" s="45"/>
      <c r="H206" s="44"/>
      <c r="I206" s="45"/>
      <c r="J206" s="44"/>
      <c r="K206" s="46"/>
      <c r="L206" s="45"/>
      <c r="M206" s="44"/>
      <c r="N206" s="45"/>
      <c r="O206" s="46"/>
      <c r="P206" s="45"/>
      <c r="Q206" s="46"/>
      <c r="R206" s="45"/>
      <c r="S206" s="46"/>
    </row>
    <row r="207" spans="1:19" x14ac:dyDescent="0.35">
      <c r="A207" s="44"/>
      <c r="B207" s="44"/>
      <c r="C207" s="45"/>
      <c r="D207" s="44"/>
      <c r="E207" s="45"/>
      <c r="F207" s="44"/>
      <c r="G207" s="45"/>
      <c r="H207" s="44"/>
      <c r="I207" s="45"/>
      <c r="J207" s="44"/>
      <c r="K207" s="46"/>
      <c r="L207" s="45"/>
      <c r="M207" s="44"/>
      <c r="N207" s="45"/>
      <c r="O207" s="46"/>
      <c r="P207" s="45"/>
      <c r="Q207" s="46"/>
      <c r="R207" s="45"/>
      <c r="S207" s="46"/>
    </row>
    <row r="208" spans="1:19" x14ac:dyDescent="0.35">
      <c r="A208" s="44"/>
      <c r="B208" s="44"/>
      <c r="C208" s="45"/>
      <c r="D208" s="44"/>
      <c r="E208" s="45"/>
      <c r="F208" s="44"/>
      <c r="G208" s="45"/>
      <c r="H208" s="44"/>
      <c r="I208" s="45"/>
      <c r="J208" s="44"/>
      <c r="K208" s="46"/>
      <c r="L208" s="45"/>
      <c r="M208" s="44"/>
      <c r="N208" s="45"/>
      <c r="O208" s="46"/>
      <c r="P208" s="45"/>
      <c r="Q208" s="46"/>
      <c r="R208" s="45"/>
      <c r="S208" s="46"/>
    </row>
    <row r="209" spans="1:19" x14ac:dyDescent="0.35">
      <c r="A209" s="44"/>
      <c r="B209" s="44"/>
      <c r="C209" s="45"/>
      <c r="D209" s="44"/>
      <c r="E209" s="45"/>
      <c r="F209" s="44"/>
      <c r="G209" s="45"/>
      <c r="H209" s="44"/>
      <c r="I209" s="45"/>
      <c r="J209" s="44"/>
      <c r="K209" s="46"/>
      <c r="L209" s="45"/>
      <c r="M209" s="44"/>
      <c r="N209" s="45"/>
      <c r="O209" s="46"/>
      <c r="P209" s="45"/>
      <c r="Q209" s="46"/>
      <c r="R209" s="45"/>
      <c r="S209" s="46"/>
    </row>
    <row r="210" spans="1:19" x14ac:dyDescent="0.35">
      <c r="A210" s="44"/>
      <c r="B210" s="44"/>
      <c r="C210" s="45"/>
      <c r="D210" s="44"/>
      <c r="E210" s="45"/>
      <c r="F210" s="44"/>
      <c r="G210" s="45"/>
      <c r="H210" s="44"/>
      <c r="I210" s="45"/>
      <c r="J210" s="44"/>
      <c r="K210" s="46"/>
      <c r="L210" s="45"/>
      <c r="M210" s="44"/>
      <c r="N210" s="45"/>
      <c r="O210" s="46"/>
      <c r="P210" s="45"/>
      <c r="Q210" s="46"/>
      <c r="R210" s="45"/>
      <c r="S210" s="46"/>
    </row>
    <row r="211" spans="1:19" x14ac:dyDescent="0.35">
      <c r="A211" s="44"/>
      <c r="B211" s="44"/>
      <c r="C211" s="45"/>
      <c r="D211" s="44"/>
      <c r="E211" s="45"/>
      <c r="F211" s="44"/>
      <c r="G211" s="45"/>
      <c r="H211" s="44"/>
      <c r="I211" s="45"/>
      <c r="J211" s="44"/>
      <c r="K211" s="46"/>
      <c r="L211" s="45"/>
      <c r="M211" s="44"/>
      <c r="N211" s="45"/>
      <c r="O211" s="46"/>
      <c r="P211" s="45"/>
      <c r="Q211" s="46"/>
      <c r="R211" s="45"/>
      <c r="S211" s="46"/>
    </row>
    <row r="212" spans="1:19" x14ac:dyDescent="0.35">
      <c r="A212" s="44"/>
      <c r="B212" s="44"/>
      <c r="C212" s="45"/>
      <c r="D212" s="44"/>
      <c r="E212" s="45"/>
      <c r="F212" s="44"/>
      <c r="G212" s="45"/>
      <c r="H212" s="44"/>
      <c r="I212" s="45"/>
      <c r="J212" s="44"/>
      <c r="K212" s="46"/>
      <c r="L212" s="45"/>
      <c r="M212" s="44"/>
      <c r="N212" s="45"/>
      <c r="O212" s="46"/>
      <c r="P212" s="45"/>
      <c r="Q212" s="46"/>
      <c r="R212" s="45"/>
      <c r="S212" s="46"/>
    </row>
    <row r="213" spans="1:19" x14ac:dyDescent="0.35">
      <c r="A213" s="44"/>
      <c r="B213" s="44"/>
      <c r="C213" s="45"/>
      <c r="D213" s="44"/>
      <c r="E213" s="45"/>
      <c r="F213" s="44"/>
      <c r="G213" s="45"/>
      <c r="H213" s="44"/>
      <c r="I213" s="45"/>
      <c r="J213" s="44"/>
      <c r="K213" s="46"/>
      <c r="L213" s="45"/>
      <c r="M213" s="44"/>
      <c r="N213" s="45"/>
      <c r="O213" s="46"/>
      <c r="P213" s="45"/>
      <c r="Q213" s="46"/>
      <c r="R213" s="45"/>
      <c r="S213" s="46"/>
    </row>
    <row r="214" spans="1:19" x14ac:dyDescent="0.35">
      <c r="A214" s="44"/>
      <c r="B214" s="44"/>
      <c r="C214" s="45"/>
      <c r="D214" s="44"/>
      <c r="E214" s="45"/>
      <c r="F214" s="44"/>
      <c r="G214" s="45"/>
      <c r="H214" s="44"/>
      <c r="I214" s="45"/>
      <c r="J214" s="44"/>
      <c r="K214" s="46"/>
      <c r="L214" s="45"/>
      <c r="M214" s="44"/>
      <c r="N214" s="45"/>
      <c r="O214" s="46"/>
      <c r="P214" s="45"/>
      <c r="Q214" s="46"/>
      <c r="R214" s="45"/>
      <c r="S214" s="46"/>
    </row>
    <row r="215" spans="1:19" x14ac:dyDescent="0.35">
      <c r="A215" s="44"/>
      <c r="B215" s="44"/>
      <c r="C215" s="45"/>
      <c r="D215" s="44"/>
      <c r="E215" s="45"/>
      <c r="F215" s="44"/>
      <c r="G215" s="45"/>
      <c r="H215" s="44"/>
      <c r="I215" s="45"/>
      <c r="J215" s="44"/>
      <c r="K215" s="46"/>
      <c r="L215" s="45"/>
      <c r="M215" s="44"/>
      <c r="N215" s="45"/>
      <c r="O215" s="46"/>
      <c r="P215" s="45"/>
      <c r="Q215" s="46"/>
      <c r="R215" s="45"/>
      <c r="S215" s="46"/>
    </row>
    <row r="216" spans="1:19" x14ac:dyDescent="0.35">
      <c r="A216" s="44"/>
      <c r="B216" s="44"/>
      <c r="C216" s="45"/>
      <c r="D216" s="44"/>
      <c r="E216" s="45"/>
      <c r="F216" s="44"/>
      <c r="G216" s="45"/>
      <c r="H216" s="44"/>
      <c r="I216" s="45"/>
      <c r="J216" s="44"/>
      <c r="K216" s="46"/>
      <c r="L216" s="45"/>
      <c r="M216" s="44"/>
      <c r="N216" s="45"/>
      <c r="O216" s="46"/>
      <c r="P216" s="45"/>
      <c r="Q216" s="46"/>
      <c r="R216" s="45"/>
      <c r="S216" s="46"/>
    </row>
    <row r="217" spans="1:19" x14ac:dyDescent="0.35">
      <c r="A217" s="44"/>
      <c r="B217" s="44"/>
      <c r="C217" s="45"/>
      <c r="D217" s="44"/>
      <c r="E217" s="45"/>
      <c r="F217" s="44"/>
      <c r="G217" s="45"/>
      <c r="H217" s="44"/>
      <c r="I217" s="45"/>
      <c r="J217" s="44"/>
      <c r="K217" s="46"/>
      <c r="L217" s="45"/>
      <c r="M217" s="44"/>
      <c r="N217" s="45"/>
      <c r="O217" s="46"/>
      <c r="P217" s="45"/>
      <c r="Q217" s="46"/>
      <c r="R217" s="45"/>
      <c r="S217" s="46"/>
    </row>
    <row r="218" spans="1:19" x14ac:dyDescent="0.35">
      <c r="A218" s="44"/>
      <c r="B218" s="44"/>
      <c r="C218" s="45"/>
      <c r="D218" s="44"/>
      <c r="E218" s="45"/>
      <c r="F218" s="44"/>
      <c r="G218" s="45"/>
      <c r="H218" s="44"/>
      <c r="I218" s="45"/>
      <c r="J218" s="44"/>
      <c r="K218" s="46"/>
      <c r="L218" s="45"/>
      <c r="M218" s="44"/>
      <c r="N218" s="45"/>
      <c r="O218" s="46"/>
      <c r="P218" s="45"/>
      <c r="Q218" s="46"/>
      <c r="R218" s="45"/>
      <c r="S218" s="46"/>
    </row>
    <row r="219" spans="1:19" x14ac:dyDescent="0.35">
      <c r="A219" s="44"/>
      <c r="B219" s="44"/>
      <c r="C219" s="45"/>
      <c r="D219" s="44"/>
      <c r="E219" s="45"/>
      <c r="F219" s="44"/>
      <c r="G219" s="45"/>
      <c r="H219" s="44"/>
      <c r="I219" s="45"/>
      <c r="J219" s="44"/>
      <c r="K219" s="46"/>
      <c r="L219" s="45"/>
      <c r="M219" s="44"/>
      <c r="N219" s="45"/>
      <c r="O219" s="46"/>
      <c r="P219" s="45"/>
      <c r="Q219" s="46"/>
      <c r="R219" s="45"/>
      <c r="S219" s="46"/>
    </row>
    <row r="220" spans="1:19" x14ac:dyDescent="0.35">
      <c r="A220" s="44"/>
      <c r="B220" s="44"/>
      <c r="C220" s="45"/>
      <c r="D220" s="44"/>
      <c r="E220" s="45"/>
      <c r="F220" s="44"/>
      <c r="G220" s="45"/>
      <c r="H220" s="44"/>
      <c r="I220" s="45"/>
      <c r="J220" s="44"/>
      <c r="K220" s="46"/>
      <c r="L220" s="45"/>
      <c r="M220" s="44"/>
      <c r="N220" s="45"/>
      <c r="O220" s="46"/>
      <c r="P220" s="45"/>
      <c r="Q220" s="46"/>
      <c r="R220" s="45"/>
      <c r="S220" s="46"/>
    </row>
    <row r="221" spans="1:19" x14ac:dyDescent="0.35">
      <c r="A221" s="44"/>
      <c r="B221" s="44"/>
      <c r="C221" s="45"/>
      <c r="D221" s="44"/>
      <c r="E221" s="45"/>
      <c r="F221" s="44"/>
      <c r="G221" s="45"/>
      <c r="H221" s="44"/>
      <c r="I221" s="45"/>
      <c r="J221" s="44"/>
      <c r="K221" s="46"/>
      <c r="L221" s="45"/>
      <c r="M221" s="44"/>
      <c r="N221" s="45"/>
      <c r="O221" s="46"/>
      <c r="P221" s="45"/>
      <c r="Q221" s="46"/>
      <c r="R221" s="45"/>
      <c r="S221" s="46"/>
    </row>
    <row r="222" spans="1:19" x14ac:dyDescent="0.35">
      <c r="A222" s="44"/>
      <c r="B222" s="44"/>
      <c r="C222" s="45"/>
      <c r="D222" s="44"/>
      <c r="E222" s="45"/>
      <c r="F222" s="44"/>
      <c r="G222" s="45"/>
      <c r="H222" s="44"/>
      <c r="I222" s="45"/>
      <c r="J222" s="44"/>
      <c r="K222" s="46"/>
      <c r="L222" s="45"/>
      <c r="M222" s="44"/>
      <c r="N222" s="45"/>
      <c r="O222" s="46"/>
      <c r="P222" s="45"/>
      <c r="Q222" s="46"/>
      <c r="R222" s="45"/>
      <c r="S222" s="46"/>
    </row>
    <row r="223" spans="1:19" x14ac:dyDescent="0.35">
      <c r="A223" s="44"/>
      <c r="B223" s="44"/>
      <c r="C223" s="45"/>
      <c r="D223" s="44"/>
      <c r="E223" s="45"/>
      <c r="F223" s="44"/>
      <c r="G223" s="45"/>
      <c r="H223" s="44"/>
      <c r="I223" s="45"/>
      <c r="J223" s="44"/>
      <c r="K223" s="46"/>
      <c r="L223" s="45"/>
      <c r="M223" s="44"/>
      <c r="N223" s="45"/>
      <c r="O223" s="46"/>
      <c r="P223" s="45"/>
      <c r="Q223" s="46"/>
      <c r="R223" s="45"/>
      <c r="S223" s="46"/>
    </row>
    <row r="224" spans="1:19" x14ac:dyDescent="0.35">
      <c r="A224" s="44"/>
      <c r="B224" s="44"/>
      <c r="C224" s="45"/>
      <c r="D224" s="44"/>
      <c r="E224" s="45"/>
      <c r="F224" s="44"/>
      <c r="G224" s="45"/>
      <c r="H224" s="44"/>
      <c r="I224" s="45"/>
      <c r="J224" s="44"/>
      <c r="K224" s="46"/>
      <c r="L224" s="45"/>
      <c r="M224" s="44"/>
      <c r="N224" s="45"/>
      <c r="O224" s="46"/>
      <c r="P224" s="45"/>
      <c r="Q224" s="46"/>
      <c r="R224" s="45"/>
      <c r="S224" s="46"/>
    </row>
    <row r="225" spans="1:19" x14ac:dyDescent="0.35">
      <c r="A225" s="44"/>
      <c r="B225" s="44"/>
      <c r="C225" s="45"/>
      <c r="D225" s="44"/>
      <c r="E225" s="45"/>
      <c r="F225" s="44"/>
      <c r="G225" s="45"/>
      <c r="H225" s="44"/>
      <c r="I225" s="45"/>
      <c r="J225" s="44"/>
      <c r="K225" s="46"/>
      <c r="L225" s="45"/>
      <c r="M225" s="44"/>
      <c r="N225" s="45"/>
      <c r="O225" s="46"/>
      <c r="P225" s="45"/>
      <c r="Q225" s="46"/>
      <c r="R225" s="45"/>
      <c r="S225" s="46"/>
    </row>
    <row r="226" spans="1:19" x14ac:dyDescent="0.35">
      <c r="A226" s="44"/>
      <c r="B226" s="44"/>
      <c r="C226" s="45"/>
      <c r="D226" s="44"/>
      <c r="E226" s="45"/>
      <c r="F226" s="44"/>
      <c r="G226" s="45"/>
      <c r="H226" s="44"/>
      <c r="I226" s="45"/>
      <c r="J226" s="44"/>
      <c r="K226" s="46"/>
      <c r="L226" s="45"/>
      <c r="M226" s="44"/>
      <c r="N226" s="45"/>
      <c r="O226" s="46"/>
      <c r="P226" s="45"/>
      <c r="Q226" s="46"/>
      <c r="R226" s="45"/>
      <c r="S226" s="46"/>
    </row>
    <row r="227" spans="1:19" x14ac:dyDescent="0.35">
      <c r="A227" s="44"/>
      <c r="B227" s="44"/>
      <c r="C227" s="45"/>
      <c r="D227" s="44"/>
      <c r="E227" s="45"/>
      <c r="F227" s="44"/>
      <c r="G227" s="45"/>
      <c r="H227" s="44"/>
      <c r="I227" s="45"/>
      <c r="J227" s="44"/>
      <c r="K227" s="46"/>
      <c r="L227" s="45"/>
      <c r="M227" s="44"/>
      <c r="N227" s="45"/>
      <c r="O227" s="46"/>
      <c r="P227" s="45"/>
      <c r="Q227" s="46"/>
      <c r="R227" s="45"/>
      <c r="S227" s="46"/>
    </row>
    <row r="228" spans="1:19" x14ac:dyDescent="0.35">
      <c r="A228" s="44"/>
      <c r="B228" s="44"/>
      <c r="C228" s="45"/>
      <c r="D228" s="44"/>
      <c r="E228" s="45"/>
      <c r="F228" s="44"/>
      <c r="G228" s="45"/>
      <c r="H228" s="44"/>
      <c r="I228" s="45"/>
      <c r="J228" s="44"/>
      <c r="K228" s="46"/>
      <c r="L228" s="45"/>
      <c r="M228" s="44"/>
      <c r="N228" s="45"/>
      <c r="O228" s="46"/>
      <c r="P228" s="45"/>
      <c r="Q228" s="46"/>
      <c r="R228" s="45"/>
      <c r="S228" s="46"/>
    </row>
    <row r="229" spans="1:19" x14ac:dyDescent="0.35">
      <c r="A229" s="44"/>
      <c r="B229" s="44"/>
      <c r="C229" s="45"/>
      <c r="D229" s="44"/>
      <c r="E229" s="45"/>
      <c r="F229" s="44"/>
      <c r="G229" s="45"/>
      <c r="H229" s="44"/>
      <c r="I229" s="45"/>
      <c r="J229" s="44"/>
      <c r="K229" s="46"/>
      <c r="L229" s="45"/>
      <c r="M229" s="44"/>
      <c r="N229" s="45"/>
      <c r="O229" s="46"/>
      <c r="P229" s="45"/>
      <c r="Q229" s="46"/>
      <c r="R229" s="45"/>
      <c r="S229" s="46"/>
    </row>
    <row r="230" spans="1:19" x14ac:dyDescent="0.35">
      <c r="A230" s="44"/>
      <c r="B230" s="44"/>
      <c r="C230" s="45"/>
      <c r="D230" s="44"/>
      <c r="E230" s="45"/>
      <c r="F230" s="44"/>
      <c r="G230" s="45"/>
      <c r="H230" s="44"/>
      <c r="I230" s="45"/>
      <c r="J230" s="44"/>
      <c r="K230" s="46"/>
      <c r="L230" s="45"/>
      <c r="M230" s="44"/>
      <c r="N230" s="45"/>
      <c r="O230" s="46"/>
      <c r="P230" s="45"/>
      <c r="Q230" s="46"/>
      <c r="R230" s="45"/>
      <c r="S230" s="46"/>
    </row>
    <row r="231" spans="1:19" x14ac:dyDescent="0.35">
      <c r="A231" s="44"/>
      <c r="B231" s="44"/>
      <c r="C231" s="45"/>
      <c r="D231" s="44"/>
      <c r="E231" s="45"/>
      <c r="F231" s="44"/>
      <c r="G231" s="45"/>
      <c r="H231" s="44"/>
      <c r="I231" s="45"/>
      <c r="J231" s="44"/>
      <c r="K231" s="46"/>
      <c r="L231" s="45"/>
      <c r="M231" s="44"/>
      <c r="N231" s="45"/>
      <c r="O231" s="46"/>
      <c r="P231" s="45"/>
      <c r="Q231" s="46"/>
      <c r="R231" s="45"/>
      <c r="S231" s="46"/>
    </row>
    <row r="232" spans="1:19" x14ac:dyDescent="0.35">
      <c r="A232" s="44"/>
      <c r="B232" s="44"/>
      <c r="C232" s="45"/>
      <c r="D232" s="44"/>
      <c r="E232" s="45"/>
      <c r="F232" s="44"/>
      <c r="G232" s="45"/>
      <c r="H232" s="44"/>
      <c r="I232" s="45"/>
      <c r="J232" s="44"/>
      <c r="K232" s="46"/>
      <c r="L232" s="45"/>
      <c r="M232" s="44"/>
      <c r="N232" s="45"/>
      <c r="O232" s="46"/>
      <c r="P232" s="45"/>
      <c r="Q232" s="46"/>
      <c r="R232" s="45"/>
      <c r="S232" s="46"/>
    </row>
    <row r="233" spans="1:19" x14ac:dyDescent="0.35">
      <c r="A233" s="44"/>
      <c r="B233" s="44"/>
      <c r="C233" s="45"/>
      <c r="D233" s="44"/>
      <c r="E233" s="45"/>
      <c r="F233" s="44"/>
      <c r="G233" s="45"/>
      <c r="H233" s="44"/>
      <c r="I233" s="45"/>
      <c r="J233" s="44"/>
      <c r="K233" s="46"/>
      <c r="L233" s="45"/>
      <c r="M233" s="44"/>
      <c r="N233" s="45"/>
      <c r="O233" s="46"/>
      <c r="P233" s="45"/>
      <c r="Q233" s="46"/>
      <c r="R233" s="45"/>
      <c r="S233" s="46"/>
    </row>
    <row r="234" spans="1:19" x14ac:dyDescent="0.35">
      <c r="A234" s="44"/>
      <c r="B234" s="44"/>
      <c r="C234" s="45"/>
      <c r="D234" s="44"/>
      <c r="E234" s="45"/>
      <c r="F234" s="44"/>
      <c r="G234" s="45"/>
      <c r="H234" s="44"/>
      <c r="I234" s="45"/>
      <c r="J234" s="44"/>
      <c r="K234" s="46"/>
      <c r="L234" s="45"/>
      <c r="M234" s="44"/>
      <c r="N234" s="45"/>
      <c r="O234" s="46"/>
      <c r="P234" s="45"/>
      <c r="Q234" s="46"/>
      <c r="R234" s="45"/>
      <c r="S234" s="46"/>
    </row>
    <row r="235" spans="1:19" x14ac:dyDescent="0.35">
      <c r="A235" s="44"/>
      <c r="B235" s="44"/>
      <c r="C235" s="45"/>
      <c r="D235" s="44"/>
      <c r="E235" s="45"/>
      <c r="F235" s="44"/>
      <c r="G235" s="45"/>
      <c r="H235" s="44"/>
      <c r="I235" s="45"/>
      <c r="J235" s="44"/>
      <c r="K235" s="46"/>
      <c r="L235" s="45"/>
      <c r="M235" s="44"/>
      <c r="N235" s="45"/>
      <c r="O235" s="46"/>
      <c r="P235" s="45"/>
      <c r="Q235" s="46"/>
      <c r="R235" s="45"/>
      <c r="S235" s="46"/>
    </row>
    <row r="236" spans="1:19" x14ac:dyDescent="0.35">
      <c r="A236" s="44"/>
      <c r="B236" s="44"/>
      <c r="C236" s="45"/>
      <c r="D236" s="44"/>
      <c r="E236" s="45"/>
      <c r="F236" s="44"/>
      <c r="G236" s="45"/>
      <c r="H236" s="44"/>
      <c r="I236" s="45"/>
      <c r="J236" s="44"/>
      <c r="K236" s="46"/>
      <c r="L236" s="45"/>
      <c r="M236" s="44"/>
      <c r="N236" s="45"/>
      <c r="O236" s="46"/>
      <c r="P236" s="45"/>
      <c r="Q236" s="46"/>
      <c r="R236" s="45"/>
      <c r="S236" s="46"/>
    </row>
    <row r="237" spans="1:19" x14ac:dyDescent="0.35">
      <c r="A237" s="44"/>
      <c r="B237" s="44"/>
      <c r="C237" s="45"/>
      <c r="D237" s="44"/>
      <c r="E237" s="45"/>
      <c r="F237" s="44"/>
      <c r="G237" s="45"/>
      <c r="H237" s="44"/>
      <c r="I237" s="45"/>
      <c r="J237" s="44"/>
      <c r="K237" s="46"/>
      <c r="L237" s="45"/>
      <c r="M237" s="44"/>
      <c r="N237" s="45"/>
      <c r="O237" s="46"/>
      <c r="P237" s="45"/>
      <c r="Q237" s="46"/>
      <c r="R237" s="45"/>
      <c r="S237" s="46"/>
    </row>
    <row r="238" spans="1:19" x14ac:dyDescent="0.35">
      <c r="A238" s="44"/>
      <c r="B238" s="44"/>
      <c r="C238" s="45"/>
      <c r="D238" s="44"/>
      <c r="E238" s="45"/>
      <c r="F238" s="44"/>
      <c r="G238" s="45"/>
      <c r="H238" s="44"/>
      <c r="I238" s="45"/>
      <c r="J238" s="44"/>
      <c r="K238" s="46"/>
      <c r="L238" s="45"/>
      <c r="M238" s="44"/>
      <c r="N238" s="45"/>
      <c r="O238" s="46"/>
      <c r="P238" s="45"/>
      <c r="Q238" s="46"/>
      <c r="R238" s="45"/>
      <c r="S238" s="46"/>
    </row>
    <row r="239" spans="1:19" x14ac:dyDescent="0.35">
      <c r="A239" s="44"/>
      <c r="B239" s="44"/>
      <c r="C239" s="45"/>
      <c r="D239" s="44"/>
      <c r="E239" s="45"/>
      <c r="F239" s="44"/>
      <c r="G239" s="45"/>
      <c r="H239" s="44"/>
      <c r="I239" s="45"/>
      <c r="J239" s="44"/>
      <c r="K239" s="46"/>
      <c r="L239" s="45"/>
      <c r="M239" s="44"/>
      <c r="N239" s="45"/>
      <c r="O239" s="46"/>
      <c r="P239" s="45"/>
      <c r="Q239" s="46"/>
      <c r="R239" s="45"/>
      <c r="S239" s="46"/>
    </row>
    <row r="240" spans="1:19" x14ac:dyDescent="0.35">
      <c r="A240" s="44"/>
      <c r="B240" s="44"/>
      <c r="C240" s="45"/>
      <c r="D240" s="44"/>
      <c r="E240" s="45"/>
      <c r="F240" s="44"/>
      <c r="G240" s="45"/>
      <c r="H240" s="44"/>
      <c r="I240" s="45"/>
      <c r="J240" s="44"/>
      <c r="K240" s="46"/>
      <c r="L240" s="45"/>
      <c r="M240" s="44"/>
      <c r="N240" s="45"/>
      <c r="O240" s="46"/>
      <c r="P240" s="45"/>
      <c r="Q240" s="46"/>
      <c r="R240" s="45"/>
      <c r="S240" s="46"/>
    </row>
    <row r="241" spans="1:19" x14ac:dyDescent="0.35">
      <c r="A241" s="44"/>
      <c r="B241" s="44"/>
      <c r="C241" s="45"/>
      <c r="D241" s="44"/>
      <c r="E241" s="45"/>
      <c r="F241" s="44"/>
      <c r="G241" s="45"/>
      <c r="H241" s="44"/>
      <c r="I241" s="45"/>
      <c r="J241" s="44"/>
      <c r="K241" s="46"/>
      <c r="L241" s="45"/>
      <c r="M241" s="44"/>
      <c r="N241" s="45"/>
      <c r="O241" s="46"/>
      <c r="P241" s="45"/>
      <c r="Q241" s="46"/>
      <c r="R241" s="45"/>
      <c r="S241" s="46"/>
    </row>
    <row r="242" spans="1:19" x14ac:dyDescent="0.35">
      <c r="A242" s="44"/>
      <c r="B242" s="44"/>
      <c r="C242" s="45"/>
      <c r="D242" s="44"/>
      <c r="E242" s="45"/>
      <c r="F242" s="44"/>
      <c r="G242" s="45"/>
      <c r="H242" s="44"/>
      <c r="I242" s="45"/>
      <c r="J242" s="44"/>
      <c r="K242" s="46"/>
      <c r="L242" s="45"/>
      <c r="M242" s="44"/>
      <c r="N242" s="45"/>
      <c r="O242" s="46"/>
      <c r="P242" s="45"/>
      <c r="Q242" s="46"/>
      <c r="R242" s="45"/>
      <c r="S242" s="46"/>
    </row>
    <row r="243" spans="1:19" x14ac:dyDescent="0.35">
      <c r="A243" s="44"/>
      <c r="B243" s="44"/>
      <c r="C243" s="45"/>
      <c r="D243" s="44"/>
      <c r="E243" s="45"/>
      <c r="F243" s="44"/>
      <c r="G243" s="45"/>
      <c r="H243" s="44"/>
      <c r="I243" s="45"/>
      <c r="J243" s="44"/>
      <c r="K243" s="46"/>
      <c r="L243" s="45"/>
      <c r="M243" s="44"/>
      <c r="N243" s="45"/>
      <c r="O243" s="46"/>
      <c r="P243" s="45"/>
      <c r="Q243" s="46"/>
      <c r="R243" s="45"/>
      <c r="S243" s="46"/>
    </row>
    <row r="244" spans="1:19" x14ac:dyDescent="0.35">
      <c r="A244" s="44"/>
      <c r="B244" s="44"/>
      <c r="C244" s="45"/>
      <c r="D244" s="44"/>
      <c r="E244" s="45"/>
      <c r="F244" s="44"/>
      <c r="G244" s="45"/>
      <c r="H244" s="44"/>
      <c r="I244" s="45"/>
      <c r="J244" s="44"/>
      <c r="K244" s="46"/>
      <c r="L244" s="45"/>
      <c r="M244" s="44"/>
      <c r="N244" s="45"/>
      <c r="O244" s="46"/>
      <c r="P244" s="45"/>
      <c r="Q244" s="46"/>
      <c r="R244" s="45"/>
      <c r="S244" s="46"/>
    </row>
    <row r="245" spans="1:19" x14ac:dyDescent="0.35">
      <c r="A245" s="44"/>
      <c r="B245" s="44"/>
      <c r="C245" s="45"/>
      <c r="D245" s="44"/>
      <c r="E245" s="45"/>
      <c r="F245" s="44"/>
      <c r="G245" s="45"/>
      <c r="H245" s="44"/>
      <c r="I245" s="45"/>
      <c r="J245" s="44"/>
      <c r="K245" s="46"/>
      <c r="L245" s="45"/>
      <c r="M245" s="44"/>
      <c r="N245" s="45"/>
      <c r="O245" s="46"/>
      <c r="P245" s="45"/>
      <c r="Q245" s="46"/>
      <c r="R245" s="45"/>
      <c r="S245" s="46"/>
    </row>
    <row r="246" spans="1:19" x14ac:dyDescent="0.35">
      <c r="A246" s="44"/>
      <c r="B246" s="44"/>
      <c r="C246" s="45"/>
      <c r="D246" s="44"/>
      <c r="E246" s="45"/>
      <c r="F246" s="44"/>
      <c r="G246" s="45"/>
      <c r="H246" s="44"/>
      <c r="I246" s="45"/>
      <c r="J246" s="44"/>
      <c r="K246" s="46"/>
      <c r="L246" s="45"/>
      <c r="M246" s="44"/>
      <c r="N246" s="45"/>
      <c r="O246" s="46"/>
      <c r="P246" s="45"/>
      <c r="Q246" s="46"/>
      <c r="R246" s="45"/>
      <c r="S246" s="46"/>
    </row>
    <row r="247" spans="1:19" x14ac:dyDescent="0.35">
      <c r="A247" s="44"/>
      <c r="B247" s="44"/>
      <c r="C247" s="45"/>
      <c r="D247" s="44"/>
      <c r="E247" s="45"/>
      <c r="F247" s="44"/>
      <c r="G247" s="45"/>
      <c r="H247" s="44"/>
      <c r="I247" s="45"/>
      <c r="J247" s="44"/>
      <c r="K247" s="46"/>
      <c r="L247" s="45"/>
      <c r="M247" s="44"/>
      <c r="N247" s="45"/>
      <c r="O247" s="46"/>
      <c r="P247" s="45"/>
      <c r="Q247" s="46"/>
      <c r="R247" s="45"/>
      <c r="S247" s="46"/>
    </row>
    <row r="248" spans="1:19" x14ac:dyDescent="0.35">
      <c r="A248" s="44"/>
      <c r="B248" s="44"/>
      <c r="C248" s="45"/>
      <c r="D248" s="44"/>
      <c r="E248" s="45"/>
      <c r="F248" s="44"/>
      <c r="G248" s="45"/>
      <c r="H248" s="44"/>
      <c r="I248" s="45"/>
      <c r="J248" s="44"/>
      <c r="K248" s="46"/>
      <c r="L248" s="45"/>
      <c r="M248" s="44"/>
      <c r="N248" s="45"/>
      <c r="O248" s="46"/>
      <c r="P248" s="45"/>
      <c r="Q248" s="46"/>
      <c r="R248" s="45"/>
      <c r="S248" s="46"/>
    </row>
    <row r="249" spans="1:19" x14ac:dyDescent="0.35">
      <c r="A249" s="44"/>
      <c r="B249" s="44"/>
      <c r="C249" s="45"/>
      <c r="D249" s="44"/>
      <c r="E249" s="45"/>
      <c r="F249" s="44"/>
      <c r="G249" s="45"/>
      <c r="H249" s="44"/>
      <c r="I249" s="45"/>
      <c r="J249" s="44"/>
      <c r="K249" s="46"/>
      <c r="L249" s="45"/>
      <c r="M249" s="44"/>
      <c r="N249" s="45"/>
      <c r="O249" s="46"/>
      <c r="P249" s="45"/>
      <c r="Q249" s="46"/>
      <c r="R249" s="45"/>
      <c r="S249" s="46"/>
    </row>
    <row r="250" spans="1:19" x14ac:dyDescent="0.35">
      <c r="A250" s="44"/>
      <c r="B250" s="44"/>
      <c r="C250" s="45"/>
      <c r="D250" s="44"/>
      <c r="E250" s="45"/>
      <c r="F250" s="44"/>
      <c r="G250" s="45"/>
      <c r="H250" s="44"/>
      <c r="I250" s="45"/>
      <c r="J250" s="44"/>
      <c r="K250" s="46"/>
      <c r="L250" s="45"/>
      <c r="M250" s="44"/>
      <c r="N250" s="45"/>
      <c r="O250" s="46"/>
      <c r="P250" s="45"/>
      <c r="Q250" s="46"/>
      <c r="R250" s="45"/>
      <c r="S250" s="46"/>
    </row>
    <row r="251" spans="1:19" x14ac:dyDescent="0.35">
      <c r="A251" s="44"/>
      <c r="B251" s="44"/>
      <c r="C251" s="45"/>
      <c r="D251" s="44"/>
      <c r="E251" s="45"/>
      <c r="F251" s="44"/>
      <c r="G251" s="45"/>
      <c r="H251" s="44"/>
      <c r="I251" s="45"/>
      <c r="J251" s="44"/>
      <c r="K251" s="46"/>
      <c r="L251" s="45"/>
      <c r="M251" s="44"/>
      <c r="N251" s="45"/>
      <c r="O251" s="46"/>
      <c r="P251" s="45"/>
      <c r="Q251" s="46"/>
      <c r="R251" s="45"/>
      <c r="S251" s="46"/>
    </row>
    <row r="252" spans="1:19" x14ac:dyDescent="0.35">
      <c r="A252" s="44"/>
      <c r="B252" s="44"/>
      <c r="C252" s="45"/>
      <c r="D252" s="44"/>
      <c r="E252" s="45"/>
      <c r="F252" s="44"/>
      <c r="G252" s="45"/>
      <c r="H252" s="44"/>
      <c r="I252" s="45"/>
      <c r="J252" s="44"/>
      <c r="K252" s="46"/>
      <c r="L252" s="45"/>
      <c r="M252" s="44"/>
      <c r="N252" s="45"/>
      <c r="O252" s="46"/>
      <c r="P252" s="45"/>
      <c r="Q252" s="46"/>
      <c r="R252" s="45"/>
      <c r="S252" s="46"/>
    </row>
    <row r="253" spans="1:19" x14ac:dyDescent="0.35">
      <c r="A253" s="44"/>
      <c r="B253" s="44"/>
      <c r="C253" s="45"/>
      <c r="D253" s="44"/>
      <c r="E253" s="45"/>
      <c r="F253" s="44"/>
      <c r="G253" s="45"/>
      <c r="H253" s="44"/>
      <c r="I253" s="45"/>
      <c r="J253" s="44"/>
      <c r="K253" s="46"/>
      <c r="L253" s="45"/>
      <c r="M253" s="44"/>
      <c r="N253" s="45"/>
      <c r="O253" s="46"/>
      <c r="P253" s="45"/>
      <c r="Q253" s="46"/>
      <c r="R253" s="45"/>
      <c r="S253" s="46"/>
    </row>
    <row r="254" spans="1:19" x14ac:dyDescent="0.35">
      <c r="A254" s="44"/>
      <c r="B254" s="44"/>
      <c r="C254" s="45"/>
      <c r="D254" s="44"/>
      <c r="E254" s="45"/>
      <c r="F254" s="44"/>
      <c r="G254" s="45"/>
      <c r="H254" s="44"/>
      <c r="I254" s="45"/>
      <c r="J254" s="44"/>
      <c r="K254" s="46"/>
      <c r="L254" s="45"/>
      <c r="M254" s="44"/>
      <c r="N254" s="45"/>
      <c r="O254" s="46"/>
      <c r="P254" s="45"/>
      <c r="Q254" s="46"/>
      <c r="R254" s="45"/>
      <c r="S254" s="46"/>
    </row>
    <row r="255" spans="1:19" x14ac:dyDescent="0.35">
      <c r="A255" s="44"/>
      <c r="B255" s="44"/>
      <c r="C255" s="45"/>
      <c r="D255" s="44"/>
      <c r="E255" s="45"/>
      <c r="F255" s="44"/>
      <c r="G255" s="45"/>
      <c r="H255" s="44"/>
      <c r="I255" s="45"/>
      <c r="J255" s="44"/>
      <c r="K255" s="46"/>
      <c r="L255" s="45"/>
      <c r="M255" s="44"/>
      <c r="N255" s="45"/>
      <c r="O255" s="46"/>
      <c r="P255" s="45"/>
      <c r="Q255" s="46"/>
      <c r="R255" s="45"/>
      <c r="S255" s="46"/>
    </row>
    <row r="256" spans="1:19" x14ac:dyDescent="0.35">
      <c r="A256" s="44"/>
      <c r="B256" s="44"/>
      <c r="C256" s="45"/>
      <c r="D256" s="44"/>
      <c r="E256" s="45"/>
      <c r="F256" s="44"/>
      <c r="G256" s="45"/>
      <c r="H256" s="44"/>
      <c r="I256" s="45"/>
      <c r="J256" s="44"/>
      <c r="K256" s="46"/>
      <c r="L256" s="45"/>
      <c r="M256" s="44"/>
      <c r="N256" s="45"/>
      <c r="O256" s="46"/>
      <c r="P256" s="45"/>
      <c r="Q256" s="46"/>
      <c r="R256" s="45"/>
      <c r="S256" s="46"/>
    </row>
    <row r="257" spans="1:19" x14ac:dyDescent="0.35">
      <c r="A257" s="44"/>
      <c r="B257" s="44"/>
      <c r="C257" s="45"/>
      <c r="D257" s="44"/>
      <c r="E257" s="45"/>
      <c r="F257" s="44"/>
      <c r="G257" s="45"/>
      <c r="H257" s="44"/>
      <c r="I257" s="45"/>
      <c r="J257" s="44"/>
      <c r="K257" s="46"/>
      <c r="L257" s="45"/>
      <c r="M257" s="44"/>
      <c r="N257" s="45"/>
      <c r="O257" s="46"/>
      <c r="P257" s="45"/>
      <c r="Q257" s="46"/>
      <c r="R257" s="45"/>
      <c r="S257" s="46"/>
    </row>
    <row r="258" spans="1:19" x14ac:dyDescent="0.35">
      <c r="A258" s="44"/>
      <c r="B258" s="44"/>
      <c r="C258" s="45"/>
      <c r="D258" s="44"/>
      <c r="E258" s="45"/>
      <c r="F258" s="44"/>
      <c r="G258" s="45"/>
      <c r="H258" s="44"/>
      <c r="I258" s="45"/>
      <c r="J258" s="44"/>
      <c r="K258" s="46"/>
      <c r="L258" s="45"/>
      <c r="M258" s="44"/>
      <c r="N258" s="45"/>
      <c r="O258" s="46"/>
      <c r="P258" s="45"/>
      <c r="Q258" s="46"/>
      <c r="R258" s="45"/>
      <c r="S258" s="46"/>
    </row>
    <row r="259" spans="1:19" x14ac:dyDescent="0.35">
      <c r="A259" s="44"/>
      <c r="B259" s="44"/>
      <c r="C259" s="45"/>
      <c r="D259" s="44"/>
      <c r="E259" s="45"/>
      <c r="F259" s="44"/>
      <c r="G259" s="45"/>
      <c r="H259" s="44"/>
      <c r="I259" s="45"/>
      <c r="J259" s="44"/>
      <c r="K259" s="46"/>
      <c r="L259" s="45"/>
      <c r="M259" s="44"/>
      <c r="N259" s="45"/>
      <c r="O259" s="46"/>
      <c r="P259" s="45"/>
      <c r="Q259" s="46"/>
      <c r="R259" s="45"/>
      <c r="S259" s="46"/>
    </row>
    <row r="260" spans="1:19" x14ac:dyDescent="0.35">
      <c r="A260" s="44"/>
      <c r="B260" s="44"/>
      <c r="C260" s="45"/>
      <c r="D260" s="44"/>
      <c r="E260" s="45"/>
      <c r="F260" s="44"/>
      <c r="G260" s="45"/>
      <c r="H260" s="44"/>
      <c r="I260" s="45"/>
      <c r="J260" s="44"/>
      <c r="K260" s="46"/>
      <c r="L260" s="45"/>
      <c r="M260" s="44"/>
      <c r="N260" s="45"/>
      <c r="O260" s="46"/>
      <c r="P260" s="45"/>
      <c r="Q260" s="46"/>
      <c r="R260" s="45"/>
      <c r="S260" s="46"/>
    </row>
    <row r="261" spans="1:19" x14ac:dyDescent="0.35">
      <c r="A261" s="44"/>
      <c r="B261" s="44"/>
      <c r="C261" s="45"/>
      <c r="D261" s="44"/>
      <c r="E261" s="45"/>
      <c r="F261" s="44"/>
      <c r="G261" s="45"/>
      <c r="H261" s="44"/>
      <c r="I261" s="45"/>
      <c r="J261" s="44"/>
      <c r="K261" s="46"/>
      <c r="L261" s="45"/>
      <c r="M261" s="44"/>
      <c r="N261" s="45"/>
      <c r="O261" s="46"/>
      <c r="P261" s="45"/>
      <c r="Q261" s="46"/>
      <c r="R261" s="45"/>
      <c r="S261" s="46"/>
    </row>
    <row r="262" spans="1:19" x14ac:dyDescent="0.35">
      <c r="A262" s="44"/>
      <c r="B262" s="44"/>
      <c r="C262" s="45"/>
      <c r="D262" s="44"/>
      <c r="E262" s="45"/>
      <c r="F262" s="44"/>
      <c r="G262" s="45"/>
      <c r="H262" s="44"/>
      <c r="I262" s="45"/>
      <c r="J262" s="44"/>
      <c r="K262" s="46"/>
      <c r="L262" s="45"/>
      <c r="M262" s="44"/>
      <c r="N262" s="45"/>
      <c r="O262" s="46"/>
      <c r="P262" s="45"/>
      <c r="Q262" s="46"/>
      <c r="R262" s="45"/>
      <c r="S262" s="46"/>
    </row>
    <row r="263" spans="1:19" x14ac:dyDescent="0.35">
      <c r="A263" s="44"/>
      <c r="B263" s="44"/>
      <c r="C263" s="45"/>
      <c r="D263" s="44"/>
      <c r="E263" s="45"/>
      <c r="F263" s="44"/>
      <c r="G263" s="45"/>
      <c r="H263" s="44"/>
      <c r="I263" s="45"/>
      <c r="J263" s="44"/>
      <c r="K263" s="46"/>
      <c r="L263" s="45"/>
      <c r="M263" s="44"/>
      <c r="N263" s="45"/>
      <c r="O263" s="46"/>
      <c r="P263" s="45"/>
      <c r="Q263" s="46"/>
      <c r="R263" s="45"/>
      <c r="S263" s="46"/>
    </row>
    <row r="264" spans="1:19" x14ac:dyDescent="0.35">
      <c r="A264" s="44"/>
      <c r="B264" s="44"/>
      <c r="C264" s="45"/>
      <c r="D264" s="44"/>
      <c r="E264" s="45"/>
      <c r="F264" s="44"/>
      <c r="G264" s="45"/>
      <c r="H264" s="44"/>
      <c r="I264" s="45"/>
      <c r="J264" s="44"/>
      <c r="K264" s="46"/>
      <c r="L264" s="45"/>
      <c r="M264" s="44"/>
      <c r="N264" s="45"/>
      <c r="O264" s="46"/>
      <c r="P264" s="45"/>
      <c r="Q264" s="46"/>
      <c r="R264" s="45"/>
      <c r="S264" s="46"/>
    </row>
    <row r="265" spans="1:19" x14ac:dyDescent="0.35">
      <c r="A265" s="44"/>
      <c r="B265" s="44"/>
      <c r="C265" s="45"/>
      <c r="D265" s="44"/>
      <c r="E265" s="45"/>
      <c r="F265" s="44"/>
      <c r="G265" s="45"/>
      <c r="H265" s="44"/>
      <c r="I265" s="45"/>
      <c r="J265" s="44"/>
      <c r="K265" s="46"/>
      <c r="L265" s="45"/>
      <c r="M265" s="44"/>
      <c r="N265" s="45"/>
      <c r="O265" s="46"/>
      <c r="P265" s="45"/>
      <c r="Q265" s="46"/>
      <c r="R265" s="45"/>
      <c r="S265" s="46"/>
    </row>
    <row r="266" spans="1:19" x14ac:dyDescent="0.35">
      <c r="A266" s="44"/>
      <c r="B266" s="44"/>
      <c r="C266" s="45"/>
      <c r="D266" s="44"/>
      <c r="E266" s="45"/>
      <c r="F266" s="44"/>
      <c r="G266" s="45"/>
      <c r="H266" s="44"/>
      <c r="I266" s="45"/>
      <c r="J266" s="44"/>
      <c r="K266" s="46"/>
      <c r="L266" s="45"/>
      <c r="M266" s="44"/>
      <c r="N266" s="45"/>
      <c r="O266" s="46"/>
      <c r="P266" s="45"/>
      <c r="Q266" s="46"/>
      <c r="R266" s="45"/>
      <c r="S266" s="46"/>
    </row>
    <row r="267" spans="1:19" x14ac:dyDescent="0.35">
      <c r="A267" s="44"/>
      <c r="B267" s="44"/>
      <c r="C267" s="45"/>
      <c r="D267" s="44"/>
      <c r="E267" s="45"/>
      <c r="F267" s="44"/>
      <c r="G267" s="45"/>
      <c r="H267" s="44"/>
      <c r="I267" s="45"/>
      <c r="J267" s="44"/>
      <c r="K267" s="46"/>
      <c r="L267" s="45"/>
      <c r="M267" s="44"/>
      <c r="N267" s="45"/>
      <c r="O267" s="46"/>
      <c r="P267" s="45"/>
      <c r="Q267" s="46"/>
      <c r="R267" s="45"/>
      <c r="S267" s="46"/>
    </row>
    <row r="268" spans="1:19" x14ac:dyDescent="0.35">
      <c r="A268" s="44"/>
      <c r="B268" s="44"/>
      <c r="C268" s="45"/>
      <c r="D268" s="44"/>
      <c r="E268" s="45"/>
      <c r="F268" s="44"/>
      <c r="G268" s="45"/>
      <c r="H268" s="44"/>
      <c r="I268" s="45"/>
      <c r="J268" s="44"/>
      <c r="K268" s="46"/>
      <c r="L268" s="45"/>
      <c r="M268" s="44"/>
      <c r="N268" s="45"/>
      <c r="O268" s="46"/>
      <c r="P268" s="45"/>
      <c r="Q268" s="46"/>
      <c r="R268" s="45"/>
      <c r="S268" s="46"/>
    </row>
    <row r="269" spans="1:19" x14ac:dyDescent="0.35">
      <c r="A269" s="44"/>
      <c r="B269" s="44"/>
      <c r="C269" s="45"/>
      <c r="D269" s="44"/>
      <c r="E269" s="45"/>
      <c r="F269" s="44"/>
      <c r="G269" s="45"/>
      <c r="H269" s="44"/>
      <c r="I269" s="45"/>
      <c r="J269" s="44"/>
      <c r="K269" s="46"/>
      <c r="L269" s="45"/>
      <c r="M269" s="44"/>
      <c r="N269" s="45"/>
      <c r="O269" s="46"/>
      <c r="P269" s="45"/>
      <c r="Q269" s="46"/>
      <c r="R269" s="45"/>
      <c r="S269" s="46"/>
    </row>
    <row r="270" spans="1:19" x14ac:dyDescent="0.35">
      <c r="A270" s="44"/>
      <c r="B270" s="44"/>
      <c r="C270" s="45"/>
      <c r="D270" s="44"/>
      <c r="E270" s="45"/>
      <c r="F270" s="44"/>
      <c r="G270" s="45"/>
      <c r="H270" s="44"/>
      <c r="I270" s="45"/>
      <c r="J270" s="44"/>
      <c r="K270" s="46"/>
      <c r="L270" s="45"/>
      <c r="M270" s="44"/>
      <c r="N270" s="45"/>
      <c r="O270" s="46"/>
      <c r="P270" s="45"/>
      <c r="Q270" s="46"/>
      <c r="R270" s="45"/>
      <c r="S270" s="46"/>
    </row>
    <row r="271" spans="1:19" x14ac:dyDescent="0.35">
      <c r="A271" s="44"/>
      <c r="B271" s="44"/>
      <c r="C271" s="45"/>
      <c r="D271" s="44"/>
      <c r="E271" s="45"/>
      <c r="F271" s="44"/>
      <c r="G271" s="45"/>
      <c r="H271" s="44"/>
      <c r="I271" s="45"/>
      <c r="J271" s="44"/>
      <c r="K271" s="46"/>
      <c r="L271" s="45"/>
      <c r="M271" s="44"/>
      <c r="N271" s="45"/>
      <c r="O271" s="46"/>
      <c r="P271" s="45"/>
      <c r="Q271" s="46"/>
      <c r="R271" s="45"/>
      <c r="S271" s="46"/>
    </row>
    <row r="272" spans="1:19" x14ac:dyDescent="0.35">
      <c r="A272" s="44"/>
      <c r="B272" s="44"/>
      <c r="C272" s="45"/>
      <c r="D272" s="44"/>
      <c r="E272" s="45"/>
      <c r="F272" s="44"/>
      <c r="G272" s="45"/>
      <c r="H272" s="44"/>
      <c r="I272" s="45"/>
      <c r="J272" s="44"/>
      <c r="K272" s="46"/>
      <c r="L272" s="45"/>
      <c r="M272" s="44"/>
      <c r="N272" s="45"/>
      <c r="O272" s="46"/>
      <c r="P272" s="45"/>
      <c r="Q272" s="46"/>
      <c r="R272" s="45"/>
      <c r="S272" s="46"/>
    </row>
    <row r="273" spans="1:19" x14ac:dyDescent="0.35">
      <c r="A273" s="44"/>
      <c r="B273" s="44"/>
      <c r="C273" s="45"/>
      <c r="D273" s="44"/>
      <c r="E273" s="45"/>
      <c r="F273" s="44"/>
      <c r="G273" s="45"/>
      <c r="H273" s="44"/>
      <c r="I273" s="45"/>
      <c r="J273" s="44"/>
      <c r="K273" s="46"/>
      <c r="L273" s="45"/>
      <c r="M273" s="44"/>
      <c r="N273" s="45"/>
      <c r="O273" s="46"/>
      <c r="P273" s="45"/>
      <c r="Q273" s="46"/>
      <c r="R273" s="45"/>
      <c r="S273" s="46"/>
    </row>
    <row r="274" spans="1:19" x14ac:dyDescent="0.35">
      <c r="A274" s="44"/>
      <c r="B274" s="44"/>
      <c r="C274" s="45"/>
      <c r="D274" s="44"/>
      <c r="E274" s="45"/>
      <c r="F274" s="44"/>
      <c r="G274" s="45"/>
      <c r="H274" s="44"/>
      <c r="I274" s="45"/>
      <c r="J274" s="44"/>
      <c r="K274" s="46"/>
      <c r="L274" s="45"/>
      <c r="M274" s="44"/>
      <c r="N274" s="45"/>
      <c r="O274" s="46"/>
      <c r="P274" s="45"/>
      <c r="Q274" s="46"/>
      <c r="R274" s="45"/>
      <c r="S274" s="46"/>
    </row>
    <row r="275" spans="1:19" x14ac:dyDescent="0.35">
      <c r="A275" s="44"/>
      <c r="B275" s="44"/>
      <c r="C275" s="45"/>
      <c r="D275" s="44"/>
      <c r="E275" s="45"/>
      <c r="F275" s="44"/>
      <c r="G275" s="45"/>
      <c r="H275" s="44"/>
      <c r="I275" s="45"/>
      <c r="J275" s="44"/>
      <c r="K275" s="46"/>
      <c r="L275" s="45"/>
      <c r="M275" s="44"/>
      <c r="N275" s="45"/>
      <c r="O275" s="46"/>
      <c r="P275" s="45"/>
      <c r="Q275" s="46"/>
      <c r="R275" s="45"/>
      <c r="S275" s="46"/>
    </row>
    <row r="276" spans="1:19" x14ac:dyDescent="0.35">
      <c r="A276" s="44"/>
      <c r="B276" s="44"/>
      <c r="C276" s="45"/>
      <c r="D276" s="44"/>
      <c r="E276" s="45"/>
      <c r="F276" s="44"/>
      <c r="G276" s="45"/>
      <c r="H276" s="44"/>
      <c r="I276" s="45"/>
      <c r="J276" s="44"/>
      <c r="K276" s="46"/>
      <c r="L276" s="45"/>
      <c r="M276" s="44"/>
      <c r="N276" s="45"/>
      <c r="O276" s="46"/>
      <c r="P276" s="45"/>
      <c r="Q276" s="46"/>
      <c r="R276" s="45"/>
      <c r="S276" s="46"/>
    </row>
    <row r="277" spans="1:19" x14ac:dyDescent="0.35">
      <c r="A277" s="44"/>
      <c r="B277" s="44"/>
      <c r="C277" s="45"/>
      <c r="D277" s="44"/>
      <c r="E277" s="45"/>
      <c r="F277" s="44"/>
      <c r="G277" s="45"/>
      <c r="H277" s="44"/>
      <c r="I277" s="45"/>
      <c r="J277" s="44"/>
      <c r="K277" s="46"/>
      <c r="L277" s="45"/>
      <c r="M277" s="44"/>
      <c r="N277" s="45"/>
      <c r="O277" s="46"/>
      <c r="P277" s="45"/>
      <c r="Q277" s="46"/>
      <c r="R277" s="45"/>
      <c r="S277" s="46"/>
    </row>
    <row r="278" spans="1:19" x14ac:dyDescent="0.35">
      <c r="A278" s="44"/>
      <c r="B278" s="44"/>
      <c r="C278" s="45"/>
      <c r="D278" s="44"/>
      <c r="E278" s="45"/>
      <c r="F278" s="44"/>
      <c r="G278" s="45"/>
      <c r="H278" s="44"/>
      <c r="I278" s="45"/>
      <c r="J278" s="44"/>
      <c r="K278" s="46"/>
      <c r="L278" s="45"/>
      <c r="M278" s="44"/>
      <c r="N278" s="45"/>
      <c r="O278" s="46"/>
      <c r="P278" s="45"/>
      <c r="Q278" s="46"/>
      <c r="R278" s="45"/>
      <c r="S278" s="46"/>
    </row>
    <row r="279" spans="1:19" x14ac:dyDescent="0.35">
      <c r="A279" s="44"/>
      <c r="B279" s="44"/>
      <c r="C279" s="45"/>
      <c r="D279" s="44"/>
      <c r="E279" s="45"/>
      <c r="F279" s="44"/>
      <c r="G279" s="45"/>
      <c r="H279" s="44"/>
      <c r="I279" s="45"/>
      <c r="J279" s="44"/>
      <c r="K279" s="46"/>
      <c r="L279" s="45"/>
      <c r="M279" s="44"/>
      <c r="N279" s="45"/>
      <c r="O279" s="46"/>
      <c r="P279" s="45"/>
      <c r="Q279" s="46"/>
      <c r="R279" s="45"/>
      <c r="S279" s="46"/>
    </row>
    <row r="280" spans="1:19" x14ac:dyDescent="0.35">
      <c r="A280" s="44"/>
      <c r="B280" s="44"/>
      <c r="C280" s="45"/>
      <c r="D280" s="44"/>
      <c r="E280" s="45"/>
      <c r="F280" s="44"/>
      <c r="G280" s="45"/>
      <c r="H280" s="44"/>
      <c r="I280" s="45"/>
      <c r="J280" s="44"/>
      <c r="K280" s="46"/>
      <c r="L280" s="45"/>
      <c r="M280" s="44"/>
      <c r="N280" s="45"/>
      <c r="O280" s="46"/>
      <c r="P280" s="45"/>
      <c r="Q280" s="46"/>
      <c r="R280" s="45"/>
      <c r="S280" s="46"/>
    </row>
    <row r="281" spans="1:19" x14ac:dyDescent="0.35">
      <c r="A281" s="44"/>
      <c r="B281" s="44"/>
      <c r="C281" s="45"/>
      <c r="D281" s="44"/>
      <c r="E281" s="45"/>
      <c r="F281" s="44"/>
      <c r="G281" s="45"/>
      <c r="H281" s="44"/>
      <c r="I281" s="45"/>
      <c r="J281" s="44"/>
      <c r="K281" s="46"/>
      <c r="L281" s="45"/>
      <c r="M281" s="44"/>
      <c r="N281" s="45"/>
      <c r="O281" s="46"/>
      <c r="P281" s="45"/>
      <c r="Q281" s="46"/>
      <c r="R281" s="45"/>
      <c r="S281" s="46"/>
    </row>
    <row r="282" spans="1:19" x14ac:dyDescent="0.35">
      <c r="A282" s="44"/>
      <c r="B282" s="44"/>
      <c r="C282" s="45"/>
      <c r="D282" s="44"/>
      <c r="E282" s="45"/>
      <c r="F282" s="44"/>
      <c r="G282" s="45"/>
      <c r="H282" s="44"/>
      <c r="I282" s="45"/>
      <c r="J282" s="44"/>
      <c r="K282" s="46"/>
      <c r="L282" s="45"/>
      <c r="M282" s="44"/>
      <c r="N282" s="45"/>
      <c r="O282" s="46"/>
      <c r="P282" s="45"/>
      <c r="Q282" s="46"/>
      <c r="R282" s="45"/>
      <c r="S282" s="46"/>
    </row>
    <row r="283" spans="1:19" x14ac:dyDescent="0.35">
      <c r="A283" s="44"/>
      <c r="B283" s="44"/>
      <c r="C283" s="45"/>
      <c r="D283" s="44"/>
      <c r="E283" s="45"/>
      <c r="F283" s="44"/>
      <c r="G283" s="45"/>
      <c r="H283" s="44"/>
      <c r="I283" s="45"/>
      <c r="J283" s="44"/>
      <c r="K283" s="46"/>
      <c r="L283" s="45"/>
      <c r="M283" s="44"/>
      <c r="N283" s="45"/>
      <c r="O283" s="46"/>
      <c r="P283" s="45"/>
      <c r="Q283" s="46"/>
      <c r="R283" s="45"/>
      <c r="S283" s="46"/>
    </row>
    <row r="284" spans="1:19" x14ac:dyDescent="0.35">
      <c r="A284" s="44"/>
      <c r="B284" s="44"/>
      <c r="C284" s="45"/>
      <c r="D284" s="44"/>
      <c r="E284" s="45"/>
      <c r="F284" s="44"/>
      <c r="G284" s="45"/>
      <c r="H284" s="44"/>
      <c r="I284" s="45"/>
      <c r="J284" s="44"/>
      <c r="K284" s="46"/>
      <c r="L284" s="45"/>
      <c r="M284" s="44"/>
      <c r="N284" s="45"/>
      <c r="O284" s="46"/>
      <c r="P284" s="45"/>
      <c r="Q284" s="46"/>
      <c r="R284" s="45"/>
      <c r="S284" s="46"/>
    </row>
    <row r="285" spans="1:19" x14ac:dyDescent="0.35">
      <c r="A285" s="44"/>
      <c r="B285" s="44"/>
      <c r="C285" s="45"/>
      <c r="D285" s="44"/>
      <c r="E285" s="45"/>
      <c r="F285" s="44"/>
      <c r="G285" s="45"/>
      <c r="H285" s="44"/>
      <c r="I285" s="45"/>
      <c r="J285" s="44"/>
      <c r="K285" s="46"/>
      <c r="L285" s="45"/>
      <c r="M285" s="44"/>
      <c r="N285" s="45"/>
      <c r="O285" s="46"/>
      <c r="P285" s="45"/>
      <c r="Q285" s="46"/>
      <c r="R285" s="45"/>
      <c r="S285" s="46"/>
    </row>
    <row r="286" spans="1:19" x14ac:dyDescent="0.35">
      <c r="A286" s="44"/>
      <c r="B286" s="44"/>
      <c r="C286" s="45"/>
      <c r="D286" s="44"/>
      <c r="E286" s="45"/>
      <c r="F286" s="44"/>
      <c r="G286" s="45"/>
      <c r="H286" s="44"/>
      <c r="I286" s="45"/>
      <c r="J286" s="44"/>
      <c r="K286" s="46"/>
      <c r="L286" s="45"/>
      <c r="M286" s="44"/>
      <c r="N286" s="45"/>
      <c r="O286" s="46"/>
      <c r="P286" s="45"/>
      <c r="Q286" s="46"/>
      <c r="R286" s="45"/>
      <c r="S286" s="46"/>
    </row>
    <row r="287" spans="1:19" x14ac:dyDescent="0.35">
      <c r="A287" s="44"/>
      <c r="B287" s="44"/>
      <c r="C287" s="45"/>
      <c r="D287" s="44"/>
      <c r="E287" s="45"/>
      <c r="F287" s="44"/>
      <c r="G287" s="45"/>
      <c r="H287" s="44"/>
      <c r="I287" s="45"/>
      <c r="J287" s="44"/>
      <c r="K287" s="46"/>
      <c r="L287" s="45"/>
      <c r="M287" s="44"/>
      <c r="N287" s="45"/>
      <c r="O287" s="46"/>
      <c r="P287" s="45"/>
      <c r="Q287" s="46"/>
      <c r="R287" s="45"/>
      <c r="S287" s="46"/>
    </row>
    <row r="288" spans="1:19" x14ac:dyDescent="0.35">
      <c r="A288" s="44"/>
      <c r="B288" s="44"/>
      <c r="C288" s="45"/>
      <c r="D288" s="44"/>
      <c r="E288" s="45"/>
      <c r="F288" s="44"/>
      <c r="G288" s="45"/>
      <c r="H288" s="44"/>
      <c r="I288" s="45"/>
      <c r="J288" s="44"/>
      <c r="K288" s="46"/>
      <c r="L288" s="45"/>
      <c r="M288" s="44"/>
      <c r="N288" s="45"/>
      <c r="O288" s="46"/>
      <c r="P288" s="45"/>
      <c r="Q288" s="46"/>
      <c r="R288" s="45"/>
      <c r="S288" s="46"/>
    </row>
    <row r="289" spans="1:19" x14ac:dyDescent="0.35">
      <c r="A289" s="44"/>
      <c r="B289" s="44"/>
      <c r="C289" s="45"/>
      <c r="D289" s="44"/>
      <c r="E289" s="45"/>
      <c r="F289" s="44"/>
      <c r="G289" s="45"/>
      <c r="H289" s="44"/>
      <c r="I289" s="45"/>
      <c r="J289" s="44"/>
      <c r="K289" s="46"/>
      <c r="L289" s="45"/>
      <c r="M289" s="44"/>
      <c r="N289" s="45"/>
      <c r="O289" s="46"/>
      <c r="P289" s="45"/>
      <c r="Q289" s="46"/>
      <c r="R289" s="45"/>
      <c r="S289" s="46"/>
    </row>
    <row r="290" spans="1:19" x14ac:dyDescent="0.35">
      <c r="A290" s="44"/>
      <c r="B290" s="44"/>
      <c r="C290" s="45"/>
      <c r="D290" s="44"/>
      <c r="E290" s="45"/>
      <c r="F290" s="44"/>
      <c r="G290" s="45"/>
      <c r="H290" s="44"/>
      <c r="I290" s="45"/>
      <c r="J290" s="44"/>
      <c r="K290" s="46"/>
      <c r="L290" s="45"/>
      <c r="M290" s="44"/>
      <c r="N290" s="45"/>
      <c r="O290" s="46"/>
      <c r="P290" s="45"/>
      <c r="Q290" s="46"/>
      <c r="R290" s="45"/>
      <c r="S290" s="46"/>
    </row>
    <row r="291" spans="1:19" x14ac:dyDescent="0.35">
      <c r="A291" s="44"/>
      <c r="B291" s="44"/>
      <c r="C291" s="45"/>
      <c r="D291" s="44"/>
      <c r="E291" s="45"/>
      <c r="F291" s="44"/>
      <c r="G291" s="45"/>
      <c r="H291" s="44"/>
      <c r="I291" s="45"/>
      <c r="J291" s="44"/>
      <c r="K291" s="46"/>
      <c r="L291" s="45"/>
      <c r="M291" s="44"/>
      <c r="N291" s="45"/>
      <c r="O291" s="46"/>
      <c r="P291" s="45"/>
      <c r="Q291" s="46"/>
      <c r="R291" s="45"/>
      <c r="S291" s="46"/>
    </row>
    <row r="292" spans="1:19" x14ac:dyDescent="0.35">
      <c r="A292" s="44"/>
      <c r="B292" s="44"/>
      <c r="C292" s="45"/>
      <c r="D292" s="44"/>
      <c r="E292" s="45"/>
      <c r="F292" s="44"/>
      <c r="G292" s="45"/>
      <c r="H292" s="44"/>
      <c r="I292" s="45"/>
      <c r="J292" s="44"/>
      <c r="K292" s="46"/>
      <c r="L292" s="45"/>
      <c r="M292" s="44"/>
      <c r="N292" s="45"/>
      <c r="O292" s="46"/>
      <c r="P292" s="45"/>
      <c r="Q292" s="46"/>
      <c r="R292" s="45"/>
      <c r="S292" s="46"/>
    </row>
    <row r="293" spans="1:19" x14ac:dyDescent="0.35">
      <c r="A293" s="44"/>
      <c r="B293" s="44"/>
      <c r="C293" s="45"/>
      <c r="D293" s="44"/>
      <c r="E293" s="45"/>
      <c r="F293" s="44"/>
      <c r="G293" s="45"/>
      <c r="H293" s="44"/>
      <c r="I293" s="45"/>
      <c r="J293" s="44"/>
      <c r="K293" s="46"/>
      <c r="L293" s="45"/>
      <c r="M293" s="44"/>
      <c r="N293" s="45"/>
      <c r="O293" s="46"/>
      <c r="P293" s="45"/>
      <c r="Q293" s="46"/>
      <c r="R293" s="45"/>
      <c r="S293" s="46"/>
    </row>
    <row r="294" spans="1:19" x14ac:dyDescent="0.35">
      <c r="A294" s="44"/>
      <c r="B294" s="44"/>
      <c r="C294" s="45"/>
      <c r="D294" s="44"/>
      <c r="E294" s="45"/>
      <c r="F294" s="44"/>
      <c r="G294" s="45"/>
      <c r="H294" s="44"/>
      <c r="I294" s="45"/>
      <c r="J294" s="44"/>
      <c r="K294" s="46"/>
      <c r="L294" s="45"/>
      <c r="M294" s="44"/>
      <c r="N294" s="45"/>
      <c r="O294" s="46"/>
      <c r="P294" s="45"/>
      <c r="Q294" s="46"/>
      <c r="R294" s="45"/>
      <c r="S294" s="46"/>
    </row>
    <row r="295" spans="1:19" x14ac:dyDescent="0.35">
      <c r="A295" s="44"/>
      <c r="B295" s="44"/>
      <c r="C295" s="45"/>
      <c r="D295" s="44"/>
      <c r="E295" s="45"/>
      <c r="F295" s="44"/>
      <c r="G295" s="45"/>
      <c r="H295" s="44"/>
      <c r="I295" s="45"/>
      <c r="J295" s="44"/>
      <c r="K295" s="46"/>
      <c r="L295" s="45"/>
      <c r="M295" s="44"/>
      <c r="N295" s="45"/>
      <c r="O295" s="46"/>
      <c r="P295" s="45"/>
      <c r="Q295" s="46"/>
      <c r="R295" s="45"/>
      <c r="S295" s="46"/>
    </row>
    <row r="296" spans="1:19" x14ac:dyDescent="0.35">
      <c r="A296" s="44"/>
      <c r="B296" s="44"/>
      <c r="C296" s="45"/>
      <c r="D296" s="44"/>
      <c r="E296" s="45"/>
      <c r="F296" s="44"/>
      <c r="G296" s="45"/>
      <c r="H296" s="44"/>
      <c r="I296" s="45"/>
      <c r="J296" s="44"/>
      <c r="K296" s="46"/>
      <c r="L296" s="45"/>
      <c r="M296" s="44"/>
      <c r="N296" s="45"/>
      <c r="O296" s="46"/>
      <c r="P296" s="45"/>
      <c r="Q296" s="46"/>
      <c r="R296" s="45"/>
      <c r="S296" s="46"/>
    </row>
    <row r="297" spans="1:19" x14ac:dyDescent="0.35">
      <c r="A297" s="44"/>
      <c r="B297" s="44"/>
      <c r="C297" s="45"/>
      <c r="D297" s="44"/>
      <c r="E297" s="45"/>
      <c r="F297" s="44"/>
      <c r="G297" s="45"/>
      <c r="H297" s="44"/>
      <c r="I297" s="45"/>
      <c r="J297" s="44"/>
      <c r="K297" s="46"/>
      <c r="L297" s="45"/>
      <c r="M297" s="44"/>
      <c r="N297" s="45"/>
      <c r="O297" s="46"/>
      <c r="P297" s="45"/>
      <c r="Q297" s="46"/>
      <c r="R297" s="45"/>
      <c r="S297" s="46"/>
    </row>
    <row r="298" spans="1:19" x14ac:dyDescent="0.35">
      <c r="A298" s="44"/>
      <c r="B298" s="44"/>
      <c r="C298" s="45"/>
      <c r="D298" s="44"/>
      <c r="E298" s="45"/>
      <c r="F298" s="44"/>
      <c r="G298" s="45"/>
      <c r="H298" s="44"/>
      <c r="I298" s="45"/>
      <c r="J298" s="44"/>
      <c r="K298" s="46"/>
      <c r="L298" s="45"/>
      <c r="M298" s="44"/>
      <c r="N298" s="45"/>
      <c r="O298" s="46"/>
      <c r="P298" s="45"/>
      <c r="Q298" s="46"/>
      <c r="R298" s="45"/>
      <c r="S298" s="46"/>
    </row>
    <row r="299" spans="1:19" x14ac:dyDescent="0.35">
      <c r="A299" s="44"/>
      <c r="B299" s="44"/>
      <c r="C299" s="45"/>
      <c r="D299" s="44"/>
      <c r="E299" s="45"/>
      <c r="F299" s="44"/>
      <c r="G299" s="45"/>
      <c r="H299" s="44"/>
      <c r="I299" s="45"/>
      <c r="J299" s="44"/>
      <c r="K299" s="46"/>
      <c r="L299" s="45"/>
      <c r="M299" s="44"/>
      <c r="N299" s="45"/>
      <c r="O299" s="46"/>
      <c r="P299" s="45"/>
      <c r="Q299" s="46"/>
      <c r="R299" s="45"/>
      <c r="S299" s="46"/>
    </row>
    <row r="300" spans="1:19" x14ac:dyDescent="0.35">
      <c r="A300" s="44"/>
      <c r="B300" s="44"/>
      <c r="C300" s="45"/>
      <c r="D300" s="44"/>
      <c r="E300" s="45"/>
      <c r="F300" s="44"/>
      <c r="G300" s="45"/>
      <c r="H300" s="44"/>
      <c r="I300" s="45"/>
      <c r="J300" s="44"/>
      <c r="K300" s="46"/>
      <c r="L300" s="45"/>
      <c r="M300" s="44"/>
      <c r="N300" s="45"/>
      <c r="O300" s="46"/>
      <c r="P300" s="45"/>
      <c r="Q300" s="46"/>
      <c r="R300" s="45"/>
      <c r="S300" s="46"/>
    </row>
    <row r="301" spans="1:19" x14ac:dyDescent="0.35">
      <c r="A301" s="44"/>
      <c r="B301" s="44"/>
      <c r="C301" s="45"/>
      <c r="D301" s="44"/>
      <c r="E301" s="45"/>
      <c r="F301" s="44"/>
      <c r="G301" s="45"/>
      <c r="H301" s="44"/>
      <c r="I301" s="45"/>
      <c r="J301" s="44"/>
      <c r="K301" s="46"/>
      <c r="L301" s="45"/>
      <c r="M301" s="44"/>
      <c r="N301" s="45"/>
      <c r="O301" s="46"/>
      <c r="P301" s="45"/>
      <c r="Q301" s="46"/>
      <c r="R301" s="45"/>
      <c r="S301" s="46"/>
    </row>
    <row r="302" spans="1:19" x14ac:dyDescent="0.35">
      <c r="A302" s="44"/>
      <c r="B302" s="44"/>
      <c r="C302" s="45"/>
      <c r="D302" s="44"/>
      <c r="E302" s="45"/>
      <c r="F302" s="44"/>
      <c r="G302" s="45"/>
      <c r="H302" s="44"/>
      <c r="I302" s="45"/>
      <c r="J302" s="44"/>
      <c r="K302" s="46"/>
      <c r="L302" s="45"/>
      <c r="M302" s="44"/>
      <c r="N302" s="45"/>
      <c r="O302" s="46"/>
      <c r="P302" s="45"/>
      <c r="Q302" s="46"/>
      <c r="R302" s="45"/>
      <c r="S302" s="46"/>
    </row>
    <row r="303" spans="1:19" x14ac:dyDescent="0.35">
      <c r="A303" s="44"/>
      <c r="B303" s="44"/>
      <c r="C303" s="45"/>
      <c r="D303" s="44"/>
      <c r="E303" s="45"/>
      <c r="F303" s="44"/>
      <c r="G303" s="45"/>
      <c r="H303" s="44"/>
      <c r="I303" s="45"/>
      <c r="J303" s="44"/>
      <c r="K303" s="46"/>
      <c r="L303" s="45"/>
      <c r="M303" s="44"/>
      <c r="N303" s="45"/>
      <c r="O303" s="46"/>
      <c r="P303" s="45"/>
      <c r="Q303" s="46"/>
      <c r="R303" s="45"/>
      <c r="S303" s="46"/>
    </row>
    <row r="304" spans="1:19" x14ac:dyDescent="0.35">
      <c r="A304" s="44"/>
      <c r="B304" s="44"/>
      <c r="C304" s="45"/>
      <c r="D304" s="44"/>
      <c r="E304" s="45"/>
      <c r="F304" s="44"/>
      <c r="G304" s="45"/>
      <c r="H304" s="44"/>
      <c r="I304" s="45"/>
      <c r="J304" s="44"/>
      <c r="K304" s="46"/>
      <c r="L304" s="45"/>
      <c r="M304" s="44"/>
      <c r="N304" s="45"/>
      <c r="O304" s="46"/>
      <c r="P304" s="45"/>
      <c r="Q304" s="46"/>
      <c r="R304" s="45"/>
      <c r="S304" s="46"/>
    </row>
    <row r="305" spans="1:19" x14ac:dyDescent="0.35">
      <c r="A305" s="44"/>
      <c r="B305" s="44"/>
      <c r="C305" s="45"/>
      <c r="D305" s="44"/>
      <c r="E305" s="45"/>
      <c r="F305" s="44"/>
      <c r="G305" s="45"/>
      <c r="H305" s="44"/>
      <c r="I305" s="45"/>
      <c r="J305" s="44"/>
      <c r="K305" s="46"/>
      <c r="L305" s="45"/>
      <c r="M305" s="44"/>
      <c r="N305" s="45"/>
      <c r="O305" s="46"/>
      <c r="P305" s="45"/>
      <c r="Q305" s="46"/>
      <c r="R305" s="45"/>
      <c r="S305" s="46"/>
    </row>
    <row r="306" spans="1:19" x14ac:dyDescent="0.35">
      <c r="A306" s="44"/>
      <c r="B306" s="44"/>
      <c r="C306" s="45"/>
      <c r="D306" s="44"/>
      <c r="E306" s="45"/>
      <c r="F306" s="44"/>
      <c r="G306" s="45"/>
      <c r="H306" s="44"/>
      <c r="I306" s="45"/>
      <c r="J306" s="44"/>
      <c r="K306" s="46"/>
      <c r="L306" s="45"/>
      <c r="M306" s="44"/>
      <c r="N306" s="45"/>
      <c r="O306" s="46"/>
      <c r="P306" s="45"/>
      <c r="Q306" s="46"/>
      <c r="R306" s="45"/>
      <c r="S306" s="46"/>
    </row>
    <row r="307" spans="1:19" x14ac:dyDescent="0.35">
      <c r="A307" s="44"/>
      <c r="B307" s="44"/>
      <c r="C307" s="45"/>
      <c r="D307" s="44"/>
      <c r="E307" s="45"/>
      <c r="F307" s="44"/>
      <c r="G307" s="45"/>
      <c r="H307" s="44"/>
      <c r="I307" s="45"/>
      <c r="J307" s="44"/>
      <c r="K307" s="46"/>
      <c r="L307" s="45"/>
      <c r="M307" s="44"/>
      <c r="N307" s="45"/>
      <c r="O307" s="46"/>
      <c r="P307" s="45"/>
      <c r="Q307" s="46"/>
      <c r="R307" s="45"/>
      <c r="S307" s="46"/>
    </row>
    <row r="308" spans="1:19" x14ac:dyDescent="0.35">
      <c r="A308" s="44"/>
      <c r="B308" s="44"/>
      <c r="C308" s="45"/>
      <c r="D308" s="44"/>
      <c r="E308" s="45"/>
      <c r="F308" s="44"/>
      <c r="G308" s="45"/>
      <c r="H308" s="44"/>
      <c r="I308" s="45"/>
      <c r="J308" s="44"/>
      <c r="K308" s="46"/>
      <c r="L308" s="45"/>
      <c r="M308" s="44"/>
      <c r="N308" s="45"/>
      <c r="O308" s="46"/>
      <c r="P308" s="45"/>
      <c r="Q308" s="46"/>
      <c r="R308" s="45"/>
      <c r="S308" s="46"/>
    </row>
    <row r="309" spans="1:19" x14ac:dyDescent="0.35">
      <c r="A309" s="44"/>
      <c r="B309" s="44"/>
      <c r="C309" s="45"/>
      <c r="D309" s="44"/>
      <c r="E309" s="45"/>
      <c r="F309" s="44"/>
      <c r="G309" s="45"/>
      <c r="H309" s="44"/>
      <c r="I309" s="45"/>
      <c r="J309" s="44"/>
      <c r="K309" s="46"/>
      <c r="L309" s="45"/>
      <c r="M309" s="44"/>
      <c r="N309" s="45"/>
      <c r="O309" s="46"/>
      <c r="P309" s="45"/>
      <c r="Q309" s="46"/>
      <c r="R309" s="45"/>
      <c r="S309" s="46"/>
    </row>
    <row r="310" spans="1:19" x14ac:dyDescent="0.35">
      <c r="A310" s="44"/>
      <c r="B310" s="44"/>
      <c r="C310" s="45"/>
      <c r="D310" s="44"/>
      <c r="E310" s="45"/>
      <c r="F310" s="44"/>
      <c r="G310" s="45"/>
      <c r="H310" s="44"/>
      <c r="I310" s="45"/>
      <c r="J310" s="44"/>
      <c r="K310" s="46"/>
      <c r="L310" s="45"/>
      <c r="M310" s="44"/>
      <c r="N310" s="45"/>
      <c r="O310" s="46"/>
      <c r="P310" s="45"/>
      <c r="Q310" s="46"/>
      <c r="R310" s="45"/>
      <c r="S310" s="46"/>
    </row>
    <row r="311" spans="1:19" x14ac:dyDescent="0.35">
      <c r="A311" s="44"/>
      <c r="B311" s="44"/>
      <c r="C311" s="45"/>
      <c r="D311" s="44"/>
      <c r="E311" s="45"/>
      <c r="F311" s="44"/>
      <c r="G311" s="45"/>
      <c r="H311" s="44"/>
      <c r="I311" s="45"/>
      <c r="J311" s="44"/>
      <c r="K311" s="46"/>
      <c r="L311" s="45"/>
      <c r="M311" s="44"/>
      <c r="N311" s="45"/>
      <c r="O311" s="46"/>
      <c r="P311" s="45"/>
      <c r="Q311" s="46"/>
      <c r="R311" s="45"/>
      <c r="S311" s="46"/>
    </row>
    <row r="312" spans="1:19" x14ac:dyDescent="0.35">
      <c r="A312" s="44"/>
      <c r="B312" s="44"/>
      <c r="C312" s="45"/>
      <c r="D312" s="44"/>
      <c r="E312" s="45"/>
      <c r="F312" s="44"/>
      <c r="G312" s="45"/>
      <c r="H312" s="44"/>
      <c r="I312" s="45"/>
      <c r="J312" s="44"/>
      <c r="K312" s="46"/>
      <c r="L312" s="45"/>
      <c r="M312" s="44"/>
      <c r="N312" s="45"/>
      <c r="O312" s="46"/>
      <c r="P312" s="45"/>
      <c r="Q312" s="46"/>
      <c r="R312" s="45"/>
      <c r="S312" s="46"/>
    </row>
    <row r="313" spans="1:19" x14ac:dyDescent="0.35">
      <c r="A313" s="44"/>
      <c r="B313" s="44"/>
      <c r="C313" s="45"/>
      <c r="D313" s="44"/>
      <c r="E313" s="45"/>
      <c r="F313" s="44"/>
      <c r="G313" s="45"/>
      <c r="H313" s="44"/>
      <c r="I313" s="45"/>
      <c r="J313" s="44"/>
      <c r="K313" s="46"/>
      <c r="L313" s="45"/>
      <c r="M313" s="44"/>
      <c r="N313" s="45"/>
      <c r="O313" s="46"/>
      <c r="P313" s="45"/>
      <c r="Q313" s="46"/>
      <c r="R313" s="45"/>
      <c r="S313" s="46"/>
    </row>
    <row r="314" spans="1:19" x14ac:dyDescent="0.35">
      <c r="A314" s="44"/>
      <c r="B314" s="44"/>
      <c r="C314" s="45"/>
      <c r="D314" s="44"/>
      <c r="E314" s="45"/>
      <c r="F314" s="44"/>
      <c r="G314" s="45"/>
      <c r="H314" s="44"/>
      <c r="I314" s="45"/>
      <c r="J314" s="44"/>
      <c r="K314" s="46"/>
      <c r="L314" s="45"/>
      <c r="M314" s="44"/>
      <c r="N314" s="45"/>
      <c r="O314" s="46"/>
      <c r="P314" s="45"/>
      <c r="Q314" s="46"/>
      <c r="R314" s="45"/>
      <c r="S314" s="46"/>
    </row>
    <row r="315" spans="1:19" x14ac:dyDescent="0.35">
      <c r="A315" s="44"/>
      <c r="B315" s="44"/>
      <c r="C315" s="45"/>
      <c r="D315" s="44"/>
      <c r="E315" s="45"/>
      <c r="F315" s="44"/>
      <c r="G315" s="45"/>
      <c r="H315" s="44"/>
      <c r="I315" s="45"/>
      <c r="J315" s="44"/>
      <c r="K315" s="46"/>
      <c r="L315" s="45"/>
      <c r="M315" s="44"/>
      <c r="N315" s="45"/>
      <c r="O315" s="46"/>
      <c r="P315" s="45"/>
      <c r="Q315" s="46"/>
      <c r="R315" s="45"/>
      <c r="S315" s="46"/>
    </row>
    <row r="316" spans="1:19" x14ac:dyDescent="0.35">
      <c r="A316" s="44"/>
      <c r="B316" s="44"/>
      <c r="C316" s="45"/>
      <c r="D316" s="44"/>
      <c r="E316" s="45"/>
      <c r="F316" s="44"/>
      <c r="G316" s="45"/>
      <c r="H316" s="44"/>
      <c r="I316" s="45"/>
      <c r="J316" s="44"/>
      <c r="K316" s="46"/>
      <c r="L316" s="45"/>
      <c r="M316" s="44"/>
      <c r="N316" s="45"/>
      <c r="O316" s="46"/>
      <c r="P316" s="45"/>
      <c r="Q316" s="46"/>
      <c r="R316" s="45"/>
      <c r="S316" s="46"/>
    </row>
    <row r="317" spans="1:19" x14ac:dyDescent="0.35">
      <c r="A317" s="44"/>
      <c r="B317" s="44"/>
      <c r="C317" s="45"/>
      <c r="D317" s="44"/>
      <c r="E317" s="45"/>
      <c r="F317" s="44"/>
      <c r="G317" s="45"/>
      <c r="H317" s="44"/>
      <c r="I317" s="45"/>
      <c r="J317" s="44"/>
      <c r="K317" s="46"/>
      <c r="L317" s="45"/>
      <c r="M317" s="44"/>
      <c r="N317" s="45"/>
      <c r="O317" s="46"/>
      <c r="P317" s="45"/>
      <c r="Q317" s="46"/>
      <c r="R317" s="45"/>
      <c r="S317" s="46"/>
    </row>
    <row r="318" spans="1:19" x14ac:dyDescent="0.35">
      <c r="A318" s="44"/>
      <c r="B318" s="44"/>
      <c r="C318" s="45"/>
      <c r="D318" s="44"/>
      <c r="E318" s="45"/>
      <c r="F318" s="44"/>
      <c r="G318" s="45"/>
      <c r="H318" s="44"/>
      <c r="I318" s="45"/>
      <c r="J318" s="44"/>
      <c r="K318" s="46"/>
      <c r="L318" s="45"/>
      <c r="M318" s="44"/>
      <c r="N318" s="45"/>
      <c r="O318" s="46"/>
      <c r="P318" s="45"/>
      <c r="Q318" s="46"/>
      <c r="R318" s="45"/>
      <c r="S318" s="46"/>
    </row>
    <row r="319" spans="1:19" x14ac:dyDescent="0.35">
      <c r="A319" s="44"/>
      <c r="B319" s="44"/>
      <c r="C319" s="45"/>
      <c r="D319" s="44"/>
      <c r="E319" s="45"/>
      <c r="F319" s="44"/>
      <c r="G319" s="45"/>
      <c r="H319" s="44"/>
      <c r="I319" s="45"/>
      <c r="J319" s="44"/>
      <c r="K319" s="46"/>
      <c r="L319" s="45"/>
      <c r="M319" s="44"/>
      <c r="N319" s="45"/>
      <c r="O319" s="46"/>
      <c r="P319" s="45"/>
      <c r="Q319" s="46"/>
      <c r="R319" s="45"/>
      <c r="S319" s="46"/>
    </row>
    <row r="320" spans="1:19" x14ac:dyDescent="0.35">
      <c r="A320" s="44"/>
      <c r="B320" s="44"/>
      <c r="C320" s="45"/>
      <c r="D320" s="44"/>
      <c r="E320" s="45"/>
      <c r="F320" s="44"/>
      <c r="G320" s="45"/>
      <c r="H320" s="44"/>
      <c r="I320" s="45"/>
      <c r="J320" s="44"/>
      <c r="K320" s="46"/>
      <c r="L320" s="45"/>
      <c r="M320" s="44"/>
      <c r="N320" s="45"/>
      <c r="O320" s="46"/>
      <c r="P320" s="45"/>
      <c r="Q320" s="46"/>
      <c r="R320" s="45"/>
      <c r="S320" s="46"/>
    </row>
    <row r="321" spans="1:19" x14ac:dyDescent="0.35">
      <c r="A321" s="44"/>
      <c r="B321" s="44"/>
      <c r="C321" s="45"/>
      <c r="D321" s="44"/>
      <c r="E321" s="45"/>
      <c r="F321" s="44"/>
      <c r="G321" s="45"/>
      <c r="H321" s="44"/>
      <c r="I321" s="45"/>
      <c r="J321" s="44"/>
      <c r="K321" s="46"/>
      <c r="L321" s="45"/>
      <c r="M321" s="44"/>
      <c r="N321" s="45"/>
      <c r="O321" s="46"/>
      <c r="P321" s="45"/>
      <c r="Q321" s="46"/>
      <c r="R321" s="45"/>
      <c r="S321" s="46"/>
    </row>
    <row r="322" spans="1:19" x14ac:dyDescent="0.35">
      <c r="A322" s="44"/>
      <c r="B322" s="44"/>
      <c r="C322" s="45"/>
      <c r="D322" s="44"/>
      <c r="E322" s="45"/>
      <c r="F322" s="44"/>
      <c r="G322" s="45"/>
      <c r="H322" s="44"/>
      <c r="I322" s="45"/>
      <c r="J322" s="44"/>
      <c r="K322" s="46"/>
      <c r="L322" s="45"/>
      <c r="M322" s="44"/>
      <c r="N322" s="45"/>
      <c r="O322" s="46"/>
      <c r="P322" s="45"/>
      <c r="Q322" s="46"/>
      <c r="R322" s="45"/>
      <c r="S322" s="46"/>
    </row>
    <row r="323" spans="1:19" x14ac:dyDescent="0.35">
      <c r="A323" s="44"/>
      <c r="B323" s="44"/>
      <c r="C323" s="45"/>
      <c r="D323" s="44"/>
      <c r="E323" s="45"/>
      <c r="F323" s="44"/>
      <c r="G323" s="45"/>
      <c r="H323" s="44"/>
      <c r="I323" s="45"/>
      <c r="J323" s="44"/>
      <c r="K323" s="46"/>
      <c r="L323" s="45"/>
      <c r="M323" s="44"/>
      <c r="N323" s="45"/>
      <c r="O323" s="46"/>
      <c r="P323" s="45"/>
      <c r="Q323" s="46"/>
      <c r="R323" s="45"/>
      <c r="S323" s="46"/>
    </row>
    <row r="324" spans="1:19" x14ac:dyDescent="0.35">
      <c r="A324" s="44"/>
      <c r="B324" s="44"/>
      <c r="C324" s="45"/>
      <c r="D324" s="44"/>
      <c r="E324" s="45"/>
      <c r="F324" s="44"/>
      <c r="G324" s="45"/>
      <c r="H324" s="44"/>
      <c r="I324" s="45"/>
      <c r="J324" s="44"/>
      <c r="K324" s="46"/>
      <c r="L324" s="45"/>
      <c r="M324" s="44"/>
      <c r="N324" s="45"/>
      <c r="O324" s="46"/>
      <c r="P324" s="45"/>
      <c r="Q324" s="46"/>
      <c r="R324" s="45"/>
      <c r="S324" s="46"/>
    </row>
    <row r="325" spans="1:19" x14ac:dyDescent="0.35">
      <c r="A325" s="44"/>
      <c r="B325" s="44"/>
      <c r="C325" s="45"/>
      <c r="D325" s="44"/>
      <c r="E325" s="45"/>
      <c r="F325" s="44"/>
      <c r="G325" s="45"/>
      <c r="H325" s="44"/>
      <c r="I325" s="45"/>
      <c r="J325" s="44"/>
      <c r="K325" s="46"/>
      <c r="L325" s="45"/>
      <c r="M325" s="44"/>
      <c r="N325" s="45"/>
      <c r="O325" s="46"/>
      <c r="P325" s="45"/>
      <c r="Q325" s="46"/>
      <c r="R325" s="45"/>
      <c r="S325" s="46"/>
    </row>
    <row r="326" spans="1:19" x14ac:dyDescent="0.35">
      <c r="A326" s="44"/>
      <c r="B326" s="44"/>
      <c r="C326" s="45"/>
      <c r="D326" s="44"/>
      <c r="E326" s="45"/>
      <c r="F326" s="44"/>
      <c r="G326" s="45"/>
      <c r="H326" s="44"/>
      <c r="I326" s="45"/>
      <c r="J326" s="44"/>
      <c r="K326" s="46"/>
      <c r="L326" s="45"/>
      <c r="M326" s="44"/>
      <c r="N326" s="45"/>
      <c r="O326" s="46"/>
      <c r="P326" s="45"/>
      <c r="Q326" s="46"/>
      <c r="R326" s="45"/>
      <c r="S326" s="46"/>
    </row>
    <row r="327" spans="1:19" x14ac:dyDescent="0.35">
      <c r="A327" s="44"/>
      <c r="B327" s="44"/>
      <c r="C327" s="45"/>
      <c r="D327" s="44"/>
      <c r="E327" s="45"/>
      <c r="F327" s="44"/>
      <c r="G327" s="45"/>
      <c r="H327" s="44"/>
      <c r="I327" s="45"/>
      <c r="J327" s="44"/>
      <c r="K327" s="46"/>
      <c r="L327" s="45"/>
      <c r="M327" s="44"/>
      <c r="N327" s="45"/>
      <c r="O327" s="46"/>
      <c r="P327" s="45"/>
      <c r="Q327" s="46"/>
      <c r="R327" s="45"/>
      <c r="S327" s="46"/>
    </row>
    <row r="328" spans="1:19" x14ac:dyDescent="0.35">
      <c r="A328" s="44"/>
      <c r="B328" s="44"/>
      <c r="C328" s="45"/>
      <c r="D328" s="44"/>
      <c r="E328" s="45"/>
      <c r="F328" s="44"/>
      <c r="G328" s="45"/>
      <c r="H328" s="44"/>
      <c r="I328" s="45"/>
      <c r="J328" s="44"/>
      <c r="K328" s="46"/>
      <c r="L328" s="45"/>
      <c r="M328" s="44"/>
      <c r="N328" s="45"/>
      <c r="O328" s="46"/>
      <c r="P328" s="45"/>
      <c r="Q328" s="46"/>
      <c r="R328" s="45"/>
      <c r="S328" s="46"/>
    </row>
    <row r="329" spans="1:19" x14ac:dyDescent="0.35">
      <c r="A329" s="44"/>
      <c r="B329" s="44"/>
      <c r="C329" s="45"/>
      <c r="D329" s="44"/>
      <c r="E329" s="45"/>
      <c r="F329" s="44"/>
      <c r="G329" s="45"/>
      <c r="H329" s="44"/>
      <c r="I329" s="45"/>
      <c r="J329" s="44"/>
      <c r="K329" s="46"/>
      <c r="L329" s="45"/>
      <c r="M329" s="44"/>
      <c r="N329" s="45"/>
      <c r="O329" s="46"/>
      <c r="P329" s="45"/>
      <c r="Q329" s="46"/>
      <c r="R329" s="45"/>
      <c r="S329" s="46"/>
    </row>
    <row r="330" spans="1:19" x14ac:dyDescent="0.35">
      <c r="A330" s="44"/>
      <c r="B330" s="44"/>
      <c r="C330" s="45"/>
      <c r="D330" s="44"/>
      <c r="E330" s="45"/>
      <c r="F330" s="44"/>
      <c r="G330" s="45"/>
      <c r="H330" s="44"/>
      <c r="I330" s="45"/>
      <c r="J330" s="44"/>
      <c r="K330" s="46"/>
      <c r="L330" s="45"/>
      <c r="M330" s="44"/>
      <c r="N330" s="45"/>
      <c r="O330" s="46"/>
      <c r="P330" s="45"/>
      <c r="Q330" s="46"/>
      <c r="R330" s="45"/>
      <c r="S330" s="46"/>
    </row>
    <row r="331" spans="1:19" x14ac:dyDescent="0.35">
      <c r="A331" s="44"/>
      <c r="B331" s="44"/>
      <c r="C331" s="45"/>
      <c r="D331" s="44"/>
      <c r="E331" s="45"/>
      <c r="F331" s="44"/>
      <c r="G331" s="45"/>
      <c r="H331" s="44"/>
      <c r="I331" s="45"/>
      <c r="J331" s="44"/>
      <c r="K331" s="46"/>
      <c r="L331" s="45"/>
      <c r="M331" s="44"/>
      <c r="N331" s="45"/>
      <c r="O331" s="46"/>
      <c r="P331" s="45"/>
      <c r="Q331" s="46"/>
      <c r="R331" s="45"/>
      <c r="S331" s="46"/>
    </row>
    <row r="332" spans="1:19" x14ac:dyDescent="0.35">
      <c r="A332" s="44"/>
      <c r="B332" s="44"/>
      <c r="C332" s="45"/>
      <c r="D332" s="44"/>
      <c r="E332" s="45"/>
      <c r="F332" s="44"/>
      <c r="G332" s="45"/>
      <c r="H332" s="44"/>
      <c r="I332" s="45"/>
      <c r="J332" s="44"/>
      <c r="K332" s="46"/>
      <c r="L332" s="45"/>
      <c r="M332" s="44"/>
      <c r="N332" s="45"/>
      <c r="O332" s="46"/>
      <c r="P332" s="45"/>
      <c r="Q332" s="46"/>
      <c r="R332" s="45"/>
      <c r="S332" s="46"/>
    </row>
    <row r="333" spans="1:19" x14ac:dyDescent="0.35">
      <c r="A333" s="44"/>
      <c r="B333" s="44"/>
      <c r="C333" s="45"/>
      <c r="D333" s="44"/>
      <c r="E333" s="45"/>
      <c r="F333" s="44"/>
      <c r="G333" s="45"/>
      <c r="H333" s="44"/>
      <c r="I333" s="45"/>
      <c r="J333" s="44"/>
      <c r="K333" s="46"/>
      <c r="L333" s="45"/>
      <c r="M333" s="44"/>
      <c r="N333" s="45"/>
      <c r="O333" s="46"/>
      <c r="P333" s="45"/>
      <c r="Q333" s="46"/>
      <c r="R333" s="45"/>
      <c r="S333" s="46"/>
    </row>
    <row r="334" spans="1:19" x14ac:dyDescent="0.35">
      <c r="A334" s="44"/>
      <c r="B334" s="44"/>
      <c r="C334" s="45"/>
      <c r="D334" s="44"/>
      <c r="E334" s="45"/>
      <c r="F334" s="44"/>
      <c r="G334" s="45"/>
      <c r="H334" s="44"/>
      <c r="I334" s="45"/>
      <c r="J334" s="44"/>
      <c r="K334" s="46"/>
      <c r="L334" s="45"/>
      <c r="M334" s="44"/>
      <c r="N334" s="45"/>
      <c r="O334" s="46"/>
      <c r="P334" s="45"/>
      <c r="Q334" s="46"/>
      <c r="R334" s="45"/>
      <c r="S334" s="46"/>
    </row>
    <row r="335" spans="1:19" x14ac:dyDescent="0.35">
      <c r="A335" s="44"/>
      <c r="B335" s="44"/>
      <c r="C335" s="45"/>
      <c r="D335" s="44"/>
      <c r="E335" s="45"/>
      <c r="F335" s="44"/>
      <c r="G335" s="45"/>
      <c r="H335" s="44"/>
      <c r="I335" s="45"/>
      <c r="J335" s="44"/>
      <c r="K335" s="46"/>
      <c r="L335" s="45"/>
      <c r="M335" s="44"/>
      <c r="N335" s="45"/>
      <c r="O335" s="46"/>
      <c r="P335" s="45"/>
      <c r="Q335" s="46"/>
      <c r="R335" s="45"/>
      <c r="S335" s="46"/>
    </row>
    <row r="336" spans="1:19" x14ac:dyDescent="0.35">
      <c r="A336" s="44"/>
      <c r="B336" s="44"/>
      <c r="C336" s="45"/>
      <c r="D336" s="44"/>
      <c r="E336" s="45"/>
      <c r="F336" s="44"/>
      <c r="G336" s="45"/>
      <c r="H336" s="44"/>
      <c r="I336" s="45"/>
      <c r="J336" s="44"/>
      <c r="K336" s="46"/>
      <c r="L336" s="45"/>
      <c r="M336" s="44"/>
      <c r="N336" s="45"/>
      <c r="O336" s="46"/>
      <c r="P336" s="45"/>
      <c r="Q336" s="46"/>
      <c r="R336" s="45"/>
      <c r="S336" s="46"/>
    </row>
    <row r="337" spans="1:19" x14ac:dyDescent="0.35">
      <c r="A337" s="44"/>
      <c r="B337" s="44"/>
      <c r="C337" s="45"/>
      <c r="D337" s="44"/>
      <c r="E337" s="45"/>
      <c r="F337" s="44"/>
      <c r="G337" s="45"/>
      <c r="H337" s="44"/>
      <c r="I337" s="45"/>
      <c r="J337" s="44"/>
      <c r="K337" s="46"/>
      <c r="L337" s="45"/>
      <c r="M337" s="44"/>
      <c r="N337" s="45"/>
      <c r="O337" s="46"/>
      <c r="P337" s="45"/>
      <c r="Q337" s="46"/>
      <c r="R337" s="45"/>
      <c r="S337" s="46"/>
    </row>
    <row r="338" spans="1:19" x14ac:dyDescent="0.35">
      <c r="A338" s="44"/>
      <c r="B338" s="44"/>
      <c r="C338" s="45"/>
      <c r="D338" s="44"/>
      <c r="E338" s="45"/>
      <c r="F338" s="44"/>
      <c r="G338" s="45"/>
      <c r="H338" s="44"/>
      <c r="I338" s="45"/>
      <c r="J338" s="44"/>
      <c r="K338" s="46"/>
      <c r="L338" s="45"/>
      <c r="M338" s="44"/>
      <c r="N338" s="45"/>
      <c r="O338" s="46"/>
      <c r="P338" s="45"/>
      <c r="Q338" s="46"/>
      <c r="R338" s="45"/>
      <c r="S338" s="46"/>
    </row>
    <row r="339" spans="1:19" x14ac:dyDescent="0.35">
      <c r="A339" s="44"/>
      <c r="B339" s="44"/>
      <c r="C339" s="45"/>
      <c r="D339" s="44"/>
      <c r="E339" s="45"/>
      <c r="F339" s="44"/>
      <c r="G339" s="45"/>
      <c r="H339" s="44"/>
      <c r="I339" s="45"/>
      <c r="J339" s="44"/>
      <c r="K339" s="46"/>
      <c r="L339" s="45"/>
      <c r="M339" s="44"/>
      <c r="N339" s="45"/>
      <c r="O339" s="46"/>
      <c r="P339" s="45"/>
      <c r="Q339" s="46"/>
      <c r="R339" s="45"/>
      <c r="S339" s="46"/>
    </row>
    <row r="340" spans="1:19" x14ac:dyDescent="0.35">
      <c r="A340" s="44"/>
      <c r="B340" s="44"/>
      <c r="C340" s="45"/>
      <c r="D340" s="44"/>
      <c r="E340" s="45"/>
      <c r="F340" s="44"/>
      <c r="G340" s="45"/>
      <c r="H340" s="44"/>
      <c r="I340" s="45"/>
      <c r="J340" s="44"/>
      <c r="K340" s="46"/>
      <c r="L340" s="45"/>
      <c r="M340" s="44"/>
      <c r="N340" s="45"/>
      <c r="O340" s="46"/>
      <c r="P340" s="45"/>
      <c r="Q340" s="46"/>
      <c r="R340" s="45"/>
      <c r="S340" s="46"/>
    </row>
    <row r="341" spans="1:19" x14ac:dyDescent="0.35">
      <c r="A341" s="44"/>
      <c r="B341" s="44"/>
      <c r="C341" s="45"/>
      <c r="D341" s="44"/>
      <c r="E341" s="45"/>
      <c r="F341" s="44"/>
      <c r="G341" s="45"/>
      <c r="H341" s="44"/>
      <c r="I341" s="45"/>
      <c r="J341" s="44"/>
      <c r="K341" s="46"/>
      <c r="L341" s="45"/>
      <c r="M341" s="44"/>
      <c r="N341" s="45"/>
      <c r="O341" s="46"/>
      <c r="P341" s="45"/>
      <c r="Q341" s="46"/>
      <c r="R341" s="45"/>
      <c r="S341" s="46"/>
    </row>
    <row r="342" spans="1:19" x14ac:dyDescent="0.35">
      <c r="A342" s="44"/>
      <c r="B342" s="44"/>
      <c r="C342" s="45"/>
      <c r="D342" s="44"/>
      <c r="E342" s="45"/>
      <c r="F342" s="44"/>
      <c r="G342" s="45"/>
      <c r="H342" s="44"/>
      <c r="I342" s="45"/>
      <c r="J342" s="44"/>
      <c r="K342" s="46"/>
      <c r="L342" s="45"/>
      <c r="M342" s="44"/>
      <c r="N342" s="45"/>
      <c r="O342" s="46"/>
      <c r="P342" s="45"/>
      <c r="Q342" s="46"/>
      <c r="R342" s="45"/>
      <c r="S342" s="46"/>
    </row>
    <row r="343" spans="1:19" x14ac:dyDescent="0.35">
      <c r="A343" s="44"/>
      <c r="B343" s="44"/>
      <c r="C343" s="45"/>
      <c r="D343" s="44"/>
      <c r="E343" s="45"/>
      <c r="F343" s="44"/>
      <c r="G343" s="45"/>
      <c r="H343" s="44"/>
      <c r="I343" s="45"/>
      <c r="J343" s="44"/>
      <c r="K343" s="46"/>
      <c r="L343" s="45"/>
      <c r="M343" s="44"/>
      <c r="N343" s="45"/>
      <c r="O343" s="46"/>
      <c r="P343" s="45"/>
      <c r="Q343" s="46"/>
      <c r="R343" s="45"/>
      <c r="S343" s="46"/>
    </row>
    <row r="344" spans="1:19" x14ac:dyDescent="0.35">
      <c r="A344" s="44"/>
      <c r="B344" s="44"/>
      <c r="C344" s="45"/>
      <c r="D344" s="44"/>
      <c r="E344" s="45"/>
      <c r="F344" s="44"/>
      <c r="G344" s="45"/>
      <c r="H344" s="44"/>
      <c r="I344" s="45"/>
      <c r="J344" s="44"/>
      <c r="K344" s="46"/>
      <c r="L344" s="45"/>
      <c r="M344" s="44"/>
      <c r="N344" s="45"/>
      <c r="O344" s="46"/>
      <c r="P344" s="45"/>
      <c r="Q344" s="46"/>
      <c r="R344" s="45"/>
      <c r="S344" s="46"/>
    </row>
    <row r="345" spans="1:19" x14ac:dyDescent="0.35">
      <c r="A345" s="44"/>
      <c r="B345" s="44"/>
      <c r="C345" s="45"/>
      <c r="D345" s="44"/>
      <c r="E345" s="45"/>
      <c r="F345" s="44"/>
      <c r="G345" s="45"/>
      <c r="H345" s="44"/>
      <c r="I345" s="45"/>
      <c r="J345" s="44"/>
      <c r="K345" s="46"/>
      <c r="L345" s="45"/>
      <c r="M345" s="44"/>
      <c r="N345" s="45"/>
      <c r="O345" s="46"/>
      <c r="P345" s="45"/>
      <c r="Q345" s="46"/>
      <c r="R345" s="45"/>
      <c r="S345" s="46"/>
    </row>
    <row r="346" spans="1:19" x14ac:dyDescent="0.35">
      <c r="A346" s="44"/>
      <c r="B346" s="44"/>
      <c r="C346" s="45"/>
      <c r="D346" s="44"/>
      <c r="E346" s="45"/>
      <c r="F346" s="44"/>
      <c r="G346" s="45"/>
      <c r="H346" s="44"/>
      <c r="I346" s="45"/>
      <c r="J346" s="44"/>
      <c r="K346" s="46"/>
      <c r="L346" s="45"/>
      <c r="M346" s="44"/>
      <c r="N346" s="45"/>
      <c r="O346" s="46"/>
      <c r="P346" s="45"/>
      <c r="Q346" s="46"/>
      <c r="R346" s="45"/>
      <c r="S346" s="46"/>
    </row>
    <row r="347" spans="1:19" x14ac:dyDescent="0.35">
      <c r="A347" s="44"/>
      <c r="B347" s="44"/>
      <c r="C347" s="45"/>
      <c r="D347" s="44"/>
      <c r="E347" s="45"/>
      <c r="F347" s="44"/>
      <c r="G347" s="45"/>
      <c r="H347" s="44"/>
      <c r="I347" s="45"/>
      <c r="J347" s="44"/>
      <c r="K347" s="46"/>
      <c r="L347" s="45"/>
      <c r="M347" s="44"/>
      <c r="N347" s="45"/>
      <c r="O347" s="46"/>
      <c r="P347" s="45"/>
      <c r="Q347" s="46"/>
      <c r="R347" s="45"/>
      <c r="S347" s="46"/>
    </row>
    <row r="348" spans="1:19" x14ac:dyDescent="0.35">
      <c r="A348" s="44"/>
      <c r="B348" s="44"/>
      <c r="C348" s="45"/>
      <c r="D348" s="44"/>
      <c r="E348" s="45"/>
      <c r="F348" s="44"/>
      <c r="G348" s="45"/>
      <c r="H348" s="44"/>
      <c r="I348" s="45"/>
      <c r="J348" s="44"/>
      <c r="K348" s="46"/>
      <c r="L348" s="45"/>
      <c r="M348" s="44"/>
      <c r="N348" s="45"/>
      <c r="O348" s="46"/>
      <c r="P348" s="45"/>
      <c r="Q348" s="46"/>
      <c r="R348" s="45"/>
      <c r="S348" s="46"/>
    </row>
    <row r="349" spans="1:19" x14ac:dyDescent="0.35">
      <c r="A349" s="44"/>
      <c r="B349" s="44"/>
      <c r="C349" s="45"/>
      <c r="D349" s="44"/>
      <c r="E349" s="45"/>
      <c r="F349" s="44"/>
      <c r="G349" s="45"/>
      <c r="H349" s="44"/>
      <c r="I349" s="45"/>
      <c r="J349" s="44"/>
      <c r="K349" s="46"/>
      <c r="L349" s="45"/>
      <c r="M349" s="44"/>
      <c r="N349" s="45"/>
      <c r="O349" s="46"/>
      <c r="P349" s="45"/>
      <c r="Q349" s="46"/>
      <c r="R349" s="45"/>
      <c r="S349" s="46"/>
    </row>
    <row r="350" spans="1:19" x14ac:dyDescent="0.35">
      <c r="A350" s="44"/>
      <c r="B350" s="44"/>
      <c r="C350" s="45"/>
      <c r="D350" s="44"/>
      <c r="E350" s="45"/>
      <c r="F350" s="44"/>
      <c r="G350" s="45"/>
      <c r="H350" s="44"/>
      <c r="I350" s="45"/>
      <c r="J350" s="44"/>
      <c r="K350" s="46"/>
      <c r="L350" s="45"/>
      <c r="M350" s="44"/>
      <c r="N350" s="45"/>
      <c r="O350" s="46"/>
      <c r="P350" s="45"/>
      <c r="Q350" s="46"/>
      <c r="R350" s="45"/>
      <c r="S350" s="46"/>
    </row>
    <row r="351" spans="1:19" x14ac:dyDescent="0.35">
      <c r="A351" s="44"/>
      <c r="B351" s="44"/>
      <c r="C351" s="45"/>
      <c r="D351" s="44"/>
      <c r="E351" s="45"/>
      <c r="F351" s="44"/>
      <c r="G351" s="45"/>
      <c r="H351" s="44"/>
      <c r="I351" s="45"/>
      <c r="J351" s="44"/>
      <c r="K351" s="46"/>
      <c r="L351" s="45"/>
      <c r="M351" s="44"/>
      <c r="N351" s="45"/>
      <c r="O351" s="46"/>
      <c r="P351" s="45"/>
      <c r="Q351" s="46"/>
      <c r="R351" s="45"/>
      <c r="S351" s="46"/>
    </row>
    <row r="352" spans="1:19" x14ac:dyDescent="0.35">
      <c r="A352" s="44"/>
      <c r="B352" s="44"/>
      <c r="C352" s="45"/>
      <c r="D352" s="44"/>
      <c r="E352" s="45"/>
      <c r="F352" s="44"/>
      <c r="G352" s="45"/>
      <c r="H352" s="44"/>
      <c r="I352" s="45"/>
      <c r="J352" s="44"/>
      <c r="K352" s="46"/>
      <c r="L352" s="45"/>
      <c r="M352" s="44"/>
      <c r="N352" s="45"/>
      <c r="O352" s="46"/>
      <c r="P352" s="45"/>
      <c r="Q352" s="46"/>
      <c r="R352" s="45"/>
      <c r="S352" s="46"/>
    </row>
    <row r="353" spans="1:19" x14ac:dyDescent="0.35">
      <c r="A353" s="44"/>
      <c r="B353" s="44"/>
      <c r="C353" s="45"/>
      <c r="D353" s="44"/>
      <c r="E353" s="45"/>
      <c r="F353" s="44"/>
      <c r="G353" s="45"/>
      <c r="H353" s="44"/>
      <c r="I353" s="45"/>
      <c r="J353" s="44"/>
      <c r="K353" s="46"/>
      <c r="L353" s="45"/>
      <c r="M353" s="44"/>
      <c r="N353" s="45"/>
      <c r="O353" s="46"/>
      <c r="P353" s="45"/>
      <c r="Q353" s="46"/>
      <c r="R353" s="45"/>
      <c r="S353" s="46"/>
    </row>
    <row r="354" spans="1:19" x14ac:dyDescent="0.35">
      <c r="A354" s="44"/>
      <c r="B354" s="44"/>
      <c r="C354" s="45"/>
      <c r="D354" s="44"/>
      <c r="E354" s="45"/>
      <c r="F354" s="44"/>
      <c r="G354" s="45"/>
      <c r="H354" s="44"/>
      <c r="I354" s="45"/>
      <c r="J354" s="44"/>
      <c r="K354" s="46"/>
      <c r="L354" s="45"/>
      <c r="M354" s="44"/>
      <c r="N354" s="45"/>
      <c r="O354" s="46"/>
      <c r="P354" s="45"/>
      <c r="Q354" s="46"/>
      <c r="R354" s="45"/>
      <c r="S354" s="46"/>
    </row>
    <row r="355" spans="1:19" x14ac:dyDescent="0.35">
      <c r="A355" s="44"/>
      <c r="B355" s="44"/>
      <c r="C355" s="45"/>
      <c r="D355" s="44"/>
      <c r="E355" s="45"/>
      <c r="F355" s="44"/>
      <c r="G355" s="45"/>
      <c r="H355" s="44"/>
      <c r="I355" s="45"/>
      <c r="J355" s="44"/>
      <c r="K355" s="46"/>
      <c r="L355" s="45"/>
      <c r="M355" s="44"/>
      <c r="N355" s="45"/>
      <c r="O355" s="46"/>
      <c r="P355" s="45"/>
      <c r="Q355" s="46"/>
      <c r="R355" s="45"/>
      <c r="S355" s="46"/>
    </row>
    <row r="356" spans="1:19" x14ac:dyDescent="0.35">
      <c r="A356" s="44"/>
      <c r="B356" s="44"/>
      <c r="C356" s="45"/>
      <c r="D356" s="44"/>
      <c r="E356" s="45"/>
      <c r="F356" s="44"/>
      <c r="G356" s="45"/>
      <c r="H356" s="44"/>
      <c r="I356" s="45"/>
      <c r="J356" s="44"/>
      <c r="K356" s="46"/>
      <c r="L356" s="45"/>
      <c r="M356" s="44"/>
      <c r="N356" s="45"/>
      <c r="O356" s="46"/>
      <c r="P356" s="45"/>
      <c r="Q356" s="46"/>
      <c r="R356" s="45"/>
      <c r="S356" s="46"/>
    </row>
    <row r="357" spans="1:19" x14ac:dyDescent="0.35">
      <c r="A357" s="44"/>
      <c r="B357" s="44"/>
      <c r="C357" s="45"/>
      <c r="D357" s="44"/>
      <c r="E357" s="45"/>
      <c r="F357" s="44"/>
      <c r="G357" s="45"/>
      <c r="H357" s="44"/>
      <c r="I357" s="45"/>
      <c r="J357" s="44"/>
      <c r="K357" s="46"/>
      <c r="L357" s="45"/>
      <c r="M357" s="44"/>
      <c r="N357" s="45"/>
      <c r="O357" s="46"/>
      <c r="P357" s="45"/>
      <c r="Q357" s="46"/>
      <c r="R357" s="45"/>
      <c r="S357" s="46"/>
    </row>
    <row r="358" spans="1:19" x14ac:dyDescent="0.35">
      <c r="A358" s="44"/>
      <c r="B358" s="44"/>
      <c r="C358" s="45"/>
      <c r="D358" s="44"/>
      <c r="E358" s="45"/>
      <c r="F358" s="44"/>
      <c r="G358" s="45"/>
      <c r="H358" s="44"/>
      <c r="I358" s="45"/>
      <c r="J358" s="44"/>
      <c r="K358" s="46"/>
      <c r="L358" s="45"/>
      <c r="M358" s="44"/>
      <c r="N358" s="45"/>
      <c r="O358" s="46"/>
      <c r="P358" s="45"/>
      <c r="Q358" s="46"/>
      <c r="R358" s="45"/>
      <c r="S358" s="46"/>
    </row>
    <row r="359" spans="1:19" x14ac:dyDescent="0.35">
      <c r="A359" s="44"/>
      <c r="B359" s="44"/>
      <c r="C359" s="45"/>
      <c r="D359" s="44"/>
      <c r="E359" s="45"/>
      <c r="F359" s="44"/>
      <c r="G359" s="45"/>
      <c r="H359" s="44"/>
      <c r="I359" s="45"/>
      <c r="J359" s="44"/>
      <c r="K359" s="46"/>
      <c r="L359" s="45"/>
      <c r="M359" s="44"/>
      <c r="N359" s="45"/>
      <c r="O359" s="46"/>
      <c r="P359" s="45"/>
      <c r="Q359" s="46"/>
      <c r="R359" s="45"/>
      <c r="S359" s="46"/>
    </row>
    <row r="360" spans="1:19" x14ac:dyDescent="0.35">
      <c r="A360" s="44"/>
      <c r="B360" s="44"/>
      <c r="C360" s="45"/>
      <c r="D360" s="44"/>
      <c r="E360" s="45"/>
      <c r="F360" s="44"/>
      <c r="G360" s="45"/>
      <c r="H360" s="44"/>
      <c r="I360" s="45"/>
      <c r="J360" s="44"/>
      <c r="K360" s="46"/>
      <c r="L360" s="45"/>
      <c r="M360" s="44"/>
      <c r="N360" s="45"/>
      <c r="O360" s="46"/>
      <c r="P360" s="45"/>
      <c r="Q360" s="46"/>
      <c r="R360" s="45"/>
      <c r="S360" s="46"/>
    </row>
    <row r="361" spans="1:19" x14ac:dyDescent="0.35">
      <c r="A361" s="44"/>
      <c r="B361" s="44"/>
      <c r="C361" s="45"/>
      <c r="D361" s="44"/>
      <c r="E361" s="45"/>
      <c r="F361" s="44"/>
      <c r="G361" s="45"/>
      <c r="H361" s="44"/>
      <c r="I361" s="45"/>
      <c r="J361" s="44"/>
      <c r="K361" s="46"/>
      <c r="L361" s="45"/>
      <c r="M361" s="44"/>
      <c r="N361" s="45"/>
      <c r="O361" s="46"/>
      <c r="P361" s="45"/>
      <c r="Q361" s="46"/>
      <c r="R361" s="45"/>
      <c r="S361" s="46"/>
    </row>
    <row r="362" spans="1:19" x14ac:dyDescent="0.35">
      <c r="A362" s="44"/>
      <c r="B362" s="44"/>
      <c r="C362" s="45"/>
      <c r="D362" s="44"/>
      <c r="E362" s="45"/>
      <c r="F362" s="44"/>
      <c r="G362" s="45"/>
      <c r="H362" s="44"/>
      <c r="I362" s="45"/>
      <c r="J362" s="44"/>
      <c r="K362" s="46"/>
      <c r="L362" s="45"/>
      <c r="M362" s="44"/>
      <c r="N362" s="45"/>
      <c r="O362" s="46"/>
      <c r="P362" s="45"/>
      <c r="Q362" s="46"/>
      <c r="R362" s="45"/>
      <c r="S362" s="46"/>
    </row>
    <row r="363" spans="1:19" x14ac:dyDescent="0.35">
      <c r="A363" s="44"/>
      <c r="B363" s="44"/>
      <c r="C363" s="45"/>
      <c r="D363" s="44"/>
      <c r="E363" s="45"/>
      <c r="F363" s="44"/>
      <c r="G363" s="45"/>
      <c r="H363" s="44"/>
      <c r="I363" s="45"/>
      <c r="J363" s="44"/>
      <c r="K363" s="46"/>
      <c r="L363" s="45"/>
      <c r="M363" s="44"/>
      <c r="N363" s="45"/>
      <c r="O363" s="46"/>
      <c r="P363" s="45"/>
      <c r="Q363" s="46"/>
      <c r="R363" s="45"/>
      <c r="S363" s="46"/>
    </row>
    <row r="364" spans="1:19" x14ac:dyDescent="0.35">
      <c r="A364" s="44"/>
      <c r="B364" s="44"/>
      <c r="C364" s="45"/>
      <c r="D364" s="44"/>
      <c r="E364" s="45"/>
      <c r="F364" s="44"/>
      <c r="G364" s="45"/>
      <c r="H364" s="44"/>
      <c r="I364" s="45"/>
      <c r="J364" s="44"/>
      <c r="K364" s="46"/>
      <c r="L364" s="45"/>
      <c r="M364" s="44"/>
      <c r="N364" s="45"/>
      <c r="O364" s="46"/>
      <c r="P364" s="45"/>
      <c r="Q364" s="46"/>
      <c r="R364" s="45"/>
      <c r="S364" s="46"/>
    </row>
    <row r="365" spans="1:19" x14ac:dyDescent="0.35">
      <c r="A365" s="44"/>
      <c r="B365" s="44"/>
      <c r="C365" s="45"/>
      <c r="D365" s="44"/>
      <c r="E365" s="45"/>
      <c r="F365" s="44"/>
      <c r="G365" s="45"/>
      <c r="H365" s="44"/>
      <c r="I365" s="45"/>
      <c r="J365" s="44"/>
      <c r="K365" s="46"/>
      <c r="L365" s="45"/>
      <c r="M365" s="44"/>
      <c r="N365" s="45"/>
      <c r="O365" s="46"/>
      <c r="P365" s="45"/>
      <c r="Q365" s="46"/>
      <c r="R365" s="45"/>
      <c r="S365" s="46"/>
    </row>
    <row r="366" spans="1:19" x14ac:dyDescent="0.35">
      <c r="A366" s="44"/>
      <c r="B366" s="44"/>
      <c r="C366" s="45"/>
      <c r="D366" s="44"/>
      <c r="E366" s="45"/>
      <c r="F366" s="44"/>
      <c r="G366" s="45"/>
      <c r="H366" s="44"/>
      <c r="I366" s="45"/>
      <c r="J366" s="44"/>
      <c r="K366" s="46"/>
      <c r="L366" s="45"/>
      <c r="M366" s="44"/>
      <c r="N366" s="45"/>
      <c r="O366" s="46"/>
      <c r="P366" s="45"/>
      <c r="Q366" s="46"/>
      <c r="R366" s="45"/>
      <c r="S366" s="46"/>
    </row>
    <row r="367" spans="1:19" x14ac:dyDescent="0.35">
      <c r="A367" s="44"/>
      <c r="B367" s="44"/>
      <c r="C367" s="45"/>
      <c r="D367" s="44"/>
      <c r="E367" s="45"/>
      <c r="F367" s="44"/>
      <c r="G367" s="45"/>
      <c r="H367" s="44"/>
      <c r="I367" s="45"/>
      <c r="J367" s="44"/>
      <c r="K367" s="46"/>
      <c r="L367" s="45"/>
      <c r="M367" s="44"/>
      <c r="N367" s="45"/>
      <c r="O367" s="46"/>
      <c r="P367" s="45"/>
      <c r="Q367" s="46"/>
      <c r="R367" s="45"/>
      <c r="S367" s="46"/>
    </row>
    <row r="368" spans="1:19" x14ac:dyDescent="0.35">
      <c r="A368" s="44"/>
      <c r="B368" s="44"/>
      <c r="C368" s="45"/>
      <c r="D368" s="44"/>
      <c r="E368" s="45"/>
      <c r="F368" s="44"/>
      <c r="G368" s="45"/>
      <c r="H368" s="44"/>
      <c r="I368" s="45"/>
      <c r="J368" s="44"/>
      <c r="K368" s="46"/>
      <c r="L368" s="45"/>
      <c r="M368" s="44"/>
      <c r="N368" s="45"/>
      <c r="O368" s="46"/>
      <c r="P368" s="45"/>
      <c r="Q368" s="46"/>
      <c r="R368" s="45"/>
      <c r="S368" s="46"/>
    </row>
    <row r="369" spans="1:19" x14ac:dyDescent="0.35">
      <c r="A369" s="44"/>
      <c r="B369" s="44"/>
      <c r="C369" s="45"/>
      <c r="D369" s="44"/>
      <c r="E369" s="45"/>
      <c r="F369" s="44"/>
      <c r="G369" s="45"/>
      <c r="H369" s="44"/>
      <c r="I369" s="45"/>
      <c r="J369" s="44"/>
      <c r="K369" s="46"/>
      <c r="L369" s="45"/>
      <c r="M369" s="44"/>
      <c r="N369" s="45"/>
      <c r="O369" s="46"/>
      <c r="P369" s="45"/>
      <c r="Q369" s="46"/>
      <c r="R369" s="45"/>
      <c r="S369" s="46"/>
    </row>
    <row r="370" spans="1:19" x14ac:dyDescent="0.35">
      <c r="A370" s="44"/>
      <c r="B370" s="44"/>
      <c r="C370" s="45"/>
      <c r="D370" s="44"/>
      <c r="E370" s="45"/>
      <c r="F370" s="44"/>
      <c r="G370" s="45"/>
      <c r="H370" s="44"/>
      <c r="I370" s="45"/>
      <c r="J370" s="44"/>
      <c r="K370" s="46"/>
      <c r="L370" s="45"/>
      <c r="M370" s="44"/>
      <c r="N370" s="45"/>
      <c r="O370" s="46"/>
      <c r="P370" s="45"/>
      <c r="Q370" s="46"/>
      <c r="R370" s="45"/>
      <c r="S370" s="46"/>
    </row>
    <row r="371" spans="1:19" x14ac:dyDescent="0.35">
      <c r="A371" s="44"/>
      <c r="B371" s="44"/>
      <c r="C371" s="45"/>
      <c r="D371" s="44"/>
      <c r="E371" s="45"/>
      <c r="F371" s="44"/>
      <c r="G371" s="45"/>
      <c r="H371" s="44"/>
      <c r="I371" s="45"/>
      <c r="J371" s="44"/>
      <c r="K371" s="46"/>
      <c r="L371" s="45"/>
      <c r="M371" s="44"/>
      <c r="N371" s="45"/>
      <c r="O371" s="46"/>
      <c r="P371" s="45"/>
      <c r="Q371" s="46"/>
      <c r="R371" s="45"/>
      <c r="S371" s="46"/>
    </row>
    <row r="372" spans="1:19" x14ac:dyDescent="0.35">
      <c r="A372" s="44"/>
      <c r="B372" s="44"/>
      <c r="C372" s="45"/>
      <c r="D372" s="44"/>
      <c r="E372" s="45"/>
      <c r="F372" s="44"/>
      <c r="G372" s="45"/>
      <c r="H372" s="44"/>
      <c r="I372" s="45"/>
      <c r="J372" s="44"/>
      <c r="K372" s="46"/>
      <c r="L372" s="45"/>
      <c r="M372" s="44"/>
      <c r="N372" s="45"/>
      <c r="O372" s="46"/>
      <c r="P372" s="45"/>
      <c r="Q372" s="46"/>
      <c r="R372" s="45"/>
      <c r="S372" s="46"/>
    </row>
    <row r="373" spans="1:19" x14ac:dyDescent="0.35">
      <c r="A373" s="44"/>
      <c r="B373" s="44"/>
      <c r="C373" s="45"/>
      <c r="D373" s="44"/>
      <c r="E373" s="45"/>
      <c r="F373" s="44"/>
      <c r="G373" s="45"/>
      <c r="H373" s="44"/>
      <c r="I373" s="45"/>
      <c r="J373" s="44"/>
      <c r="K373" s="46"/>
      <c r="L373" s="45"/>
      <c r="M373" s="44"/>
      <c r="N373" s="45"/>
      <c r="O373" s="46"/>
      <c r="P373" s="45"/>
      <c r="Q373" s="46"/>
      <c r="R373" s="45"/>
      <c r="S373" s="46"/>
    </row>
    <row r="374" spans="1:19" x14ac:dyDescent="0.35">
      <c r="A374" s="44"/>
      <c r="B374" s="44"/>
      <c r="C374" s="45"/>
      <c r="D374" s="44"/>
      <c r="E374" s="45"/>
      <c r="F374" s="44"/>
      <c r="G374" s="45"/>
      <c r="H374" s="44"/>
      <c r="I374" s="45"/>
      <c r="J374" s="44"/>
      <c r="K374" s="46"/>
      <c r="L374" s="45"/>
      <c r="M374" s="44"/>
      <c r="N374" s="45"/>
      <c r="O374" s="46"/>
      <c r="P374" s="45"/>
      <c r="Q374" s="46"/>
      <c r="R374" s="45"/>
      <c r="S374" s="46"/>
    </row>
    <row r="375" spans="1:19" x14ac:dyDescent="0.35">
      <c r="A375" s="44"/>
      <c r="B375" s="44"/>
      <c r="C375" s="45"/>
      <c r="D375" s="44"/>
      <c r="E375" s="45"/>
      <c r="F375" s="44"/>
      <c r="G375" s="45"/>
      <c r="H375" s="44"/>
      <c r="I375" s="45"/>
      <c r="J375" s="44"/>
      <c r="K375" s="46"/>
      <c r="L375" s="45"/>
      <c r="M375" s="44"/>
      <c r="N375" s="45"/>
      <c r="O375" s="46"/>
      <c r="P375" s="45"/>
      <c r="Q375" s="46"/>
      <c r="R375" s="45"/>
      <c r="S375" s="46"/>
    </row>
    <row r="376" spans="1:19" x14ac:dyDescent="0.35">
      <c r="A376" s="44"/>
      <c r="B376" s="44"/>
      <c r="C376" s="45"/>
      <c r="D376" s="44"/>
      <c r="E376" s="45"/>
      <c r="F376" s="44"/>
      <c r="G376" s="45"/>
      <c r="H376" s="44"/>
      <c r="I376" s="45"/>
      <c r="J376" s="44"/>
      <c r="K376" s="46"/>
      <c r="L376" s="45"/>
      <c r="M376" s="44"/>
      <c r="N376" s="45"/>
      <c r="O376" s="46"/>
      <c r="P376" s="45"/>
      <c r="Q376" s="46"/>
      <c r="R376" s="45"/>
      <c r="S376" s="46"/>
    </row>
    <row r="377" spans="1:19" x14ac:dyDescent="0.35">
      <c r="A377" s="44"/>
      <c r="B377" s="44"/>
      <c r="C377" s="45"/>
      <c r="D377" s="44"/>
      <c r="E377" s="45"/>
      <c r="F377" s="44"/>
      <c r="G377" s="45"/>
      <c r="H377" s="44"/>
      <c r="I377" s="45"/>
      <c r="J377" s="44"/>
      <c r="K377" s="46"/>
      <c r="L377" s="45"/>
      <c r="M377" s="44"/>
      <c r="N377" s="45"/>
      <c r="O377" s="46"/>
      <c r="P377" s="45"/>
      <c r="Q377" s="46"/>
      <c r="R377" s="45"/>
      <c r="S377" s="46"/>
    </row>
    <row r="378" spans="1:19" x14ac:dyDescent="0.35">
      <c r="A378" s="44"/>
      <c r="B378" s="44"/>
      <c r="C378" s="45"/>
      <c r="D378" s="44"/>
      <c r="E378" s="45"/>
      <c r="F378" s="44"/>
      <c r="G378" s="45"/>
      <c r="H378" s="44"/>
      <c r="I378" s="45"/>
      <c r="J378" s="44"/>
      <c r="K378" s="46"/>
      <c r="L378" s="45"/>
      <c r="M378" s="44"/>
      <c r="N378" s="45"/>
      <c r="O378" s="46"/>
      <c r="P378" s="45"/>
      <c r="Q378" s="46"/>
      <c r="R378" s="45"/>
      <c r="S378" s="46"/>
    </row>
    <row r="379" spans="1:19" x14ac:dyDescent="0.35">
      <c r="A379" s="44"/>
      <c r="B379" s="44"/>
      <c r="C379" s="45"/>
      <c r="D379" s="44"/>
      <c r="E379" s="45"/>
      <c r="F379" s="44"/>
      <c r="G379" s="45"/>
      <c r="H379" s="44"/>
      <c r="I379" s="45"/>
      <c r="J379" s="44"/>
      <c r="K379" s="46"/>
      <c r="L379" s="45"/>
      <c r="M379" s="44"/>
      <c r="N379" s="45"/>
      <c r="O379" s="46"/>
      <c r="P379" s="45"/>
      <c r="Q379" s="46"/>
      <c r="R379" s="45"/>
      <c r="S379" s="46"/>
    </row>
    <row r="380" spans="1:19" x14ac:dyDescent="0.35">
      <c r="A380" s="44"/>
      <c r="B380" s="44"/>
      <c r="C380" s="45"/>
      <c r="D380" s="44"/>
      <c r="E380" s="45"/>
      <c r="F380" s="44"/>
      <c r="G380" s="45"/>
      <c r="H380" s="44"/>
      <c r="I380" s="45"/>
      <c r="J380" s="44"/>
      <c r="K380" s="46"/>
      <c r="L380" s="45"/>
      <c r="M380" s="44"/>
      <c r="N380" s="45"/>
      <c r="O380" s="46"/>
      <c r="P380" s="45"/>
      <c r="Q380" s="46"/>
      <c r="R380" s="45"/>
      <c r="S380" s="46"/>
    </row>
    <row r="381" spans="1:19" x14ac:dyDescent="0.35">
      <c r="A381" s="44"/>
      <c r="B381" s="44"/>
      <c r="C381" s="45"/>
      <c r="D381" s="44"/>
      <c r="E381" s="45"/>
      <c r="F381" s="44"/>
      <c r="G381" s="45"/>
      <c r="H381" s="44"/>
      <c r="I381" s="45"/>
      <c r="J381" s="44"/>
      <c r="K381" s="46"/>
      <c r="L381" s="45"/>
      <c r="M381" s="44"/>
      <c r="N381" s="45"/>
      <c r="O381" s="46"/>
      <c r="P381" s="45"/>
      <c r="Q381" s="46"/>
      <c r="R381" s="45"/>
      <c r="S381" s="46"/>
    </row>
    <row r="382" spans="1:19" x14ac:dyDescent="0.35">
      <c r="A382" s="44"/>
      <c r="B382" s="44"/>
      <c r="C382" s="45"/>
      <c r="D382" s="44"/>
      <c r="E382" s="45"/>
      <c r="F382" s="44"/>
      <c r="G382" s="45"/>
      <c r="H382" s="44"/>
      <c r="I382" s="45"/>
      <c r="J382" s="44"/>
      <c r="K382" s="46"/>
      <c r="L382" s="45"/>
      <c r="M382" s="44"/>
      <c r="N382" s="45"/>
      <c r="O382" s="46"/>
      <c r="P382" s="45"/>
      <c r="Q382" s="46"/>
      <c r="R382" s="45"/>
      <c r="S382" s="46"/>
    </row>
    <row r="383" spans="1:19" x14ac:dyDescent="0.35">
      <c r="A383" s="44"/>
      <c r="B383" s="44"/>
      <c r="C383" s="45"/>
      <c r="D383" s="44"/>
      <c r="E383" s="45"/>
      <c r="F383" s="44"/>
      <c r="G383" s="45"/>
      <c r="H383" s="44"/>
      <c r="I383" s="45"/>
      <c r="J383" s="44"/>
      <c r="K383" s="46"/>
      <c r="L383" s="45"/>
      <c r="M383" s="44"/>
      <c r="N383" s="45"/>
      <c r="O383" s="46"/>
      <c r="P383" s="45"/>
      <c r="Q383" s="46"/>
      <c r="R383" s="45"/>
      <c r="S383" s="46"/>
    </row>
    <row r="384" spans="1:19" x14ac:dyDescent="0.35">
      <c r="A384" s="44"/>
      <c r="B384" s="44"/>
      <c r="C384" s="45"/>
      <c r="D384" s="44"/>
      <c r="E384" s="45"/>
      <c r="F384" s="44"/>
      <c r="G384" s="45"/>
      <c r="H384" s="44"/>
      <c r="I384" s="45"/>
      <c r="J384" s="44"/>
      <c r="K384" s="46"/>
      <c r="L384" s="45"/>
      <c r="M384" s="44"/>
      <c r="N384" s="45"/>
      <c r="O384" s="46"/>
      <c r="P384" s="45"/>
      <c r="Q384" s="46"/>
      <c r="R384" s="45"/>
      <c r="S384" s="46"/>
    </row>
    <row r="385" spans="1:19" x14ac:dyDescent="0.35">
      <c r="A385" s="44"/>
      <c r="B385" s="44"/>
      <c r="C385" s="45"/>
      <c r="D385" s="44"/>
      <c r="E385" s="45"/>
      <c r="F385" s="44"/>
      <c r="G385" s="45"/>
      <c r="H385" s="44"/>
      <c r="I385" s="45"/>
      <c r="J385" s="44"/>
      <c r="K385" s="46"/>
      <c r="L385" s="45"/>
      <c r="M385" s="44"/>
      <c r="N385" s="45"/>
      <c r="O385" s="46"/>
      <c r="P385" s="45"/>
      <c r="Q385" s="46"/>
      <c r="R385" s="45"/>
      <c r="S385" s="46"/>
    </row>
    <row r="386" spans="1:19" x14ac:dyDescent="0.35">
      <c r="A386" s="44"/>
      <c r="B386" s="44"/>
      <c r="C386" s="45"/>
      <c r="D386" s="44"/>
      <c r="E386" s="45"/>
      <c r="F386" s="44"/>
      <c r="G386" s="45"/>
      <c r="H386" s="44"/>
      <c r="I386" s="45"/>
      <c r="J386" s="44"/>
      <c r="K386" s="46"/>
      <c r="L386" s="45"/>
      <c r="M386" s="44"/>
      <c r="N386" s="45"/>
      <c r="O386" s="46"/>
      <c r="P386" s="45"/>
      <c r="Q386" s="46"/>
      <c r="R386" s="45"/>
      <c r="S386" s="46"/>
    </row>
    <row r="387" spans="1:19" x14ac:dyDescent="0.35">
      <c r="A387" s="44"/>
      <c r="B387" s="44"/>
      <c r="C387" s="45"/>
      <c r="D387" s="44"/>
      <c r="E387" s="45"/>
      <c r="F387" s="44"/>
      <c r="G387" s="45"/>
      <c r="H387" s="44"/>
      <c r="I387" s="45"/>
      <c r="J387" s="44"/>
      <c r="K387" s="46"/>
      <c r="L387" s="45"/>
      <c r="M387" s="44"/>
      <c r="N387" s="45"/>
      <c r="O387" s="46"/>
      <c r="P387" s="45"/>
      <c r="Q387" s="46"/>
      <c r="R387" s="45"/>
      <c r="S387" s="46"/>
    </row>
    <row r="388" spans="1:19" x14ac:dyDescent="0.35">
      <c r="A388" s="44"/>
      <c r="B388" s="44"/>
      <c r="C388" s="45"/>
      <c r="D388" s="44"/>
      <c r="E388" s="45"/>
      <c r="F388" s="44"/>
      <c r="G388" s="45"/>
      <c r="H388" s="44"/>
      <c r="I388" s="45"/>
      <c r="J388" s="44"/>
      <c r="K388" s="46"/>
      <c r="L388" s="45"/>
      <c r="M388" s="44"/>
      <c r="N388" s="45"/>
      <c r="O388" s="46"/>
      <c r="P388" s="45"/>
      <c r="Q388" s="46"/>
      <c r="R388" s="45"/>
      <c r="S388" s="46"/>
    </row>
    <row r="389" spans="1:19" x14ac:dyDescent="0.35">
      <c r="A389" s="44"/>
      <c r="B389" s="44"/>
      <c r="C389" s="45"/>
      <c r="D389" s="44"/>
      <c r="E389" s="45"/>
      <c r="F389" s="44"/>
      <c r="G389" s="45"/>
      <c r="H389" s="44"/>
      <c r="I389" s="45"/>
      <c r="J389" s="44"/>
      <c r="K389" s="46"/>
      <c r="L389" s="45"/>
      <c r="M389" s="44"/>
      <c r="N389" s="45"/>
      <c r="O389" s="46"/>
      <c r="P389" s="45"/>
      <c r="Q389" s="46"/>
      <c r="R389" s="45"/>
      <c r="S389" s="46"/>
    </row>
  </sheetData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Dataframe</vt:lpstr>
      <vt:lpstr>Vocabulary</vt:lpstr>
      <vt:lpstr>Dataset_NEW_1</vt:lpstr>
      <vt:lpstr>Plot1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Galassi</dc:creator>
  <cp:lastModifiedBy>Andrea Galassi</cp:lastModifiedBy>
  <dcterms:created xsi:type="dcterms:W3CDTF">2018-03-24T15:03:56Z</dcterms:created>
  <dcterms:modified xsi:type="dcterms:W3CDTF">2018-04-10T09:56:46Z</dcterms:modified>
</cp:coreProperties>
</file>