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Executive Summary" sheetId="2" r:id="rId5"/>
    <sheet state="visible" name="Dist. Overview" sheetId="3" r:id="rId6"/>
    <sheet state="visible" name="Amravati - Dist Overview" sheetId="4" r:id="rId7"/>
    <sheet state="visible" name="Sheet5" sheetId="5" r:id="rId8"/>
  </sheets>
  <definedNames>
    <definedName hidden="1" localSheetId="0" name="Z_3EA90A4B_41BC_45BA_B41B_DA115F1963F6_.wvu.FilterData">Data!$A$1:$N$979</definedName>
    <definedName hidden="1" localSheetId="0" name="Z_EFB1AD1E_6E57_4FA7_BE28_D932E3259ABE_.wvu.FilterData">Data!$A$1:$N$979</definedName>
  </definedNames>
  <calcPr/>
  <customWorkbookViews>
    <customWorkbookView activeSheetId="0" maximized="1" windowHeight="0" windowWidth="0" guid="{EFB1AD1E-6E57-4FA7-BE28-D932E3259ABE}" name="Filter 2"/>
    <customWorkbookView activeSheetId="0" maximized="1" windowHeight="0" windowWidth="0" guid="{3EA90A4B-41BC-45BA-B41B-DA115F1963F6}" name="Filter 1"/>
  </customWorkbookViews>
</workbook>
</file>

<file path=xl/sharedStrings.xml><?xml version="1.0" encoding="utf-8"?>
<sst xmlns="http://schemas.openxmlformats.org/spreadsheetml/2006/main" count="8874" uniqueCount="2982">
  <si>
    <t>Category</t>
  </si>
  <si>
    <t>Scheme
 Type</t>
  </si>
  <si>
    <t>Taluka</t>
  </si>
  <si>
    <t>Village Name</t>
  </si>
  <si>
    <t>Net Cost
 (excl GST)</t>
  </si>
  <si>
    <t>W.O. Amount
 (excl GST)</t>
  </si>
  <si>
    <t>W.O.
 Date</t>
  </si>
  <si>
    <t>Construction
 Period</t>
  </si>
  <si>
    <t>Trial &amp; Run</t>
  </si>
  <si>
    <t>Physical Progress</t>
  </si>
  <si>
    <t>Financial Progress</t>
  </si>
  <si>
    <t>Cost Over-run
(Sanctioned)</t>
  </si>
  <si>
    <t>Cost Over-run
 (Not Sanctioned)</t>
  </si>
  <si>
    <t>Name Of Agency</t>
  </si>
  <si>
    <t>Retro</t>
  </si>
  <si>
    <t>PMC</t>
  </si>
  <si>
    <t>Aurangabad</t>
  </si>
  <si>
    <t>Girnar Tanda</t>
  </si>
  <si>
    <t>12,79,706</t>
  </si>
  <si>
    <t>3 Months</t>
  </si>
  <si>
    <t>Nilesh Chavan</t>
  </si>
  <si>
    <t>Karodi</t>
  </si>
  <si>
    <t>16,64,705</t>
  </si>
  <si>
    <t>16,06,431</t>
  </si>
  <si>
    <t>28-07-2022</t>
  </si>
  <si>
    <t>6-.21%</t>
  </si>
  <si>
    <t>-</t>
  </si>
  <si>
    <t>Shree Satynarayan Sandulal Jajure</t>
  </si>
  <si>
    <t>Gangapur Nehari</t>
  </si>
  <si>
    <t>29,71,866</t>
  </si>
  <si>
    <t>29,15,304</t>
  </si>
  <si>
    <t>23-01-2023</t>
  </si>
  <si>
    <t>Shree Mahesh Babanrao Pere</t>
  </si>
  <si>
    <t>Bhindon</t>
  </si>
  <si>
    <t>25,09,567</t>
  </si>
  <si>
    <t>22,83,695</t>
  </si>
  <si>
    <t>35.-8%</t>
  </si>
  <si>
    <t>Shree Satyanarayan Sandulal Jajure</t>
  </si>
  <si>
    <t>Shindon</t>
  </si>
  <si>
    <t>34,61,244</t>
  </si>
  <si>
    <t>31,49,725</t>
  </si>
  <si>
    <t>Shree Sataynarayan Sandulal Jajure</t>
  </si>
  <si>
    <t>Jatwada</t>
  </si>
  <si>
    <t>35,68,053</t>
  </si>
  <si>
    <t>33,86,082</t>
  </si>
  <si>
    <t>5 Months</t>
  </si>
  <si>
    <t>Shree Ashok Nanaji Randhe</t>
  </si>
  <si>
    <t>Pardari &amp; Pardari Tanda</t>
  </si>
  <si>
    <t>47,12,043</t>
  </si>
  <si>
    <t>47,43,303</t>
  </si>
  <si>
    <t>6 Months</t>
  </si>
  <si>
    <t>Nilesh Construction</t>
  </si>
  <si>
    <t>Kachhighati</t>
  </si>
  <si>
    <t>10,11,937</t>
  </si>
  <si>
    <t>31-03-2022</t>
  </si>
  <si>
    <t>Sarpanch , Grampanchayat - Sultanpur</t>
  </si>
  <si>
    <t>Georai Kuber</t>
  </si>
  <si>
    <t>11,82,267</t>
  </si>
  <si>
    <t>Sarpanch, Grampanchayat - Georai Kuber</t>
  </si>
  <si>
    <t>Shendraban &amp; Gangapur</t>
  </si>
  <si>
    <t>16,63,908</t>
  </si>
  <si>
    <t>15,63,077</t>
  </si>
  <si>
    <t>Shree Yogesh Uttamrao Rathod</t>
  </si>
  <si>
    <t>Kankora</t>
  </si>
  <si>
    <t>4,35,699</t>
  </si>
  <si>
    <t>23-06-2022</t>
  </si>
  <si>
    <t>Sarpanch Grampanchayat - Sarola</t>
  </si>
  <si>
    <t>Satana</t>
  </si>
  <si>
    <t>14,94,188</t>
  </si>
  <si>
    <t>15,80,255</t>
  </si>
  <si>
    <t>Shree Sudarshan Dilip Bhatane</t>
  </si>
  <si>
    <t>Pirwadi</t>
  </si>
  <si>
    <t>7,49,071</t>
  </si>
  <si>
    <t>Sarpanch , Grampanchayat - Pirwadi</t>
  </si>
  <si>
    <t>Dudhad</t>
  </si>
  <si>
    <t>26,53,525</t>
  </si>
  <si>
    <t>26,53,501</t>
  </si>
  <si>
    <t>Amogh Dadarao Dakore</t>
  </si>
  <si>
    <t>Garkheda</t>
  </si>
  <si>
    <t>24,29,293</t>
  </si>
  <si>
    <t>24,05,153</t>
  </si>
  <si>
    <t>30-01-2023</t>
  </si>
  <si>
    <t>Shrimati Punam Tushar Ghodake</t>
  </si>
  <si>
    <t>Karmad</t>
  </si>
  <si>
    <t>62,15,118</t>
  </si>
  <si>
    <t>60,56,627</t>
  </si>
  <si>
    <t>31-01-2023</t>
  </si>
  <si>
    <t>9 Months</t>
  </si>
  <si>
    <t>M/S Khushi Construction</t>
  </si>
  <si>
    <t>Takli Shimpi&amp;Takli Vaidya</t>
  </si>
  <si>
    <t>10,88,941</t>
  </si>
  <si>
    <t>Sarpanch, Grampanchayat - Nipani</t>
  </si>
  <si>
    <t>Ghardon</t>
  </si>
  <si>
    <t>53,44,126</t>
  </si>
  <si>
    <t>50,94,479</t>
  </si>
  <si>
    <t>17-11-2022</t>
  </si>
  <si>
    <t>Shree Uttamrao Rathod</t>
  </si>
  <si>
    <t>Daigavhan</t>
  </si>
  <si>
    <t>37,46,624</t>
  </si>
  <si>
    <t>35,96,639</t>
  </si>
  <si>
    <t>22-11-2022</t>
  </si>
  <si>
    <t>M/S Ghuge Construction</t>
  </si>
  <si>
    <t>Pimpalkhuta &amp; Kanchanpur</t>
  </si>
  <si>
    <t>1,24,44,173</t>
  </si>
  <si>
    <t>1,20,43,429</t>
  </si>
  <si>
    <t>18 Months</t>
  </si>
  <si>
    <t>M/S S P Construction</t>
  </si>
  <si>
    <t>Bagtalab</t>
  </si>
  <si>
    <t>17,77,339</t>
  </si>
  <si>
    <t>17,77,320</t>
  </si>
  <si>
    <t>Patoda</t>
  </si>
  <si>
    <t>35,04,408</t>
  </si>
  <si>
    <t>34,73,852</t>
  </si>
  <si>
    <t>20-02-2023</t>
  </si>
  <si>
    <t>Murumkheda</t>
  </si>
  <si>
    <t>62,76,082</t>
  </si>
  <si>
    <t>62,14,497</t>
  </si>
  <si>
    <t>Shree Atul Laxman Jadhao</t>
  </si>
  <si>
    <t>Donwada</t>
  </si>
  <si>
    <t>25,12,476</t>
  </si>
  <si>
    <t>25,12,467</t>
  </si>
  <si>
    <t>M/S Sparsha Infra</t>
  </si>
  <si>
    <t>Laygaon</t>
  </si>
  <si>
    <t>20,68,339</t>
  </si>
  <si>
    <t>26,72,566</t>
  </si>
  <si>
    <t>Shree Asaram Govindrao Pawar</t>
  </si>
  <si>
    <t>Wadkha</t>
  </si>
  <si>
    <t>96,50,865</t>
  </si>
  <si>
    <t>1,10,98,524</t>
  </si>
  <si>
    <t>30-06-2022</t>
  </si>
  <si>
    <t>Shree Pramod Kakasaheb Kawade</t>
  </si>
  <si>
    <t>Borwadi Tanda</t>
  </si>
  <si>
    <t>52,96,349</t>
  </si>
  <si>
    <t>48,19,118</t>
  </si>
  <si>
    <t>Shree Mangesh Shrichand Rothod</t>
  </si>
  <si>
    <t>Hirapur</t>
  </si>
  <si>
    <t>24,31,248</t>
  </si>
  <si>
    <t>23,88,691</t>
  </si>
  <si>
    <t>Shree Sachin Raghunath Rithe</t>
  </si>
  <si>
    <t>Kadrabad &amp; Ibrahimpur.</t>
  </si>
  <si>
    <t>92,10,230</t>
  </si>
  <si>
    <t>90,54,740</t>
  </si>
  <si>
    <t>Malkapur</t>
  </si>
  <si>
    <t>25,44,046</t>
  </si>
  <si>
    <t>24,85,842</t>
  </si>
  <si>
    <t>Sandip Niwrutti Aawhad</t>
  </si>
  <si>
    <t>Sanjkheda</t>
  </si>
  <si>
    <t>23,15,511</t>
  </si>
  <si>
    <t>26,40,913</t>
  </si>
  <si>
    <t>Mahesh Babanrao Pere</t>
  </si>
  <si>
    <t>Tongaon</t>
  </si>
  <si>
    <t>74,70,432</t>
  </si>
  <si>
    <t>70,13,971</t>
  </si>
  <si>
    <t>Nilesh Uttamrao Rathod</t>
  </si>
  <si>
    <t>Golatgaon</t>
  </si>
  <si>
    <t>1,17,89,045</t>
  </si>
  <si>
    <t>1,13,00,010</t>
  </si>
  <si>
    <t>Shivsai Construction Pvt Ltd</t>
  </si>
  <si>
    <t>Bebalyachiwadi</t>
  </si>
  <si>
    <t>29,69,623</t>
  </si>
  <si>
    <t>29,40,150</t>
  </si>
  <si>
    <t>Shree Shyamsingh Suresh Shihire</t>
  </si>
  <si>
    <t>Chitegaon</t>
  </si>
  <si>
    <t>1,08,36,893</t>
  </si>
  <si>
    <t>99,80,601</t>
  </si>
  <si>
    <t>Daregaon&amp; Konewadi</t>
  </si>
  <si>
    <t>1,23,47,884</t>
  </si>
  <si>
    <t>1,23,02,793</t>
  </si>
  <si>
    <t>M/S Mayur Construction</t>
  </si>
  <si>
    <t>Darakwadi</t>
  </si>
  <si>
    <t>73,29,309</t>
  </si>
  <si>
    <t>69,25,452</t>
  </si>
  <si>
    <t>Mahmadpur &amp; Eklahara</t>
  </si>
  <si>
    <t>56,69,281</t>
  </si>
  <si>
    <t>53,64,349</t>
  </si>
  <si>
    <t>Hatmali</t>
  </si>
  <si>
    <t>87,30,718</t>
  </si>
  <si>
    <t>94,28,296</t>
  </si>
  <si>
    <t>13-02-2023</t>
  </si>
  <si>
    <t>M/S Ruchita Construction</t>
  </si>
  <si>
    <t>Gangapur</t>
  </si>
  <si>
    <t>Malunja Bk</t>
  </si>
  <si>
    <t>17,58,555</t>
  </si>
  <si>
    <t>17,70,669</t>
  </si>
  <si>
    <t>18-07-2022</t>
  </si>
  <si>
    <t>4 Months</t>
  </si>
  <si>
    <t>Shree Deepak Manikraw Ambalike</t>
  </si>
  <si>
    <t>Ekburji</t>
  </si>
  <si>
    <t>6,62,339</t>
  </si>
  <si>
    <t>Sarpanch, Gram Panchayat (Wasusaigaon)Ekbhurji Waghalgaon &amp; Shahanawajpur</t>
  </si>
  <si>
    <t>Fultabad &amp; Sidhi Sirajgaon</t>
  </si>
  <si>
    <t>10,28,132</t>
  </si>
  <si>
    <t>Sarpanch, Grampanchayat-Fatulabad</t>
  </si>
  <si>
    <t>Sultanpur</t>
  </si>
  <si>
    <t>4,81,811</t>
  </si>
  <si>
    <t>7-.99%</t>
  </si>
  <si>
    <t>Sarpanch,Gram Panchayat, Sultanpur (Guru Dhanora)</t>
  </si>
  <si>
    <t>Pandharohal</t>
  </si>
  <si>
    <t>12,52,137</t>
  </si>
  <si>
    <t>Sarpanch,Gram, Panchayat, Pandharohal</t>
  </si>
  <si>
    <t>Sultanbad</t>
  </si>
  <si>
    <t>13,01,063</t>
  </si>
  <si>
    <t>13,66,063</t>
  </si>
  <si>
    <t>Sarpanch Grampanchayat - Sultanbad</t>
  </si>
  <si>
    <t>Apegaon &amp; Govindpur</t>
  </si>
  <si>
    <t>11,65,712</t>
  </si>
  <si>
    <t>23-02-2022</t>
  </si>
  <si>
    <t>Sarpanch, Gram Panchayat - Ranjangaon Pol</t>
  </si>
  <si>
    <t>Shirodi</t>
  </si>
  <si>
    <t>18,63,893</t>
  </si>
  <si>
    <t>18,46,167</t>
  </si>
  <si>
    <t>19-10-2022</t>
  </si>
  <si>
    <t>Shree Shrikesh Prabhakar Sonwane</t>
  </si>
  <si>
    <t>Tembhapuri, Chandikpur, Antapur</t>
  </si>
  <si>
    <t>18,48,072</t>
  </si>
  <si>
    <t>18,32,188</t>
  </si>
  <si>
    <t>Shree Swastik Jagannath Fulare</t>
  </si>
  <si>
    <t>Jamgaon</t>
  </si>
  <si>
    <t>62,79,419</t>
  </si>
  <si>
    <t>59,41,826</t>
  </si>
  <si>
    <t>24-11-2022</t>
  </si>
  <si>
    <t>M/S Sancheti Associates</t>
  </si>
  <si>
    <t>Mudhesh Wadgaon</t>
  </si>
  <si>
    <t>32,11,772</t>
  </si>
  <si>
    <t>30,79,777</t>
  </si>
  <si>
    <t>Sancheti Associates - Kirtikumar Chandanmal Sancheti</t>
  </si>
  <si>
    <t>Murshidabad</t>
  </si>
  <si>
    <t>8,94,131</t>
  </si>
  <si>
    <t>8,94,130</t>
  </si>
  <si>
    <t>Sarpanch Grampanchayat- Murshidabad (Guru Dhanora)</t>
  </si>
  <si>
    <t>Palasgaon</t>
  </si>
  <si>
    <t>10,30,988</t>
  </si>
  <si>
    <t>Sarpanch Grampanchayat - Palasgaon (Shahapur)</t>
  </si>
  <si>
    <t>Rahimpur</t>
  </si>
  <si>
    <t>11,18,074</t>
  </si>
  <si>
    <t>Sarpanch Grampanchayat - Rahimpur (Limbe Jalgaon)</t>
  </si>
  <si>
    <t>Dhoregaon</t>
  </si>
  <si>
    <t>14,34,921</t>
  </si>
  <si>
    <t>14,20,550</t>
  </si>
  <si>
    <t>24-08-2022</t>
  </si>
  <si>
    <t>Shree Alim Gafur Sheikh</t>
  </si>
  <si>
    <t>Borgaon</t>
  </si>
  <si>
    <t>13,89,071</t>
  </si>
  <si>
    <t>13,82,912</t>
  </si>
  <si>
    <t>31-10-2022</t>
  </si>
  <si>
    <t>Shree Sachin Dadasaheb Shelake</t>
  </si>
  <si>
    <t>Gavali Shivra</t>
  </si>
  <si>
    <t>11,17,857</t>
  </si>
  <si>
    <t>Deokarwadi</t>
  </si>
  <si>
    <t>8,01,168</t>
  </si>
  <si>
    <t>Sarpanch - Gram Panchayat, Manegaon.</t>
  </si>
  <si>
    <t>Bolegaon</t>
  </si>
  <si>
    <t>11,04,475</t>
  </si>
  <si>
    <t>10,04,477</t>
  </si>
  <si>
    <t>Grampanchayat Sarpanch</t>
  </si>
  <si>
    <t>Padampur</t>
  </si>
  <si>
    <t>4,92,251</t>
  </si>
  <si>
    <t>4,92,260</t>
  </si>
  <si>
    <t>Gram Panchayat</t>
  </si>
  <si>
    <t>Shivpur</t>
  </si>
  <si>
    <t>9,83,672</t>
  </si>
  <si>
    <t>9,89,679</t>
  </si>
  <si>
    <t>Domegaon</t>
  </si>
  <si>
    <t>50,53,167</t>
  </si>
  <si>
    <t>47,98,471</t>
  </si>
  <si>
    <t>Shree Parwej Bhikan Patel</t>
  </si>
  <si>
    <t>Sawkheda</t>
  </si>
  <si>
    <t>26,51,284</t>
  </si>
  <si>
    <t>27,55,631</t>
  </si>
  <si>
    <t>Shree Rahul Balasaheb Udage</t>
  </si>
  <si>
    <t>Rampuri</t>
  </si>
  <si>
    <t>11,74,605</t>
  </si>
  <si>
    <t>11,74,568</t>
  </si>
  <si>
    <t>Kaigaon</t>
  </si>
  <si>
    <t>18,69,691</t>
  </si>
  <si>
    <t>17,71,413</t>
  </si>
  <si>
    <t>22-12-2022</t>
  </si>
  <si>
    <t>Yesgaon</t>
  </si>
  <si>
    <t>31,17,254</t>
  </si>
  <si>
    <t>29,90,103</t>
  </si>
  <si>
    <t>Shree Shrikesh Prabhakar Sonawane</t>
  </si>
  <si>
    <t>Mendhi</t>
  </si>
  <si>
    <t>11,19,674</t>
  </si>
  <si>
    <t>11,19,675</t>
  </si>
  <si>
    <t>Tandulwadi</t>
  </si>
  <si>
    <t>7,97,576</t>
  </si>
  <si>
    <t>Sarpanch Grampanchayat - Tandulwadi</t>
  </si>
  <si>
    <t>Wasusaigaon</t>
  </si>
  <si>
    <t>13,69,936</t>
  </si>
  <si>
    <t>Pachpirwadi</t>
  </si>
  <si>
    <t>17,68,050</t>
  </si>
  <si>
    <t>17,28,131</t>
  </si>
  <si>
    <t>Mujib Sheikh Badshaha Patel</t>
  </si>
  <si>
    <t>Diwashi</t>
  </si>
  <si>
    <t>15,57,285</t>
  </si>
  <si>
    <t>15,41,718</t>
  </si>
  <si>
    <t>Shree Swastik Jagganath Fulare</t>
  </si>
  <si>
    <t>Mandwa</t>
  </si>
  <si>
    <t>13,19,869</t>
  </si>
  <si>
    <t>13,19,867</t>
  </si>
  <si>
    <t>Puri</t>
  </si>
  <si>
    <t>5,27,346</t>
  </si>
  <si>
    <t>Sarpanch, Gram Panchayat, Puri</t>
  </si>
  <si>
    <t>Siddhanth Wadgaon</t>
  </si>
  <si>
    <t>22,92,523</t>
  </si>
  <si>
    <t>24,00,475</t>
  </si>
  <si>
    <t>Nawabpur</t>
  </si>
  <si>
    <t>17,40,887</t>
  </si>
  <si>
    <t>17,01,242</t>
  </si>
  <si>
    <t>15-11-2022</t>
  </si>
  <si>
    <t>Shree Sandeep Namdeo Borde</t>
  </si>
  <si>
    <t>Pendapur</t>
  </si>
  <si>
    <t>5,33,811</t>
  </si>
  <si>
    <t>55.-2%</t>
  </si>
  <si>
    <t>Sarpanch Grampanchayat - Pendapur</t>
  </si>
  <si>
    <t>Bhagathan</t>
  </si>
  <si>
    <t>11,65,304</t>
  </si>
  <si>
    <t>Sarpanch, Grampanchayat-Bhagathan</t>
  </si>
  <si>
    <t>TSP</t>
  </si>
  <si>
    <t>Nevargaon</t>
  </si>
  <si>
    <t>1,12,73,766</t>
  </si>
  <si>
    <t>1,10,07,804</t>
  </si>
  <si>
    <t>Shree Akshay Dileep Manjare</t>
  </si>
  <si>
    <t>Kasoda</t>
  </si>
  <si>
    <t>31,45,667</t>
  </si>
  <si>
    <t>31,07,745</t>
  </si>
  <si>
    <t>Shree Mayur Ramakant Banasod</t>
  </si>
  <si>
    <t>Guru Dhanora</t>
  </si>
  <si>
    <t>14,82,182</t>
  </si>
  <si>
    <t>14,00,743</t>
  </si>
  <si>
    <t>Asegaon + Talesaman</t>
  </si>
  <si>
    <t>21,62,249</t>
  </si>
  <si>
    <t>19,83,378</t>
  </si>
  <si>
    <t>Shahapur Banjar</t>
  </si>
  <si>
    <t>6,11,257</t>
  </si>
  <si>
    <t>Sarpanch, Grampanchayat-Shahapur Banjar</t>
  </si>
  <si>
    <t>Toki, Bargipur</t>
  </si>
  <si>
    <t>17,48,195</t>
  </si>
  <si>
    <t>17,28,336</t>
  </si>
  <si>
    <t>Bhendala</t>
  </si>
  <si>
    <t>24,75,464</t>
  </si>
  <si>
    <t>23,88,926</t>
  </si>
  <si>
    <t>Rahul B Udage</t>
  </si>
  <si>
    <t>Vairagad</t>
  </si>
  <si>
    <t>22,36,622</t>
  </si>
  <si>
    <t>21,86,082</t>
  </si>
  <si>
    <t>Mahalaxmi Kheda</t>
  </si>
  <si>
    <t>12,07,135</t>
  </si>
  <si>
    <t>Sarpanch - Grampanchayat Mangegaon</t>
  </si>
  <si>
    <t>Khadak Narla</t>
  </si>
  <si>
    <t>18,89,204</t>
  </si>
  <si>
    <t>18,50,362</t>
  </si>
  <si>
    <t>Butte Wadgaon</t>
  </si>
  <si>
    <t>22,29,293</t>
  </si>
  <si>
    <t>21,81,876</t>
  </si>
  <si>
    <t>26-09-2022</t>
  </si>
  <si>
    <t>Shree Vinayak Popatrao More -Aurangabad</t>
  </si>
  <si>
    <t>Kolghar</t>
  </si>
  <si>
    <t>13,84,702</t>
  </si>
  <si>
    <t>14,76,597</t>
  </si>
  <si>
    <t>Shree Dipak Manikrao Ambalike</t>
  </si>
  <si>
    <t>Warzadi</t>
  </si>
  <si>
    <t>12,79,316</t>
  </si>
  <si>
    <t>12,79,318</t>
  </si>
  <si>
    <t>Potul</t>
  </si>
  <si>
    <t>17,39,654</t>
  </si>
  <si>
    <t>17,39,641</t>
  </si>
  <si>
    <t>16-09-2022</t>
  </si>
  <si>
    <t>Warkhed</t>
  </si>
  <si>
    <t>20,68,906</t>
  </si>
  <si>
    <t>20,49,043</t>
  </si>
  <si>
    <t>Shree Deepak Manikrao Ambalike</t>
  </si>
  <si>
    <t>Agar Kanadgaon- Gangapur</t>
  </si>
  <si>
    <t>5,10,866</t>
  </si>
  <si>
    <t>Sarpanch Grampanchayat - Agar Kanadgaon</t>
  </si>
  <si>
    <t>Murmi</t>
  </si>
  <si>
    <t>3,58,605</t>
  </si>
  <si>
    <t>3,58,604</t>
  </si>
  <si>
    <t>Rotasthal</t>
  </si>
  <si>
    <t>3,38,108</t>
  </si>
  <si>
    <t>3,38,107</t>
  </si>
  <si>
    <t>Surewadi</t>
  </si>
  <si>
    <t>3,64,004</t>
  </si>
  <si>
    <t>3,63,969</t>
  </si>
  <si>
    <t>Nagapur</t>
  </si>
  <si>
    <t>3,60,593</t>
  </si>
  <si>
    <t>3,60,595</t>
  </si>
  <si>
    <t>Wadali</t>
  </si>
  <si>
    <t>14,64,425</t>
  </si>
  <si>
    <t>16,64,200</t>
  </si>
  <si>
    <t>Sarpanch, Grampanchayat - Wadali</t>
  </si>
  <si>
    <t>Lanzi</t>
  </si>
  <si>
    <t>13,44,358</t>
  </si>
  <si>
    <t>13,31,167</t>
  </si>
  <si>
    <t>Shree Laveshkumar Uttamrao Pawar</t>
  </si>
  <si>
    <t>Harsul</t>
  </si>
  <si>
    <t>27,62,049</t>
  </si>
  <si>
    <t>26,87,373</t>
  </si>
  <si>
    <t>Kodapur</t>
  </si>
  <si>
    <t>19,50,777</t>
  </si>
  <si>
    <t>19,99,084</t>
  </si>
  <si>
    <t>Shree Ajinkya Ramrao Rathod</t>
  </si>
  <si>
    <t>Aurangpur &amp; Harsuli</t>
  </si>
  <si>
    <t>16,49,827</t>
  </si>
  <si>
    <t>16,08,684</t>
  </si>
  <si>
    <t>Shree Vikas Tarachand Tejinkar</t>
  </si>
  <si>
    <t>Bargipur</t>
  </si>
  <si>
    <t>15,73,761</t>
  </si>
  <si>
    <t>Mr. Mayur Ramakant Bansod</t>
  </si>
  <si>
    <t>Mahmadpur(Devali)</t>
  </si>
  <si>
    <t>4,26,589</t>
  </si>
  <si>
    <t>11,53,681</t>
  </si>
  <si>
    <t>Maujudabad</t>
  </si>
  <si>
    <t>5,41,897</t>
  </si>
  <si>
    <t>5,41,860</t>
  </si>
  <si>
    <t>Mendhipur</t>
  </si>
  <si>
    <t>6,25,611</t>
  </si>
  <si>
    <t>6,25,616</t>
  </si>
  <si>
    <t>Bhoigaon</t>
  </si>
  <si>
    <t>20,83,682</t>
  </si>
  <si>
    <t>19,05,976</t>
  </si>
  <si>
    <t>Pakhora</t>
  </si>
  <si>
    <t>16,20,156</t>
  </si>
  <si>
    <t>15,76,184</t>
  </si>
  <si>
    <t>23-09-2022</t>
  </si>
  <si>
    <t>Shekta</t>
  </si>
  <si>
    <t>14,96,152</t>
  </si>
  <si>
    <t>14,54,005</t>
  </si>
  <si>
    <t>Shree Sandeep Namadeo Borde</t>
  </si>
  <si>
    <t>Siresaigaon</t>
  </si>
  <si>
    <t>14,58,460</t>
  </si>
  <si>
    <t>14,21,827</t>
  </si>
  <si>
    <t>Maliwadgaon</t>
  </si>
  <si>
    <t>25,30,567</t>
  </si>
  <si>
    <t>24,53,447</t>
  </si>
  <si>
    <t>Mr Aditya Umesh Limbhare</t>
  </si>
  <si>
    <t>Malunja Kh</t>
  </si>
  <si>
    <t>17,45,741</t>
  </si>
  <si>
    <t>Shahapur</t>
  </si>
  <si>
    <t>16,31,226</t>
  </si>
  <si>
    <t>16,14,844</t>
  </si>
  <si>
    <t>24-01-2023</t>
  </si>
  <si>
    <t>Shahapur Kadim</t>
  </si>
  <si>
    <t>17,07,242</t>
  </si>
  <si>
    <t>16,90,165</t>
  </si>
  <si>
    <t>Bhivdhanora</t>
  </si>
  <si>
    <t>13,76,223</t>
  </si>
  <si>
    <t>13,61,124</t>
  </si>
  <si>
    <t>21-10-2022</t>
  </si>
  <si>
    <t>Sheikh Afatab Ajij</t>
  </si>
  <si>
    <t>Sawangi, Anantpur &amp; Lasur</t>
  </si>
  <si>
    <t>1,69,48,461</t>
  </si>
  <si>
    <t>1,62,64,717</t>
  </si>
  <si>
    <t>21-12-2022</t>
  </si>
  <si>
    <t>12 Months</t>
  </si>
  <si>
    <t>Dongaon</t>
  </si>
  <si>
    <t>9,22,244</t>
  </si>
  <si>
    <t>Sarpanch Grampanchayat - Dongaon</t>
  </si>
  <si>
    <t>Borodi</t>
  </si>
  <si>
    <t>7,99,704</t>
  </si>
  <si>
    <t>Sarpanch -Grampanchayat, Pandharol</t>
  </si>
  <si>
    <t>Derda</t>
  </si>
  <si>
    <t>8,95,261</t>
  </si>
  <si>
    <t>8,95,275</t>
  </si>
  <si>
    <t>Gokulwadi</t>
  </si>
  <si>
    <t>6,94,035</t>
  </si>
  <si>
    <t>6,93,997</t>
  </si>
  <si>
    <t>Gopalwadi</t>
  </si>
  <si>
    <t>9,10,304</t>
  </si>
  <si>
    <t>9,10,303</t>
  </si>
  <si>
    <t>7,86,736</t>
  </si>
  <si>
    <t>7,86,766</t>
  </si>
  <si>
    <t>Kinhal</t>
  </si>
  <si>
    <t>9,98,025</t>
  </si>
  <si>
    <t>9,97,991</t>
  </si>
  <si>
    <t>Nagapur &amp; Narsapur</t>
  </si>
  <si>
    <t>6,57,677</t>
  </si>
  <si>
    <t>6,57,644</t>
  </si>
  <si>
    <t>Narayanpur Kh</t>
  </si>
  <si>
    <t>8,37,255</t>
  </si>
  <si>
    <t>8,37,262</t>
  </si>
  <si>
    <t>Siddhapur</t>
  </si>
  <si>
    <t>7,67,743</t>
  </si>
  <si>
    <t>7,67,716</t>
  </si>
  <si>
    <t>Shankarpuri</t>
  </si>
  <si>
    <t>5,74,533</t>
  </si>
  <si>
    <t>Sarpanch, Graam Panchayat, Shankarpur</t>
  </si>
  <si>
    <t>Sanav</t>
  </si>
  <si>
    <t>9,29,038</t>
  </si>
  <si>
    <t>Sarpanch, Grampanchayat-Sanav</t>
  </si>
  <si>
    <t>Padsala</t>
  </si>
  <si>
    <t>3,09,705</t>
  </si>
  <si>
    <t>Sarpanch, Grampanchayat-Padalsa</t>
  </si>
  <si>
    <t>Manjarpuri</t>
  </si>
  <si>
    <t>3,75,116</t>
  </si>
  <si>
    <t>Sarpancha, Grampanchayat-Manjarpuri</t>
  </si>
  <si>
    <t>Dhamori</t>
  </si>
  <si>
    <t>9,09,799</t>
  </si>
  <si>
    <t>Sarpanch, Grampanchayt- Dhamori Kh.</t>
  </si>
  <si>
    <t>Derhal</t>
  </si>
  <si>
    <t>7,73,435</t>
  </si>
  <si>
    <t>Sarpanch, Grampanchayat-Derhal</t>
  </si>
  <si>
    <t>Talpimpri</t>
  </si>
  <si>
    <t>5,74,396</t>
  </si>
  <si>
    <t>Sarpanch, Gram Panchayat, Talpimpri</t>
  </si>
  <si>
    <t>4,08,214</t>
  </si>
  <si>
    <t>Sarpanch, Gram Panchayat, Malkapur</t>
  </si>
  <si>
    <t>Ambe &amp; Mustafabad</t>
  </si>
  <si>
    <t>13,22,800</t>
  </si>
  <si>
    <t>Sarpanch Gram Panchayat- Ambegaon</t>
  </si>
  <si>
    <t>Dahegaon</t>
  </si>
  <si>
    <t>8,74,923</t>
  </si>
  <si>
    <t>Sarpanch, Gram Panchayat-Dahegaon</t>
  </si>
  <si>
    <t>Golegaon</t>
  </si>
  <si>
    <t>10,77,289</t>
  </si>
  <si>
    <t>Sarpanch Gram Panchayat - Shahapur</t>
  </si>
  <si>
    <t>Jambhala</t>
  </si>
  <si>
    <t>12,97,235</t>
  </si>
  <si>
    <t>Sarpanch Gram Panchayat- Jambhala</t>
  </si>
  <si>
    <t>Agathan</t>
  </si>
  <si>
    <t>13,49,953</t>
  </si>
  <si>
    <t>13,91,034</t>
  </si>
  <si>
    <t>Shree Vikas Tarachand Tejankar</t>
  </si>
  <si>
    <t>Devali</t>
  </si>
  <si>
    <t>25,33,505</t>
  </si>
  <si>
    <t>26,09,511</t>
  </si>
  <si>
    <t>Shree Krushnaraj Shivaji Shinde</t>
  </si>
  <si>
    <t>Gajgaon &amp; Khadgaon</t>
  </si>
  <si>
    <t>38,02,411</t>
  </si>
  <si>
    <t>36,08,115</t>
  </si>
  <si>
    <t>Shre Mujib Sheikh Badshaha Patel</t>
  </si>
  <si>
    <t>Kankori</t>
  </si>
  <si>
    <t>20,87,734</t>
  </si>
  <si>
    <t>20,39,802</t>
  </si>
  <si>
    <t>Shree Sandip Namadeo Borde</t>
  </si>
  <si>
    <t>Mirzapur+Jikthan+Sultanpur</t>
  </si>
  <si>
    <t>22,92,800</t>
  </si>
  <si>
    <t>20,61,006</t>
  </si>
  <si>
    <t>Shree Abhishek Pradipkumar Patani</t>
  </si>
  <si>
    <t>Nandrabad</t>
  </si>
  <si>
    <t>16,01,960</t>
  </si>
  <si>
    <t>15,60,720</t>
  </si>
  <si>
    <t>Shree Kalyan Bhausaheb Barahatte - Gangapur</t>
  </si>
  <si>
    <t>Ranjangaon Pol &amp; Umarpur.</t>
  </si>
  <si>
    <t>36,01,459</t>
  </si>
  <si>
    <t>34,12,662</t>
  </si>
  <si>
    <t>29-12-2022</t>
  </si>
  <si>
    <t>Shree Mujib Sheikh Badashaha Patel</t>
  </si>
  <si>
    <t>Sillegaon</t>
  </si>
  <si>
    <t>28,59,602</t>
  </si>
  <si>
    <t>27,64,603</t>
  </si>
  <si>
    <t>Shree Sheikh Aftab Ajij</t>
  </si>
  <si>
    <t>Turkabad Kharadi</t>
  </si>
  <si>
    <t>61,88,197</t>
  </si>
  <si>
    <t>59,40,399</t>
  </si>
  <si>
    <t>Mr Swastik Jagannath Phulare</t>
  </si>
  <si>
    <t>Wadgaon1</t>
  </si>
  <si>
    <t>21,71,173</t>
  </si>
  <si>
    <t>21,15,791</t>
  </si>
  <si>
    <t>Vithumauli Construction</t>
  </si>
  <si>
    <t>Agarwardgaon</t>
  </si>
  <si>
    <t>26,84,068</t>
  </si>
  <si>
    <t>26,54,251</t>
  </si>
  <si>
    <t>Sheikh Aftab Ajij</t>
  </si>
  <si>
    <t>Daigaon</t>
  </si>
  <si>
    <t>22,30,793</t>
  </si>
  <si>
    <t>21,48,246</t>
  </si>
  <si>
    <t>Shree Nilesh Uttamrao Rathod</t>
  </si>
  <si>
    <t>Galnimb</t>
  </si>
  <si>
    <t>15,91,682</t>
  </si>
  <si>
    <t>15,75,717</t>
  </si>
  <si>
    <t>16-01-2023</t>
  </si>
  <si>
    <t>Shendurwada</t>
  </si>
  <si>
    <t>22,24,284</t>
  </si>
  <si>
    <t>21,99,740</t>
  </si>
  <si>
    <t>Takli</t>
  </si>
  <si>
    <t>19,46,555</t>
  </si>
  <si>
    <t>18,49,227</t>
  </si>
  <si>
    <t>M/S Sparsh Infra</t>
  </si>
  <si>
    <t>Wazar</t>
  </si>
  <si>
    <t>25,49,233</t>
  </si>
  <si>
    <t>24,21,762</t>
  </si>
  <si>
    <t>Mr Sparsh Infra</t>
  </si>
  <si>
    <t>Dhamori Bk</t>
  </si>
  <si>
    <t>14,28,255</t>
  </si>
  <si>
    <t>13,56,809</t>
  </si>
  <si>
    <t>M/S Ashwamedh Supplyers And Construction</t>
  </si>
  <si>
    <t>Naigaon</t>
  </si>
  <si>
    <t>37,78,676</t>
  </si>
  <si>
    <t>35,28,284</t>
  </si>
  <si>
    <t>M/S Noor Construction</t>
  </si>
  <si>
    <t>Raipur</t>
  </si>
  <si>
    <t>15,23,225</t>
  </si>
  <si>
    <t>14,60,989</t>
  </si>
  <si>
    <t>Mr Mayur Balasaheb Kundle</t>
  </si>
  <si>
    <t>Amalner</t>
  </si>
  <si>
    <t>16,68,799</t>
  </si>
  <si>
    <t>15,57,041</t>
  </si>
  <si>
    <t>M/S Ashwamedh Suppliers And Construction</t>
  </si>
  <si>
    <t>Babhulgaon</t>
  </si>
  <si>
    <t>15,40,560</t>
  </si>
  <si>
    <t>14,62,882</t>
  </si>
  <si>
    <t>28-12-2022</t>
  </si>
  <si>
    <t>Gavli Dhanora</t>
  </si>
  <si>
    <t>19,50,971</t>
  </si>
  <si>
    <t>18,51,251</t>
  </si>
  <si>
    <t>Shree Mayur Balasaheb Kudale</t>
  </si>
  <si>
    <t>Ghanegaon</t>
  </si>
  <si>
    <t>34,67,589</t>
  </si>
  <si>
    <t>33,24,993</t>
  </si>
  <si>
    <t>Mangegaon</t>
  </si>
  <si>
    <t>23,71,249</t>
  </si>
  <si>
    <t>22,46,731</t>
  </si>
  <si>
    <t>Mr Mangal Singhramesh Chavan</t>
  </si>
  <si>
    <t>Manjari</t>
  </si>
  <si>
    <t>38,98,124</t>
  </si>
  <si>
    <t>37,46,148</t>
  </si>
  <si>
    <t>Noor Construction</t>
  </si>
  <si>
    <t>Narayanpur Bk</t>
  </si>
  <si>
    <t>17,85,597</t>
  </si>
  <si>
    <t>16,94,332</t>
  </si>
  <si>
    <t>Shree Sheikh Aaftab Ajij</t>
  </si>
  <si>
    <t>Ranjangaon Narhari</t>
  </si>
  <si>
    <t>15,53,177</t>
  </si>
  <si>
    <t>15,30,180</t>
  </si>
  <si>
    <t>Shivrai</t>
  </si>
  <si>
    <t>22,21,840</t>
  </si>
  <si>
    <t>21,16,159</t>
  </si>
  <si>
    <t>Shree Shrikesh Sonawane</t>
  </si>
  <si>
    <t>Siregaon</t>
  </si>
  <si>
    <t>39,57,111</t>
  </si>
  <si>
    <t>36,94,473</t>
  </si>
  <si>
    <t>24-02-2023</t>
  </si>
  <si>
    <t>M/S Shivana Construction</t>
  </si>
  <si>
    <t>Waluj Bk &amp; Kh.</t>
  </si>
  <si>
    <t>1,75,63,310</t>
  </si>
  <si>
    <t>1,66,35,827</t>
  </si>
  <si>
    <t>Khojewadi</t>
  </si>
  <si>
    <t>10,33,251</t>
  </si>
  <si>
    <t>Sarpanch Grampanchayat- Khojewadi (Ambegaon)</t>
  </si>
  <si>
    <t>Tandulwadi(Mandwa)</t>
  </si>
  <si>
    <t>13,29,546</t>
  </si>
  <si>
    <t>Sarpanch Grampanchayat - Tandulwadi(Mandwa)</t>
  </si>
  <si>
    <t>Chinchkheda</t>
  </si>
  <si>
    <t>21,95,527</t>
  </si>
  <si>
    <t>21,68,018</t>
  </si>
  <si>
    <t>Aditya Umesh Nlimbhare</t>
  </si>
  <si>
    <t>Eklahera-Ganagapur</t>
  </si>
  <si>
    <t>10,43,862</t>
  </si>
  <si>
    <t>Sarpanch Grampanchayat- Eklahera</t>
  </si>
  <si>
    <t>Ganeshwadi</t>
  </si>
  <si>
    <t>11,29,957</t>
  </si>
  <si>
    <t>11,29,921</t>
  </si>
  <si>
    <t>Kalegaon &amp; Dighi</t>
  </si>
  <si>
    <t>11,09,919</t>
  </si>
  <si>
    <t>11,09,920</t>
  </si>
  <si>
    <t>Kobapur</t>
  </si>
  <si>
    <t>12,50,388</t>
  </si>
  <si>
    <t>12,50,389</t>
  </si>
  <si>
    <t>Maholi</t>
  </si>
  <si>
    <t>11,65,520</t>
  </si>
  <si>
    <t>11,64,795</t>
  </si>
  <si>
    <t>Pimpalgaon</t>
  </si>
  <si>
    <t>13,05,411</t>
  </si>
  <si>
    <t>13,05,409</t>
  </si>
  <si>
    <t>Itava</t>
  </si>
  <si>
    <t>13,08,081</t>
  </si>
  <si>
    <t>1,30,883</t>
  </si>
  <si>
    <t>Lakhmapur</t>
  </si>
  <si>
    <t>10,57,820</t>
  </si>
  <si>
    <t>Mamdapur</t>
  </si>
  <si>
    <t>11,53,680</t>
  </si>
  <si>
    <t>Pimpri</t>
  </si>
  <si>
    <t>13,22,598</t>
  </si>
  <si>
    <t>13,22,597</t>
  </si>
  <si>
    <t>Rajura</t>
  </si>
  <si>
    <t>11,48,168</t>
  </si>
  <si>
    <t>11,48,150</t>
  </si>
  <si>
    <t>Ranjangaon</t>
  </si>
  <si>
    <t>1,78,24,384</t>
  </si>
  <si>
    <t>1,78,24,432</t>
  </si>
  <si>
    <t>Sanjarpur</t>
  </si>
  <si>
    <t>13,15,453</t>
  </si>
  <si>
    <t>13,15,426</t>
  </si>
  <si>
    <t>Wajnapur</t>
  </si>
  <si>
    <t>11,11,608</t>
  </si>
  <si>
    <t>11,11,609</t>
  </si>
  <si>
    <t>Kannad</t>
  </si>
  <si>
    <t>Gaur Pimpri - Kannad</t>
  </si>
  <si>
    <t>13,10,021</t>
  </si>
  <si>
    <t>Sarpanch Grampanchayat - Gaurpimpri</t>
  </si>
  <si>
    <t>25,09,128</t>
  </si>
  <si>
    <t>24,07,785</t>
  </si>
  <si>
    <t>14-11-2022</t>
  </si>
  <si>
    <t>Shree Pramod Kawade</t>
  </si>
  <si>
    <t>Bharmba Tanda</t>
  </si>
  <si>
    <t>5,69,721</t>
  </si>
  <si>
    <t>Sarpanch Grampanchayat - Bharmba Tanda</t>
  </si>
  <si>
    <t>Hasanabad</t>
  </si>
  <si>
    <t>12,47,941</t>
  </si>
  <si>
    <t>Sarpanch - Gram Panchayat Saigavhan</t>
  </si>
  <si>
    <t>Rithi</t>
  </si>
  <si>
    <t>61,85,125</t>
  </si>
  <si>
    <t>59,42,129</t>
  </si>
  <si>
    <t>27-09-2022</t>
  </si>
  <si>
    <t>Shree Ankush Subhash Bawiskar</t>
  </si>
  <si>
    <t>Dhangarwadi</t>
  </si>
  <si>
    <t>3,66,196</t>
  </si>
  <si>
    <t>4,24,800</t>
  </si>
  <si>
    <t>Sarpanch,Gram Panchayat- Dhangarwadi</t>
  </si>
  <si>
    <t>Padakwadi</t>
  </si>
  <si>
    <t>10,09,411</t>
  </si>
  <si>
    <t>Sarpanch,Graam Panchayat,Padakwadi</t>
  </si>
  <si>
    <t>Sasegaon</t>
  </si>
  <si>
    <t>20,29,117</t>
  </si>
  <si>
    <t>21,94,215</t>
  </si>
  <si>
    <t>18-12-2022</t>
  </si>
  <si>
    <t>Shree Akshay Ghuge</t>
  </si>
  <si>
    <t>Haraswadi</t>
  </si>
  <si>
    <t>6,97,143</t>
  </si>
  <si>
    <t>Sarpanch,Graam Panchayat, Haraswadi</t>
  </si>
  <si>
    <t>Umberkheda Tanda</t>
  </si>
  <si>
    <t>9,28,856</t>
  </si>
  <si>
    <t>Sarpanch , Grampanchayat - Umarkheda Tanda</t>
  </si>
  <si>
    <t>Athegaon</t>
  </si>
  <si>
    <t>11,35,315</t>
  </si>
  <si>
    <t>Sarpanch, Grampanchayat - Athegaon</t>
  </si>
  <si>
    <t>Umbarkheda</t>
  </si>
  <si>
    <t>1,00,73,739</t>
  </si>
  <si>
    <t>97,65,462</t>
  </si>
  <si>
    <t>Shree Chandrakant Vishnu Manakape</t>
  </si>
  <si>
    <t>Khamgaon</t>
  </si>
  <si>
    <t>9,09,341</t>
  </si>
  <si>
    <t>Sarpanch,Graam Panchayat,Khamgaon</t>
  </si>
  <si>
    <t>Alapur</t>
  </si>
  <si>
    <t>10,60,672</t>
  </si>
  <si>
    <t>Sarpanch, Graam Panchayat, Alapur</t>
  </si>
  <si>
    <t>Raigaon</t>
  </si>
  <si>
    <t>5,89,751</t>
  </si>
  <si>
    <t>Sarpanch, Grampanchayat - Barkatpur</t>
  </si>
  <si>
    <t>Sahangaon</t>
  </si>
  <si>
    <t>14,94,893</t>
  </si>
  <si>
    <t>14,79,995</t>
  </si>
  <si>
    <t>Shree Asaram Govindarao Pawar</t>
  </si>
  <si>
    <t>Chimnapur</t>
  </si>
  <si>
    <t>11,34,639</t>
  </si>
  <si>
    <t>4,54,626</t>
  </si>
  <si>
    <t>Sarpanch, Graam Panchayat, Chimnapur</t>
  </si>
  <si>
    <t>Jamdi(Ghat)</t>
  </si>
  <si>
    <t>6,92,098</t>
  </si>
  <si>
    <t>6,92,099</t>
  </si>
  <si>
    <t>Sarpanch, Grampanchayat - Jamdi ( Ghat )</t>
  </si>
  <si>
    <t>Hasankheda</t>
  </si>
  <si>
    <t>16,09,214</t>
  </si>
  <si>
    <t>15,57,738</t>
  </si>
  <si>
    <t>Shree V G Fulare</t>
  </si>
  <si>
    <t>Dongargaon</t>
  </si>
  <si>
    <t>12,27,803</t>
  </si>
  <si>
    <t>11,80,000</t>
  </si>
  <si>
    <t>Sarpanch, Graam Panchayat, Dongargaon</t>
  </si>
  <si>
    <t>Adgaon(Pishor)</t>
  </si>
  <si>
    <t>17,20,180</t>
  </si>
  <si>
    <t>17,20,150</t>
  </si>
  <si>
    <t>Shree Vishal Ramadas Nikam</t>
  </si>
  <si>
    <t>Vaispur</t>
  </si>
  <si>
    <t>4,79,649</t>
  </si>
  <si>
    <t>Sarpanch , Grampanchayat - Takli ( Lavali)</t>
  </si>
  <si>
    <t>Wadgaon</t>
  </si>
  <si>
    <t>16,32,827</t>
  </si>
  <si>
    <t>15,50,284</t>
  </si>
  <si>
    <t>Shree Aasaram Govindrao Pawar</t>
  </si>
  <si>
    <t>Sakharwel</t>
  </si>
  <si>
    <t>8,21,824</t>
  </si>
  <si>
    <t>Sarpanch , Grampanchayat - Katkheda</t>
  </si>
  <si>
    <t>Bormali Tanda</t>
  </si>
  <si>
    <t>16,12,079</t>
  </si>
  <si>
    <t>15,45,171</t>
  </si>
  <si>
    <t>Shree Ankush Bawiskar</t>
  </si>
  <si>
    <t>Tapowan</t>
  </si>
  <si>
    <t>59,48,326</t>
  </si>
  <si>
    <t>57,49,038</t>
  </si>
  <si>
    <t>Shrimati Priyanka Rohit Nawandar</t>
  </si>
  <si>
    <t>Borsar Kh</t>
  </si>
  <si>
    <t>11,11,570</t>
  </si>
  <si>
    <t>Sarpanch, Grampanchayat - Borsar Kh</t>
  </si>
  <si>
    <t>Palaskheda</t>
  </si>
  <si>
    <t>10,53,555</t>
  </si>
  <si>
    <t>Sarpanch, Grampanchayat - Palaskheda</t>
  </si>
  <si>
    <t>Mundwadi Tanda</t>
  </si>
  <si>
    <t>30,24,222</t>
  </si>
  <si>
    <t>30,09,144</t>
  </si>
  <si>
    <t>Shree Nanasaheb Kacharu Kalange</t>
  </si>
  <si>
    <t>Antapur</t>
  </si>
  <si>
    <t>16,46,444</t>
  </si>
  <si>
    <t>17,39,006</t>
  </si>
  <si>
    <t>Shree Sangharsh Raveev Boldhane</t>
  </si>
  <si>
    <t>Nagad</t>
  </si>
  <si>
    <t>59,98,762</t>
  </si>
  <si>
    <t>57,39,278</t>
  </si>
  <si>
    <t>M/S Saibhumi Construction</t>
  </si>
  <si>
    <t>Hiwarkheda</t>
  </si>
  <si>
    <t>42,44,002</t>
  </si>
  <si>
    <t>40,62,023</t>
  </si>
  <si>
    <t>Sonwadi</t>
  </si>
  <si>
    <t>7,15,861</t>
  </si>
  <si>
    <t>Sarpanch,Gram Panchayat, Sonwadi</t>
  </si>
  <si>
    <t>Makrunpur</t>
  </si>
  <si>
    <t>24,30,648</t>
  </si>
  <si>
    <t>23,05,663</t>
  </si>
  <si>
    <t>14-12-2022</t>
  </si>
  <si>
    <t>59,20,892</t>
  </si>
  <si>
    <t>56,81,027</t>
  </si>
  <si>
    <t>Shree Sangharsh Rajeev Boladhane</t>
  </si>
  <si>
    <t>Dabhadi</t>
  </si>
  <si>
    <t>40,25,795</t>
  </si>
  <si>
    <t>38,74,103</t>
  </si>
  <si>
    <t>Shree Shyamsingh Shihire</t>
  </si>
  <si>
    <t>Ganeshpur</t>
  </si>
  <si>
    <t>51,22,128</t>
  </si>
  <si>
    <t>48,65,536</t>
  </si>
  <si>
    <t>Shreemati Punam Tushar Ghodake</t>
  </si>
  <si>
    <t>Bhopewadi</t>
  </si>
  <si>
    <t>27,89,800</t>
  </si>
  <si>
    <t>27,55,208</t>
  </si>
  <si>
    <t>Borsar Bk 1</t>
  </si>
  <si>
    <t>31,14,015</t>
  </si>
  <si>
    <t>31,05,360</t>
  </si>
  <si>
    <t>Jawali Kh</t>
  </si>
  <si>
    <t>19,54,441</t>
  </si>
  <si>
    <t>19,54,413</t>
  </si>
  <si>
    <t>Moharda</t>
  </si>
  <si>
    <t>33,65,240</t>
  </si>
  <si>
    <t>30,40,827</t>
  </si>
  <si>
    <t>Navadi</t>
  </si>
  <si>
    <t>77,45,303</t>
  </si>
  <si>
    <t>72,48,977</t>
  </si>
  <si>
    <t>Chincholi Limbachi</t>
  </si>
  <si>
    <t>71,58,924</t>
  </si>
  <si>
    <t>65,23,799</t>
  </si>
  <si>
    <t>Anjali Construction</t>
  </si>
  <si>
    <t>Malegaon(Lokhandi)</t>
  </si>
  <si>
    <t>62,88,785</t>
  </si>
  <si>
    <t>61,17,113</t>
  </si>
  <si>
    <t>1,65,57,393</t>
  </si>
  <si>
    <t>1,52,82,492</t>
  </si>
  <si>
    <t>S P Construction</t>
  </si>
  <si>
    <t>Nachanwel</t>
  </si>
  <si>
    <t>1,08,57,306</t>
  </si>
  <si>
    <t>1,07,02,599</t>
  </si>
  <si>
    <t>18-11-2022</t>
  </si>
  <si>
    <t>Sarola</t>
  </si>
  <si>
    <t>29,31,475</t>
  </si>
  <si>
    <t>28,68,813</t>
  </si>
  <si>
    <t>Real Constro Project Pvt Ltd</t>
  </si>
  <si>
    <t>Chambharwadi</t>
  </si>
  <si>
    <t>92,37,279</t>
  </si>
  <si>
    <t>88,67,198</t>
  </si>
  <si>
    <t>Shafiyabad</t>
  </si>
  <si>
    <t>21,78,464</t>
  </si>
  <si>
    <t>21,78,487</t>
  </si>
  <si>
    <t>Shree Vishal Ramdas Nikam</t>
  </si>
  <si>
    <t>Karanjkheda Jahagir</t>
  </si>
  <si>
    <t>1,62,67,645</t>
  </si>
  <si>
    <t>1,61,06,386</t>
  </si>
  <si>
    <t>Pardesi &amp; Sons</t>
  </si>
  <si>
    <t>Khedi</t>
  </si>
  <si>
    <t>1,76,90,226</t>
  </si>
  <si>
    <t>1,11,15,816</t>
  </si>
  <si>
    <t>Shree Arun Ganpat Edhate</t>
  </si>
  <si>
    <t>Nandgirwadi</t>
  </si>
  <si>
    <t>92,05,886</t>
  </si>
  <si>
    <t>97,19,972</t>
  </si>
  <si>
    <t>Shree Piyush Kantilal Salawe</t>
  </si>
  <si>
    <t>Bharamba</t>
  </si>
  <si>
    <t>53,70,910</t>
  </si>
  <si>
    <t>51,77,008</t>
  </si>
  <si>
    <t>Upla</t>
  </si>
  <si>
    <t>42,99,607</t>
  </si>
  <si>
    <t>41,70,630</t>
  </si>
  <si>
    <t>Kheda</t>
  </si>
  <si>
    <t>15,49,409</t>
  </si>
  <si>
    <t>14,20,807</t>
  </si>
  <si>
    <t>Garada</t>
  </si>
  <si>
    <t>67,73,096</t>
  </si>
  <si>
    <t>66,08,039</t>
  </si>
  <si>
    <t>Khaparkheda</t>
  </si>
  <si>
    <t>81,80,938</t>
  </si>
  <si>
    <t>81,14,074</t>
  </si>
  <si>
    <t>Mehun Purnawadi</t>
  </si>
  <si>
    <t>77,39,380</t>
  </si>
  <si>
    <t>75,99,979</t>
  </si>
  <si>
    <t>Shree Arun Ganapat Edhate</t>
  </si>
  <si>
    <t>Newpur(Khalsa Jahngir)</t>
  </si>
  <si>
    <t>1,00,29,086</t>
  </si>
  <si>
    <t>99,29,797</t>
  </si>
  <si>
    <t>Shree Anil Kandalkar</t>
  </si>
  <si>
    <t>Karanjkheda Khalsa</t>
  </si>
  <si>
    <t>1,64,20,451</t>
  </si>
  <si>
    <t>1,62,57,796</t>
  </si>
  <si>
    <t>Satkund</t>
  </si>
  <si>
    <t>66,35,517</t>
  </si>
  <si>
    <t>64,39,180</t>
  </si>
  <si>
    <t>Shree Shashikant Khade</t>
  </si>
  <si>
    <t>Hasta</t>
  </si>
  <si>
    <t>85,67,303</t>
  </si>
  <si>
    <t>83,43,699</t>
  </si>
  <si>
    <t>Boltek</t>
  </si>
  <si>
    <t>88,43,904</t>
  </si>
  <si>
    <t>80,92,679</t>
  </si>
  <si>
    <t>37,07,570</t>
  </si>
  <si>
    <t>36,70,354</t>
  </si>
  <si>
    <t>M/S Rockline Construction</t>
  </si>
  <si>
    <t>Hiwarkhed&amp; Gautala</t>
  </si>
  <si>
    <t>87,14,655</t>
  </si>
  <si>
    <t>86,27,530</t>
  </si>
  <si>
    <t>Koparwel</t>
  </si>
  <si>
    <t>34,10,331</t>
  </si>
  <si>
    <t>35,80,850</t>
  </si>
  <si>
    <t>Rewoolgaon</t>
  </si>
  <si>
    <t>94,25,346</t>
  </si>
  <si>
    <t>93,31,107</t>
  </si>
  <si>
    <t>Rockline Construction</t>
  </si>
  <si>
    <t>Khedi - Kannad</t>
  </si>
  <si>
    <t>1,12,41,494</t>
  </si>
  <si>
    <t>Digaon 1</t>
  </si>
  <si>
    <t>1,30,12,835</t>
  </si>
  <si>
    <t>1,26,79,177</t>
  </si>
  <si>
    <t>Shree Arun Edhate</t>
  </si>
  <si>
    <t>Deolana</t>
  </si>
  <si>
    <t>1,54,42,446</t>
  </si>
  <si>
    <t>1,51,32,196</t>
  </si>
  <si>
    <t>Mayur Construction</t>
  </si>
  <si>
    <t>Jalgaon Ghat &amp; Palasgaon</t>
  </si>
  <si>
    <t>1,13,67,333</t>
  </si>
  <si>
    <t>1,05,36,856</t>
  </si>
  <si>
    <t>Mohara Makta</t>
  </si>
  <si>
    <t>1,01,14,938</t>
  </si>
  <si>
    <t>99,12,577</t>
  </si>
  <si>
    <t>Shree Nanasaheb Kalange</t>
  </si>
  <si>
    <t>Takli(Lavali)</t>
  </si>
  <si>
    <t>55,98,600</t>
  </si>
  <si>
    <t>52,39,663</t>
  </si>
  <si>
    <t>Nills Construction</t>
  </si>
  <si>
    <t>Bramhani</t>
  </si>
  <si>
    <t>81,85,892</t>
  </si>
  <si>
    <t>77,71,503</t>
  </si>
  <si>
    <t>Ghat Shendra</t>
  </si>
  <si>
    <t>2,17,35,474</t>
  </si>
  <si>
    <t>1,63,21,376</t>
  </si>
  <si>
    <t>Barkatpur 1</t>
  </si>
  <si>
    <t>1,57,06,184</t>
  </si>
  <si>
    <t>1,57,21,313</t>
  </si>
  <si>
    <t>Shri Atul Sambhaji Nikam</t>
  </si>
  <si>
    <t>Jaitkheda&amp; Jaitkheda Tanda</t>
  </si>
  <si>
    <t>1,25,98,234</t>
  </si>
  <si>
    <t>1,21,32,128</t>
  </si>
  <si>
    <t>Khulatabad</t>
  </si>
  <si>
    <t>16,11,102</t>
  </si>
  <si>
    <t>15,16,532</t>
  </si>
  <si>
    <t>Shree Sheikh Wasim Sharikh</t>
  </si>
  <si>
    <t>Sobalgaon</t>
  </si>
  <si>
    <t>20,15,315</t>
  </si>
  <si>
    <t>20,13,199</t>
  </si>
  <si>
    <t>Shree Saurabh Machhindra Kurhade</t>
  </si>
  <si>
    <t>Kagjipura</t>
  </si>
  <si>
    <t>32,12,809</t>
  </si>
  <si>
    <t>31,52,328</t>
  </si>
  <si>
    <t>Shree Amey Arun Pawar</t>
  </si>
  <si>
    <t>Khirdi</t>
  </si>
  <si>
    <t>40,33,760</t>
  </si>
  <si>
    <t>38,61,559</t>
  </si>
  <si>
    <t>Shree Omkar Bhausaheb Tandale</t>
  </si>
  <si>
    <t>Tisgaon Tanda</t>
  </si>
  <si>
    <t>49,65,019</t>
  </si>
  <si>
    <t>47,23,848</t>
  </si>
  <si>
    <t>14-12-2023</t>
  </si>
  <si>
    <t>Shree Sanjay Raghunath Bhandare</t>
  </si>
  <si>
    <t>Jafarwadi</t>
  </si>
  <si>
    <t>30,64,580</t>
  </si>
  <si>
    <t>29,04,246</t>
  </si>
  <si>
    <t>Bhndegaon</t>
  </si>
  <si>
    <t>25,04,990</t>
  </si>
  <si>
    <t>23,49,211</t>
  </si>
  <si>
    <t>Gadana</t>
  </si>
  <si>
    <t>1,09,85,508</t>
  </si>
  <si>
    <t>1,05,78,461</t>
  </si>
  <si>
    <t>Shree Piyush Kantilal Salwe</t>
  </si>
  <si>
    <t>Takli Rr</t>
  </si>
  <si>
    <t>1,11,92,721</t>
  </si>
  <si>
    <t>1,03,57,221</t>
  </si>
  <si>
    <t>Kasabkheda</t>
  </si>
  <si>
    <t>53,97,876</t>
  </si>
  <si>
    <t>53,39,722</t>
  </si>
  <si>
    <t>Shree Sheikh Salim Gulamoedidan</t>
  </si>
  <si>
    <t>1,23,55,295</t>
  </si>
  <si>
    <t>1,16,10,322</t>
  </si>
  <si>
    <t>Verul</t>
  </si>
  <si>
    <t>98,84,543</t>
  </si>
  <si>
    <t>1,02,79,926</t>
  </si>
  <si>
    <t>Shubhangi Construction</t>
  </si>
  <si>
    <t>Khandi Pimapalgaon</t>
  </si>
  <si>
    <t>1,13,86,259</t>
  </si>
  <si>
    <t>1,09,64,833</t>
  </si>
  <si>
    <t>Shree Viraj Awotade</t>
  </si>
  <si>
    <t>Dhamangaon</t>
  </si>
  <si>
    <t>79,95,325</t>
  </si>
  <si>
    <t>79,45,351</t>
  </si>
  <si>
    <t>Nirgudi Kh</t>
  </si>
  <si>
    <t>26,31,241</t>
  </si>
  <si>
    <t>26,31,211</t>
  </si>
  <si>
    <t>M/S Jadhao Construction</t>
  </si>
  <si>
    <t>Sulibhanhajan</t>
  </si>
  <si>
    <t>93,75,033</t>
  </si>
  <si>
    <t>92,72,225</t>
  </si>
  <si>
    <t>Paithan</t>
  </si>
  <si>
    <t>Talewadi</t>
  </si>
  <si>
    <t>39,39,340</t>
  </si>
  <si>
    <t>38,39,645</t>
  </si>
  <si>
    <t>27-12-2022</t>
  </si>
  <si>
    <t>82.-9%</t>
  </si>
  <si>
    <t>Khushi Construction</t>
  </si>
  <si>
    <t>Krishnapur</t>
  </si>
  <si>
    <t>17,15,335</t>
  </si>
  <si>
    <t>15,43,973</t>
  </si>
  <si>
    <t>M/S Hari Om Construction</t>
  </si>
  <si>
    <t>Solnapur</t>
  </si>
  <si>
    <t>14,48,047</t>
  </si>
  <si>
    <t>14,33,566</t>
  </si>
  <si>
    <t>25-08-2022</t>
  </si>
  <si>
    <t>8-.74%</t>
  </si>
  <si>
    <t>Shree Rishikesh Kale</t>
  </si>
  <si>
    <t>Agarnandar</t>
  </si>
  <si>
    <t>43,85,840</t>
  </si>
  <si>
    <t>41,34,531</t>
  </si>
  <si>
    <t>14-09-2022</t>
  </si>
  <si>
    <t>Shree Nilesh Utamraw Rathod</t>
  </si>
  <si>
    <t>Pachalgaon</t>
  </si>
  <si>
    <t>11,47,547</t>
  </si>
  <si>
    <t>1 Months</t>
  </si>
  <si>
    <t>Sarpanch, Gram Panchayat Panchalgaon</t>
  </si>
  <si>
    <t>Murma</t>
  </si>
  <si>
    <t>16,07,476</t>
  </si>
  <si>
    <t>15,99,987</t>
  </si>
  <si>
    <t>Shree Anna Bhagwan Mote</t>
  </si>
  <si>
    <t>Parundi Tanda</t>
  </si>
  <si>
    <t>19,16,033</t>
  </si>
  <si>
    <t>18,48,779</t>
  </si>
  <si>
    <t>Mr. Nilesh Uttam Rao Rathod</t>
  </si>
  <si>
    <t>Parundi</t>
  </si>
  <si>
    <t>35,35,748</t>
  </si>
  <si>
    <t>34,11,606</t>
  </si>
  <si>
    <t>Harshi Bk</t>
  </si>
  <si>
    <t>19,93,224</t>
  </si>
  <si>
    <t>18,22,625</t>
  </si>
  <si>
    <t>29-07-2022</t>
  </si>
  <si>
    <t>44.-1%</t>
  </si>
  <si>
    <t>Farola</t>
  </si>
  <si>
    <t>5,33,635</t>
  </si>
  <si>
    <t>Sarpanch , Grampanchayat - Farola</t>
  </si>
  <si>
    <t>Katpur</t>
  </si>
  <si>
    <t>28,77,240</t>
  </si>
  <si>
    <t>30,95,321</t>
  </si>
  <si>
    <t>M/S Rockline Construction, Town Center A'Bad</t>
  </si>
  <si>
    <t>Adgaon</t>
  </si>
  <si>
    <t>9,66,060</t>
  </si>
  <si>
    <t>Sarpanch ,Gram Panchayat Adgaon Jawale</t>
  </si>
  <si>
    <t>Limbgaon</t>
  </si>
  <si>
    <t>21,16,241</t>
  </si>
  <si>
    <t>20,98,237</t>
  </si>
  <si>
    <t>23,07,295</t>
  </si>
  <si>
    <t>21,84,954</t>
  </si>
  <si>
    <t>22-08-2022</t>
  </si>
  <si>
    <t>Wadgavhan</t>
  </si>
  <si>
    <t>10,44,693</t>
  </si>
  <si>
    <t>Sarpanch Grampanchayat - Wadgavhan(Nilajgaon)</t>
  </si>
  <si>
    <t>Gharegaon</t>
  </si>
  <si>
    <t>9,39,806</t>
  </si>
  <si>
    <t>39.-1%</t>
  </si>
  <si>
    <t>Sarpanch, Gram Panchayat, Gharegaon</t>
  </si>
  <si>
    <t>Padli &amp; Gazipur</t>
  </si>
  <si>
    <t>31,57,217</t>
  </si>
  <si>
    <t>31,57,225</t>
  </si>
  <si>
    <t>Shree Ameya Arun Pawar</t>
  </si>
  <si>
    <t>18,81,630</t>
  </si>
  <si>
    <t>18,07,733</t>
  </si>
  <si>
    <t>23-12-2022</t>
  </si>
  <si>
    <t>Shree Mangalsingh Ramesh Chavhan</t>
  </si>
  <si>
    <t>Jainpur</t>
  </si>
  <si>
    <t>10,15,383</t>
  </si>
  <si>
    <t>Sarpanch, Grampanchayat - Dhupkheda</t>
  </si>
  <si>
    <t>Harshi</t>
  </si>
  <si>
    <t>15,61,332</t>
  </si>
  <si>
    <t>14,27,682</t>
  </si>
  <si>
    <t>Shree Ajinkya Ramraw Rathod</t>
  </si>
  <si>
    <t>Mahmadpur</t>
  </si>
  <si>
    <t>9,70,197</t>
  </si>
  <si>
    <t>3-.62%</t>
  </si>
  <si>
    <t>Sarpanch Grampanchayat - Mahmadpur(Changatpuri)</t>
  </si>
  <si>
    <t>Pachod</t>
  </si>
  <si>
    <t>18,64,326</t>
  </si>
  <si>
    <t>16,96,723</t>
  </si>
  <si>
    <t>Shree B.B. Lahamge</t>
  </si>
  <si>
    <t>Hingani</t>
  </si>
  <si>
    <t>14,92,237</t>
  </si>
  <si>
    <t>Mudhalwadi</t>
  </si>
  <si>
    <t>77,27,544</t>
  </si>
  <si>
    <t>72,82,354</t>
  </si>
  <si>
    <t>Akhatwada</t>
  </si>
  <si>
    <t>21,14,171</t>
  </si>
  <si>
    <t>19,51,379</t>
  </si>
  <si>
    <t>Shree Ajinke Ramraw Rathor</t>
  </si>
  <si>
    <t>Pusegaon</t>
  </si>
  <si>
    <t>10,46,977</t>
  </si>
  <si>
    <t>10,51,800</t>
  </si>
  <si>
    <t>Sarpanch, Gram Panchayat Pusegaon</t>
  </si>
  <si>
    <t>Khandala</t>
  </si>
  <si>
    <t>9,89,588</t>
  </si>
  <si>
    <t>Sarpanch , Grampanchayat - Salwadgaon</t>
  </si>
  <si>
    <t>Pimpalwadi</t>
  </si>
  <si>
    <t>54,49,751</t>
  </si>
  <si>
    <t>53,63,749</t>
  </si>
  <si>
    <t>13-10-2022</t>
  </si>
  <si>
    <t>Dhupkheda</t>
  </si>
  <si>
    <t>16,17,010</t>
  </si>
  <si>
    <t>15,40,880</t>
  </si>
  <si>
    <t>Shree Bhushan Tambe</t>
  </si>
  <si>
    <t>Chincholi</t>
  </si>
  <si>
    <t>8,43,657</t>
  </si>
  <si>
    <t>Sarpanch, Gram Panchayat - Chincholi</t>
  </si>
  <si>
    <t>Mharola</t>
  </si>
  <si>
    <t>5,36,373</t>
  </si>
  <si>
    <t>5,36,372</t>
  </si>
  <si>
    <t>Sarpanch, Grampanchayat - Mharola</t>
  </si>
  <si>
    <t>Karkin</t>
  </si>
  <si>
    <t>39,54,508</t>
  </si>
  <si>
    <t>37,64,895</t>
  </si>
  <si>
    <t>Ranjangaon Khuri</t>
  </si>
  <si>
    <t>35,42,299</t>
  </si>
  <si>
    <t>33,73,338</t>
  </si>
  <si>
    <t>Ektuni</t>
  </si>
  <si>
    <t>27,18,403</t>
  </si>
  <si>
    <t>26,62,075</t>
  </si>
  <si>
    <t>Nandini Construction</t>
  </si>
  <si>
    <t>Kherda</t>
  </si>
  <si>
    <t>13,08,347</t>
  </si>
  <si>
    <t>Sarpanch , Grampanchayat - Kherda</t>
  </si>
  <si>
    <t>Kaundar</t>
  </si>
  <si>
    <t>12,03,643</t>
  </si>
  <si>
    <t>Sarpanch, Gram Panchayat Kaundar</t>
  </si>
  <si>
    <t>Kekat Jalgaon</t>
  </si>
  <si>
    <t>21,21,972</t>
  </si>
  <si>
    <t>20,49,702</t>
  </si>
  <si>
    <t>Shree Alok Gorade</t>
  </si>
  <si>
    <t>Kapuswadi</t>
  </si>
  <si>
    <t>16,66,603</t>
  </si>
  <si>
    <t>16,33,768</t>
  </si>
  <si>
    <t>Shree Amol Anna Bhopale</t>
  </si>
  <si>
    <t>Mavasgavhan</t>
  </si>
  <si>
    <t>12,75,302</t>
  </si>
  <si>
    <t>Sarpanch, Gram Panchayat, Mavasgavhan</t>
  </si>
  <si>
    <t>Bramhagaon</t>
  </si>
  <si>
    <t>4,72,664</t>
  </si>
  <si>
    <t>Sarpanch, Grampanchayat - Bramhagaon</t>
  </si>
  <si>
    <t>21,67,412</t>
  </si>
  <si>
    <t>20,92,847</t>
  </si>
  <si>
    <t>Bramhangaon</t>
  </si>
  <si>
    <t>10,91,501</t>
  </si>
  <si>
    <t>Sarpanch, Grampanchayat - Bramhangaon</t>
  </si>
  <si>
    <t>Sonwadi Bk &amp; Kh</t>
  </si>
  <si>
    <t>12,25,675</t>
  </si>
  <si>
    <t>Sarpanch , Grampanchayat - Sonwadi (Bk)</t>
  </si>
  <si>
    <t>Saigaon</t>
  </si>
  <si>
    <t>12,24,145</t>
  </si>
  <si>
    <t>Sarpanch , Grampanchayat - Dadegaon Jahagir</t>
  </si>
  <si>
    <t>Honobachiwadi</t>
  </si>
  <si>
    <t>11,96,010</t>
  </si>
  <si>
    <t>Sarpanch, Gram Panchayat, Georai Bk</t>
  </si>
  <si>
    <t>Babulgaon</t>
  </si>
  <si>
    <t>28,82,146</t>
  </si>
  <si>
    <t>28,80,661</t>
  </si>
  <si>
    <t>Indegaon</t>
  </si>
  <si>
    <t>11,83,299</t>
  </si>
  <si>
    <t>Sarpanch , Grampanchayat - Indegaon</t>
  </si>
  <si>
    <t>Wadji</t>
  </si>
  <si>
    <t>22,95,953</t>
  </si>
  <si>
    <t>22,73,330</t>
  </si>
  <si>
    <t>Shree Sachin Dhondoba Bansod</t>
  </si>
  <si>
    <t>Tekdi Tanda</t>
  </si>
  <si>
    <t>15,99,161</t>
  </si>
  <si>
    <t>15,83,025</t>
  </si>
  <si>
    <t>Shree Annabhagwan Mote</t>
  </si>
  <si>
    <t>Takli Paithan</t>
  </si>
  <si>
    <t>4,27,590</t>
  </si>
  <si>
    <t>Sarpanch, Gram Panchayat, Takli Paithan</t>
  </si>
  <si>
    <t>Tanda</t>
  </si>
  <si>
    <t>27,09,280</t>
  </si>
  <si>
    <t>24,65,174</t>
  </si>
  <si>
    <t>Pangra</t>
  </si>
  <si>
    <t>9,44,110</t>
  </si>
  <si>
    <t>Sarpanch , Grampanchayat - Pangra</t>
  </si>
  <si>
    <t>Anandpur</t>
  </si>
  <si>
    <t>7,69,320</t>
  </si>
  <si>
    <t>Sarpanch, Gram Panchayat, Anandpur</t>
  </si>
  <si>
    <t>Tupewadi</t>
  </si>
  <si>
    <t>11,14,203</t>
  </si>
  <si>
    <t>Sarpanch , Grampanchayat - Daregaon</t>
  </si>
  <si>
    <t>Hingni</t>
  </si>
  <si>
    <t>15,84,486</t>
  </si>
  <si>
    <t>17-06-2022</t>
  </si>
  <si>
    <t>Daregaon</t>
  </si>
  <si>
    <t>32,67,639</t>
  </si>
  <si>
    <t>31,52,924</t>
  </si>
  <si>
    <t>Shree Trushikesh Kale</t>
  </si>
  <si>
    <t>Narayangaon</t>
  </si>
  <si>
    <t>19,38,528</t>
  </si>
  <si>
    <t>18,41,379</t>
  </si>
  <si>
    <t>14-10-2022</t>
  </si>
  <si>
    <t>4,61,599</t>
  </si>
  <si>
    <t>Sarpanch, Grampanchayat - Isarwadi</t>
  </si>
  <si>
    <t>Wahegaon</t>
  </si>
  <si>
    <t>23,01,454</t>
  </si>
  <si>
    <t>22,78,683</t>
  </si>
  <si>
    <t>Shree Rohit Ramesh Jadhav</t>
  </si>
  <si>
    <t>Shivani</t>
  </si>
  <si>
    <t>5,47,970</t>
  </si>
  <si>
    <t>Dadegaon</t>
  </si>
  <si>
    <t>5,41,499</t>
  </si>
  <si>
    <t>Sarpanch, Gram Panchayat, Dadegaon Jahangir</t>
  </si>
  <si>
    <t>Dawarwadi</t>
  </si>
  <si>
    <t>40,77,992</t>
  </si>
  <si>
    <t>38,64,301</t>
  </si>
  <si>
    <t>Shree Yogesh Rathod</t>
  </si>
  <si>
    <t>Abdulapur</t>
  </si>
  <si>
    <t>20,20,011</t>
  </si>
  <si>
    <t>18,98,794</t>
  </si>
  <si>
    <t>Waghadi</t>
  </si>
  <si>
    <t>10,23,517</t>
  </si>
  <si>
    <t>Sarpanch , Grampanchayat - Waghadi</t>
  </si>
  <si>
    <t>Sompuri</t>
  </si>
  <si>
    <t>14,07,066</t>
  </si>
  <si>
    <t>Months</t>
  </si>
  <si>
    <t>Nandalgaon</t>
  </si>
  <si>
    <t>8,14,667</t>
  </si>
  <si>
    <t>Sarpanch, Gram Panchayat, Nandalgaon</t>
  </si>
  <si>
    <t>Dinnapur</t>
  </si>
  <si>
    <t>7,77,488</t>
  </si>
  <si>
    <t>Sarpanch, Grampanchayat - Dinnapur</t>
  </si>
  <si>
    <t>Gadhegaon</t>
  </si>
  <si>
    <t>11,12,924</t>
  </si>
  <si>
    <t>Sarpanch, Grampanchayat - Gadhegaon Paithan</t>
  </si>
  <si>
    <t>Lakhegaon</t>
  </si>
  <si>
    <t>4,87,430</t>
  </si>
  <si>
    <t>Sarpanch, Grampanchayat - Lakhegaon</t>
  </si>
  <si>
    <t>Thapti Tanda</t>
  </si>
  <si>
    <t>10,64,846</t>
  </si>
  <si>
    <t>Sarpanch , Grampanchayat - Hirapur</t>
  </si>
  <si>
    <t>Apegaon</t>
  </si>
  <si>
    <t>18,71,692</t>
  </si>
  <si>
    <t>17,83,694</t>
  </si>
  <si>
    <t>Amrapur Waghundi</t>
  </si>
  <si>
    <t>10,12,018</t>
  </si>
  <si>
    <t>Sarpanch, Grampanchayat - Pimpalwadi ( Pirachi )</t>
  </si>
  <si>
    <t>Jogeshwari</t>
  </si>
  <si>
    <t>9,64,333</t>
  </si>
  <si>
    <t>Sarpanch, Grampanchayat - Mulani Wadgaon</t>
  </si>
  <si>
    <t>Rajapur</t>
  </si>
  <si>
    <t>9,00,618</t>
  </si>
  <si>
    <t>Sarpanch, Grampanchayat - Rajapur</t>
  </si>
  <si>
    <t>Maigaon</t>
  </si>
  <si>
    <t>17,76,194</t>
  </si>
  <si>
    <t>16,69,596</t>
  </si>
  <si>
    <t>Shree Sandip Jadhav</t>
  </si>
  <si>
    <t>Dadegaon1</t>
  </si>
  <si>
    <t>14,44,320</t>
  </si>
  <si>
    <t>14,17,111</t>
  </si>
  <si>
    <t>15-12-2022</t>
  </si>
  <si>
    <t>Shree Rohit Raju Papal</t>
  </si>
  <si>
    <t>Awade Unchegaon</t>
  </si>
  <si>
    <t>24,44,570</t>
  </si>
  <si>
    <t>24,14,011</t>
  </si>
  <si>
    <t>Shree Ajinkyarao Bhumare</t>
  </si>
  <si>
    <t>Shevta</t>
  </si>
  <si>
    <t>10,44,867</t>
  </si>
  <si>
    <t>Sarpanch , Grampanchayat - Shevata</t>
  </si>
  <si>
    <t>Lohagaon</t>
  </si>
  <si>
    <t>48,89,158</t>
  </si>
  <si>
    <t>Kutub Kheda</t>
  </si>
  <si>
    <t>21,80,349</t>
  </si>
  <si>
    <t>21,64,653</t>
  </si>
  <si>
    <t>Chinchala</t>
  </si>
  <si>
    <t>14,47,148</t>
  </si>
  <si>
    <t>14,11,581</t>
  </si>
  <si>
    <t>26-12-2022</t>
  </si>
  <si>
    <t>Shree Mahesh Gorakhanath Kale</t>
  </si>
  <si>
    <t>Pachod Bk</t>
  </si>
  <si>
    <t>45,50,122</t>
  </si>
  <si>
    <t>43,86,312</t>
  </si>
  <si>
    <t>Adool Kh</t>
  </si>
  <si>
    <t>10,56,314</t>
  </si>
  <si>
    <t>Sarpanch , Grampanchayat - Adool (Kh)</t>
  </si>
  <si>
    <t>Lamgavhan - Mulaniwadgaon</t>
  </si>
  <si>
    <t>34,91,561</t>
  </si>
  <si>
    <t>33,86,791</t>
  </si>
  <si>
    <t>Georai Kh</t>
  </si>
  <si>
    <t>10,11,378</t>
  </si>
  <si>
    <t>Sarpanch, Gram Panchayat, Georai Kh</t>
  </si>
  <si>
    <t>Antarwadi</t>
  </si>
  <si>
    <t>6,65,977</t>
  </si>
  <si>
    <t>Sarpanch, Grampanchayat - Antarwadi Khandi</t>
  </si>
  <si>
    <t>Hiradpuri</t>
  </si>
  <si>
    <t>55,31,729</t>
  </si>
  <si>
    <t>54,70,239</t>
  </si>
  <si>
    <t>Paithan Kheda</t>
  </si>
  <si>
    <t>27,49,862</t>
  </si>
  <si>
    <t>27,00,111</t>
  </si>
  <si>
    <t>Shree Arun Wasankar</t>
  </si>
  <si>
    <t>Balanagar</t>
  </si>
  <si>
    <t>39,68,001</t>
  </si>
  <si>
    <t>37,41,807</t>
  </si>
  <si>
    <t>Shree Alok Gorde</t>
  </si>
  <si>
    <t>Devgaon &amp; Devgaon Tanda</t>
  </si>
  <si>
    <t>21,71,374</t>
  </si>
  <si>
    <t>21,11,824</t>
  </si>
  <si>
    <t>Gidhada</t>
  </si>
  <si>
    <t>31,47,916</t>
  </si>
  <si>
    <t>33,14,349</t>
  </si>
  <si>
    <t>M/S V R Mahajan</t>
  </si>
  <si>
    <t>Changatpuri</t>
  </si>
  <si>
    <t>31,02,014</t>
  </si>
  <si>
    <t>Shree Santosh Shivaji Batule</t>
  </si>
  <si>
    <t>Dongri Naik Tanda</t>
  </si>
  <si>
    <t>25,66,531</t>
  </si>
  <si>
    <t>24,38,221</t>
  </si>
  <si>
    <t>Phulambari</t>
  </si>
  <si>
    <t>Wakod</t>
  </si>
  <si>
    <t>33,11,152</t>
  </si>
  <si>
    <t>32,24,730</t>
  </si>
  <si>
    <t>25-07-2022</t>
  </si>
  <si>
    <t>Ridhora</t>
  </si>
  <si>
    <t>43,74,450</t>
  </si>
  <si>
    <t>49,18,641</t>
  </si>
  <si>
    <t>27-06-2022</t>
  </si>
  <si>
    <t>M/S. D R More</t>
  </si>
  <si>
    <t>Gevrai Gungi</t>
  </si>
  <si>
    <t>95,10,599</t>
  </si>
  <si>
    <t>1,07,04,092</t>
  </si>
  <si>
    <t>Shree Swaraj Jagadish Darakh</t>
  </si>
  <si>
    <t>Jatwa</t>
  </si>
  <si>
    <t>34,62,252</t>
  </si>
  <si>
    <t>34,41,481</t>
  </si>
  <si>
    <t>25-01-2023</t>
  </si>
  <si>
    <t>Takli-Kolte</t>
  </si>
  <si>
    <t>33,17,743</t>
  </si>
  <si>
    <t>38,11,329</t>
  </si>
  <si>
    <t>Shree S. R. Jaiswal</t>
  </si>
  <si>
    <t>Shelgaon</t>
  </si>
  <si>
    <t>39,28,757</t>
  </si>
  <si>
    <t>43,65,634</t>
  </si>
  <si>
    <t>Shree Manik Infra Projects</t>
  </si>
  <si>
    <t>Bilda</t>
  </si>
  <si>
    <t>36,43,463</t>
  </si>
  <si>
    <t>35,25,049</t>
  </si>
  <si>
    <t>Prmod Kamasaheb Kwde</t>
  </si>
  <si>
    <t>Liha</t>
  </si>
  <si>
    <t>21,22,926</t>
  </si>
  <si>
    <t>20,95,182</t>
  </si>
  <si>
    <t>28-06-2022</t>
  </si>
  <si>
    <t>Shirudi Kh</t>
  </si>
  <si>
    <t>5,61,858</t>
  </si>
  <si>
    <t>Sarpanch, Grampanchayat - Shirodi Kh</t>
  </si>
  <si>
    <t>Dhanora</t>
  </si>
  <si>
    <t>40,80,955</t>
  </si>
  <si>
    <t>46,66,190</t>
  </si>
  <si>
    <t>Manik Infra Projects</t>
  </si>
  <si>
    <t>Lalwan</t>
  </si>
  <si>
    <t>9,12,848</t>
  </si>
  <si>
    <t>Sarpanch, Grampanchayat - Lalwan</t>
  </si>
  <si>
    <t>Narala</t>
  </si>
  <si>
    <t>26,31,216</t>
  </si>
  <si>
    <t>25,62,728</t>
  </si>
  <si>
    <t>Ganori</t>
  </si>
  <si>
    <t>99,19,090</t>
  </si>
  <si>
    <t>93,44,703</t>
  </si>
  <si>
    <t>Shree Omkar Bhaosaheb Tandale</t>
  </si>
  <si>
    <t>Umrawati</t>
  </si>
  <si>
    <t>1,06,30,388</t>
  </si>
  <si>
    <t>99,18,158</t>
  </si>
  <si>
    <t>M/S D R More</t>
  </si>
  <si>
    <t>Pimpalgaon Gangdeo</t>
  </si>
  <si>
    <t>61,96,951</t>
  </si>
  <si>
    <t>58,56,155</t>
  </si>
  <si>
    <t>M/S Patel Construction</t>
  </si>
  <si>
    <t>Wanegaon Kh &amp; Bk</t>
  </si>
  <si>
    <t>89,38,007</t>
  </si>
  <si>
    <t>98,43,654</t>
  </si>
  <si>
    <t>M/S Nandini Construction</t>
  </si>
  <si>
    <t>Lahanyachiwadi</t>
  </si>
  <si>
    <t>65,42,972</t>
  </si>
  <si>
    <t>63,50,168</t>
  </si>
  <si>
    <t>Sheekar Nagnath Kasture</t>
  </si>
  <si>
    <t>Waregaon</t>
  </si>
  <si>
    <t>1,09,81,581</t>
  </si>
  <si>
    <t>1,02,95,288</t>
  </si>
  <si>
    <t>Shree Vishwajit Rupsingh Jadhao</t>
  </si>
  <si>
    <t>Wadod Bazar&amp; Wadod Kh</t>
  </si>
  <si>
    <t>4,13,96,774</t>
  </si>
  <si>
    <t>3,82,00,275</t>
  </si>
  <si>
    <t>M/S S. P. Construction</t>
  </si>
  <si>
    <t>Sillod</t>
  </si>
  <si>
    <t>Shindephal</t>
  </si>
  <si>
    <t>41,26,423</t>
  </si>
  <si>
    <t>44,39,205</t>
  </si>
  <si>
    <t>91.-7%</t>
  </si>
  <si>
    <t>Shree Rishikesh Anil Kale</t>
  </si>
  <si>
    <t>Khupta</t>
  </si>
  <si>
    <t>51,37,765</t>
  </si>
  <si>
    <t>58,12,977</t>
  </si>
  <si>
    <t>Shree Pramod Kakasaheb Kwde</t>
  </si>
  <si>
    <t>Takli Kh</t>
  </si>
  <si>
    <t>10,42,495</t>
  </si>
  <si>
    <t>10,06,350</t>
  </si>
  <si>
    <t>Shree Shubham Nanasaheb Janjal</t>
  </si>
  <si>
    <t>45,17,712</t>
  </si>
  <si>
    <t>43,70,340</t>
  </si>
  <si>
    <t>Talni</t>
  </si>
  <si>
    <t>48,70,157</t>
  </si>
  <si>
    <t>48,05,413</t>
  </si>
  <si>
    <t>Shree Suresh Ratanlal Jaiswal</t>
  </si>
  <si>
    <t>Gavahali</t>
  </si>
  <si>
    <t>41,75,003</t>
  </si>
  <si>
    <t>39,62,123</t>
  </si>
  <si>
    <t>Piyush Kantilal Salve</t>
  </si>
  <si>
    <t>Takli Jiwrag</t>
  </si>
  <si>
    <t>33,94,094</t>
  </si>
  <si>
    <t>32,57,170</t>
  </si>
  <si>
    <t>Shree Trushikesh Anil Kale</t>
  </si>
  <si>
    <t>Borgaon Kasari</t>
  </si>
  <si>
    <t>61,45,217</t>
  </si>
  <si>
    <t>70,37,977</t>
  </si>
  <si>
    <t>Mangrul</t>
  </si>
  <si>
    <t>32,10,342</t>
  </si>
  <si>
    <t>29,85,475</t>
  </si>
  <si>
    <t>Anad</t>
  </si>
  <si>
    <t>13,82,553</t>
  </si>
  <si>
    <t>13,56,278</t>
  </si>
  <si>
    <t>Suresh Ratanlal Jaisawal</t>
  </si>
  <si>
    <t>55,60,446</t>
  </si>
  <si>
    <t>55,04,804</t>
  </si>
  <si>
    <t>Shree Ashok Janardhan Tayade</t>
  </si>
  <si>
    <t>Undangaon</t>
  </si>
  <si>
    <t>1,78,51,806</t>
  </si>
  <si>
    <t>1,72,45,496</t>
  </si>
  <si>
    <t>M/S Samir Construction</t>
  </si>
  <si>
    <t>Nillod</t>
  </si>
  <si>
    <t>48,75,392</t>
  </si>
  <si>
    <t>47,68,148</t>
  </si>
  <si>
    <t>Dinesh Laxman Aher</t>
  </si>
  <si>
    <t>Pimpalghat</t>
  </si>
  <si>
    <t>18,10,055</t>
  </si>
  <si>
    <t>17,91,954</t>
  </si>
  <si>
    <t>Shree Mahadeo Tukaram Fad</t>
  </si>
  <si>
    <t>Mandgaon</t>
  </si>
  <si>
    <t>22,73,178</t>
  </si>
  <si>
    <t>22,27,691</t>
  </si>
  <si>
    <t>Ganraj Construction</t>
  </si>
  <si>
    <t>Pimpalgaon Peth</t>
  </si>
  <si>
    <t>50,46,293</t>
  </si>
  <si>
    <t>49,96,329</t>
  </si>
  <si>
    <t>Georai Shemi</t>
  </si>
  <si>
    <t>46,05,551</t>
  </si>
  <si>
    <t>45,19,132</t>
  </si>
  <si>
    <t>13-01-2023</t>
  </si>
  <si>
    <t>Andhari</t>
  </si>
  <si>
    <t>1,29,74,827</t>
  </si>
  <si>
    <t>1,28,45,073</t>
  </si>
  <si>
    <t>Shivshahi Construction</t>
  </si>
  <si>
    <t>33,63,092</t>
  </si>
  <si>
    <t>33,31,201</t>
  </si>
  <si>
    <t>Bhawan</t>
  </si>
  <si>
    <t>56,05,412</t>
  </si>
  <si>
    <t>55,49,920</t>
  </si>
  <si>
    <t>49,14,442</t>
  </si>
  <si>
    <t>47,89,921</t>
  </si>
  <si>
    <t>Shree Suresh Ratanalal Jaiswal</t>
  </si>
  <si>
    <t>Modha Bk</t>
  </si>
  <si>
    <t>1,76,86,729</t>
  </si>
  <si>
    <t>1,59,03,761</t>
  </si>
  <si>
    <t>Babhulgaon Bk</t>
  </si>
  <si>
    <t>11,91,411</t>
  </si>
  <si>
    <t>Gram Panchayat Babhulgaon Bk</t>
  </si>
  <si>
    <t>Bodwad &amp; Sarati</t>
  </si>
  <si>
    <t>16,07,785</t>
  </si>
  <si>
    <t>15,59,386</t>
  </si>
  <si>
    <t>Rahul Vishwnath Aage</t>
  </si>
  <si>
    <t>Soegaon</t>
  </si>
  <si>
    <t>Jangla Tanda</t>
  </si>
  <si>
    <t>30,29,873</t>
  </si>
  <si>
    <t>31,79,549</t>
  </si>
  <si>
    <t>95.-8%</t>
  </si>
  <si>
    <t>Shree Dilip Ramraw More</t>
  </si>
  <si>
    <t>Umarvihiri</t>
  </si>
  <si>
    <t>16,17,523</t>
  </si>
  <si>
    <t>84.-8%</t>
  </si>
  <si>
    <t>M/S D.R. More</t>
  </si>
  <si>
    <t>Devhari</t>
  </si>
  <si>
    <t>29,96,749</t>
  </si>
  <si>
    <t>29,67,081</t>
  </si>
  <si>
    <t>Sawarkheda</t>
  </si>
  <si>
    <t>41,40,608</t>
  </si>
  <si>
    <t>41,03,476</t>
  </si>
  <si>
    <t>Molkheda</t>
  </si>
  <si>
    <t>72,58,265</t>
  </si>
  <si>
    <t>70,21,796</t>
  </si>
  <si>
    <t>Sawaldbara</t>
  </si>
  <si>
    <t>65,00,806</t>
  </si>
  <si>
    <t>63,38,302</t>
  </si>
  <si>
    <t>Tikhi</t>
  </si>
  <si>
    <t>19,50,793</t>
  </si>
  <si>
    <t>18,42,489</t>
  </si>
  <si>
    <t>15-02-2023</t>
  </si>
  <si>
    <t>M/S Sambhaji Bhausaheb Shirasath</t>
  </si>
  <si>
    <t>Bahulkheda</t>
  </si>
  <si>
    <t>76,87,415</t>
  </si>
  <si>
    <t>72,60,641</t>
  </si>
  <si>
    <t>Banoti</t>
  </si>
  <si>
    <t>54,60,999</t>
  </si>
  <si>
    <t>52,34,642</t>
  </si>
  <si>
    <t>Shree Kalpesh Shantilal Nainav - Ushakal Construction</t>
  </si>
  <si>
    <t>Nimkhedi</t>
  </si>
  <si>
    <t>13,36,276</t>
  </si>
  <si>
    <t>Sarpanch , Grampanchayat - Nimkhedi</t>
  </si>
  <si>
    <t>Kaldari</t>
  </si>
  <si>
    <t>19,15,037</t>
  </si>
  <si>
    <t>18,08,716</t>
  </si>
  <si>
    <t>M/S Sambhaji Bhaosaheb Shirsath</t>
  </si>
  <si>
    <t>Pimpala</t>
  </si>
  <si>
    <t>86,22,804</t>
  </si>
  <si>
    <t>78,89,029</t>
  </si>
  <si>
    <t>Shree Virendrasingh Vijaysingh Chavhan</t>
  </si>
  <si>
    <t>Mahalbda &amp; Pimpalwadi</t>
  </si>
  <si>
    <t>67,75,766</t>
  </si>
  <si>
    <t>60,97,529</t>
  </si>
  <si>
    <t>Wangaon</t>
  </si>
  <si>
    <t>97,42,271</t>
  </si>
  <si>
    <t>92,01,937</t>
  </si>
  <si>
    <t>M/S Sambhaji Bhaosaheb Shirasath</t>
  </si>
  <si>
    <t>Murti</t>
  </si>
  <si>
    <t>65,88,383</t>
  </si>
  <si>
    <t>63,89,224</t>
  </si>
  <si>
    <t>Shree Ramesh Panditrao Pawar</t>
  </si>
  <si>
    <t>Nimbayati</t>
  </si>
  <si>
    <t>1,17,46,176</t>
  </si>
  <si>
    <t>1,06,71,394</t>
  </si>
  <si>
    <t>Shree Chandrakant Vishnu Mankape</t>
  </si>
  <si>
    <t>Hanumantkheda</t>
  </si>
  <si>
    <t>47,07,433</t>
  </si>
  <si>
    <t>47,07,368</t>
  </si>
  <si>
    <t>Shree Yogesh Shyamarao Patil</t>
  </si>
  <si>
    <t>Rampura</t>
  </si>
  <si>
    <t>97,87,067</t>
  </si>
  <si>
    <t>96,90,218</t>
  </si>
  <si>
    <t>Shree Sunil M Patil</t>
  </si>
  <si>
    <t>Malegaon</t>
  </si>
  <si>
    <t>67,14,546</t>
  </si>
  <si>
    <t>66,48,013</t>
  </si>
  <si>
    <t>Nimbhora &amp; Galwada</t>
  </si>
  <si>
    <t>95,20,573</t>
  </si>
  <si>
    <t>94,26,276</t>
  </si>
  <si>
    <t>Shree Yogesh Shyamrao Patil</t>
  </si>
  <si>
    <t>Uppalkheda Sutonda</t>
  </si>
  <si>
    <t>1,19,98,971</t>
  </si>
  <si>
    <t>1,11,32,327</t>
  </si>
  <si>
    <t>Vaijapur</t>
  </si>
  <si>
    <t>Agar Saigaon</t>
  </si>
  <si>
    <t>8,18,239</t>
  </si>
  <si>
    <t>Sarpanch, Graam Panchayat,Agar Saigaon</t>
  </si>
  <si>
    <t>Nadi</t>
  </si>
  <si>
    <t>9,36,607</t>
  </si>
  <si>
    <t>Sarpanch , Grampanch - Nadi</t>
  </si>
  <si>
    <t>12,67,857</t>
  </si>
  <si>
    <t>Sarpanch , Grampanchayat - Satana</t>
  </si>
  <si>
    <t>Bhadali</t>
  </si>
  <si>
    <t>29,29,460</t>
  </si>
  <si>
    <t>29,29,474</t>
  </si>
  <si>
    <t>22-07-2022</t>
  </si>
  <si>
    <t>Kharaj</t>
  </si>
  <si>
    <t>22,09,837</t>
  </si>
  <si>
    <t>21,48,793</t>
  </si>
  <si>
    <t>8-.89%</t>
  </si>
  <si>
    <t>Swastik Jagannath Fulare - Aurangabad</t>
  </si>
  <si>
    <t>Kavitkheda</t>
  </si>
  <si>
    <t>10,12,728</t>
  </si>
  <si>
    <t>11,81,000</t>
  </si>
  <si>
    <t>Sarpanch. Gram Panchayat , Kavitheda</t>
  </si>
  <si>
    <t>Birola</t>
  </si>
  <si>
    <t>11,85,479</t>
  </si>
  <si>
    <t>Sarpanch, Gram Panchayat, Birola</t>
  </si>
  <si>
    <t>Kapus Wadgaon</t>
  </si>
  <si>
    <t>Panvi Khandala</t>
  </si>
  <si>
    <t>12,23,449</t>
  </si>
  <si>
    <t>Sarpanch,Gram Panchayat, Panvi Khandala</t>
  </si>
  <si>
    <t>Hadas Pimpalgaon</t>
  </si>
  <si>
    <t>23,92,291</t>
  </si>
  <si>
    <t>23,68,208</t>
  </si>
  <si>
    <t>Shree Swastik Jagannath Fulare - Aurangabad</t>
  </si>
  <si>
    <t>Panvi Khurd</t>
  </si>
  <si>
    <t>9,43,254</t>
  </si>
  <si>
    <t>Sarpanch, Gram Panchayat, Panvi Khurd</t>
  </si>
  <si>
    <t>Tunki</t>
  </si>
  <si>
    <t>8,96,161</t>
  </si>
  <si>
    <t>Sarpanch, Gram Panchayat, Tunki</t>
  </si>
  <si>
    <t>Jategaon</t>
  </si>
  <si>
    <t>24,89,049</t>
  </si>
  <si>
    <t>23,87,557</t>
  </si>
  <si>
    <t>29-09-2022</t>
  </si>
  <si>
    <t>Shree S N Borde</t>
  </si>
  <si>
    <t>Lakhganaga</t>
  </si>
  <si>
    <t>23,44,456</t>
  </si>
  <si>
    <t>23,24,436</t>
  </si>
  <si>
    <t>Shree Vaibhav Pralhad Somvanshi</t>
  </si>
  <si>
    <t>Kapuswadgaon</t>
  </si>
  <si>
    <t>6,83,850</t>
  </si>
  <si>
    <t>Sarpanch , Grampanchayat - Kapus Wadgaon</t>
  </si>
  <si>
    <t>Loni Kh</t>
  </si>
  <si>
    <t>13,38,496</t>
  </si>
  <si>
    <t>24-02-2022</t>
  </si>
  <si>
    <t>Sarpancvh, Grampanchayat - Loni Kh</t>
  </si>
  <si>
    <t>Khambala</t>
  </si>
  <si>
    <t>8,26,276</t>
  </si>
  <si>
    <t>46.-5%</t>
  </si>
  <si>
    <t>Sarpanch,Gram Panchayat, Khambala</t>
  </si>
  <si>
    <t>Nimgaon</t>
  </si>
  <si>
    <t>17,46,079</t>
  </si>
  <si>
    <t>17,27,161</t>
  </si>
  <si>
    <t>Nawanath Construction - Dhulegaon</t>
  </si>
  <si>
    <t>Takli Sagaj</t>
  </si>
  <si>
    <t>12,60,246</t>
  </si>
  <si>
    <t>Sarpanch, Gram Panchayat, Takli Sagaj</t>
  </si>
  <si>
    <t>Sidhapurwadi</t>
  </si>
  <si>
    <t>19,22,420</t>
  </si>
  <si>
    <t>16,99,419</t>
  </si>
  <si>
    <t>Shree Sandeep Namdev Borde</t>
  </si>
  <si>
    <t>Fakirabadwadi</t>
  </si>
  <si>
    <t>13,25,005</t>
  </si>
  <si>
    <t>Sarpanch Grampanchayat - Fakirabadwadi</t>
  </si>
  <si>
    <t>19,68,072</t>
  </si>
  <si>
    <t>19,50,297</t>
  </si>
  <si>
    <t>25-10-2022</t>
  </si>
  <si>
    <t>Real Constro Projects Pvt Ltd - Aurangabad</t>
  </si>
  <si>
    <t>Bhokargaon</t>
  </si>
  <si>
    <t>19,68,627</t>
  </si>
  <si>
    <t>17,31,407</t>
  </si>
  <si>
    <t>Goyagaon</t>
  </si>
  <si>
    <t>9,32,857</t>
  </si>
  <si>
    <t>Sarpanch, Gram Panchayat - Goyagaon</t>
  </si>
  <si>
    <t>Pathri</t>
  </si>
  <si>
    <t>11,49,384</t>
  </si>
  <si>
    <t>13,39,000</t>
  </si>
  <si>
    <t>4-.65%</t>
  </si>
  <si>
    <t>Sarpanch, Gram Panchayat , Pathri</t>
  </si>
  <si>
    <t>Nagina Pimpalgaon</t>
  </si>
  <si>
    <t>9,28,261</t>
  </si>
  <si>
    <t>Sarpanch,Gram Panchayat, Nagina Pimpalgaon</t>
  </si>
  <si>
    <t>Ladgaon</t>
  </si>
  <si>
    <t>15,88,035</t>
  </si>
  <si>
    <t>15,14,949</t>
  </si>
  <si>
    <t>Nandgaon</t>
  </si>
  <si>
    <t>6,13,393</t>
  </si>
  <si>
    <t>Sarpanch , Grampanhayat - Nandagaon</t>
  </si>
  <si>
    <t>Pimpalgaon Khandala</t>
  </si>
  <si>
    <t>8,50,893</t>
  </si>
  <si>
    <t>Sarpanch , Grampanchayat - Pimpalgaon Khandala</t>
  </si>
  <si>
    <t>Tartyachi Wadi</t>
  </si>
  <si>
    <t>3,42,857</t>
  </si>
  <si>
    <t>Sarpanch , Grampanchayat - Hajipurwadi</t>
  </si>
  <si>
    <t>Zholegaon</t>
  </si>
  <si>
    <t>19,46,066</t>
  </si>
  <si>
    <t>17,31,026</t>
  </si>
  <si>
    <t>M/R Hari Om Construction</t>
  </si>
  <si>
    <t>Lasurgaon</t>
  </si>
  <si>
    <t>39,40,455</t>
  </si>
  <si>
    <t>38,68,124</t>
  </si>
  <si>
    <t>Hamrapur</t>
  </si>
  <si>
    <t>19,37,659</t>
  </si>
  <si>
    <t>20,13,589</t>
  </si>
  <si>
    <t>Shree Atul Nikam</t>
  </si>
  <si>
    <t>9,01,593</t>
  </si>
  <si>
    <t>Sarpanch , Grampanchayat - Dahegaon</t>
  </si>
  <si>
    <t>Garaj</t>
  </si>
  <si>
    <t>20,10,128</t>
  </si>
  <si>
    <t>18,90,115</t>
  </si>
  <si>
    <t>R.B.Udhage</t>
  </si>
  <si>
    <t>Babhulgaon Ganga</t>
  </si>
  <si>
    <t>6,25,680</t>
  </si>
  <si>
    <t>Sarpanch Grampanchayat - Nandurdhok</t>
  </si>
  <si>
    <t>Mahalgaon</t>
  </si>
  <si>
    <t>77,22,549</t>
  </si>
  <si>
    <t>77,14,907</t>
  </si>
  <si>
    <t>Shree Yashawant Kandalkar</t>
  </si>
  <si>
    <t>Aghur</t>
  </si>
  <si>
    <t>39,25,672</t>
  </si>
  <si>
    <t>40,70,541</t>
  </si>
  <si>
    <t>Sanjarpurwadi</t>
  </si>
  <si>
    <t>16,05,546</t>
  </si>
  <si>
    <t>15,88,687</t>
  </si>
  <si>
    <t>Shree Sagar Sunil Shinde</t>
  </si>
  <si>
    <t>Raghunathpurwadi</t>
  </si>
  <si>
    <t>9,39,888</t>
  </si>
  <si>
    <t>Sarpanch, Gram Panchayat, Raghunathpurwadi</t>
  </si>
  <si>
    <t>Dawala</t>
  </si>
  <si>
    <t>12,95,715</t>
  </si>
  <si>
    <t>11,64,070</t>
  </si>
  <si>
    <t>Shree S.N.Borde</t>
  </si>
  <si>
    <t>Hajipurwadi</t>
  </si>
  <si>
    <t>8,94,506</t>
  </si>
  <si>
    <t>Sarpanch , Gramsevak- Hajipurwadi</t>
  </si>
  <si>
    <t>Manoor</t>
  </si>
  <si>
    <t>46,40,290</t>
  </si>
  <si>
    <t>46,17,585</t>
  </si>
  <si>
    <t>Shree Kamasaheb Kawade</t>
  </si>
  <si>
    <t>Deogaon Shani</t>
  </si>
  <si>
    <t>9,17,583</t>
  </si>
  <si>
    <t>Sarpanch/ Gram Panchayat, Deogaon Shani</t>
  </si>
  <si>
    <t>36,13,921</t>
  </si>
  <si>
    <t>25,75,844</t>
  </si>
  <si>
    <t>Shree Nanasaheb Kalnge</t>
  </si>
  <si>
    <t>Manoli</t>
  </si>
  <si>
    <t>12,63,909</t>
  </si>
  <si>
    <t>Sarpanch , Grampanchayat - Manoli</t>
  </si>
  <si>
    <t>Golwadi</t>
  </si>
  <si>
    <t>19,83,414</t>
  </si>
  <si>
    <t>20,25,262</t>
  </si>
  <si>
    <t>Karanjgaon</t>
  </si>
  <si>
    <t>14,86,204</t>
  </si>
  <si>
    <t>14,10,999</t>
  </si>
  <si>
    <t>M/S Khairnar And Company</t>
  </si>
  <si>
    <t>Jiri</t>
  </si>
  <si>
    <t>10,76,480</t>
  </si>
  <si>
    <t>Sarpanch,Gram Panchayat, Jiri</t>
  </si>
  <si>
    <t>Bhivgaon</t>
  </si>
  <si>
    <t>30,87,831</t>
  </si>
  <si>
    <t>29,17,705</t>
  </si>
  <si>
    <t>Shree Aditya Umesh Limbhare</t>
  </si>
  <si>
    <t>Tembhi</t>
  </si>
  <si>
    <t>17,64,476</t>
  </si>
  <si>
    <t>Satwik Jaggannath Fulare</t>
  </si>
  <si>
    <t>Amanatpurwadi</t>
  </si>
  <si>
    <t>7,07,569</t>
  </si>
  <si>
    <t>Sarpanch, Grampanchayat - Amanatpurwadi</t>
  </si>
  <si>
    <t>Surala</t>
  </si>
  <si>
    <t>52,10,886</t>
  </si>
  <si>
    <t>51,51,511</t>
  </si>
  <si>
    <t>Shree Manoj Vinod Patel</t>
  </si>
  <si>
    <t>Hanmantgaon</t>
  </si>
  <si>
    <t>11,21,261</t>
  </si>
  <si>
    <t>Sarpanch,Graam Panchayat,Hanmantgaon</t>
  </si>
  <si>
    <t>Belgaon</t>
  </si>
  <si>
    <t>27,40,542</t>
  </si>
  <si>
    <t>26,57,822</t>
  </si>
  <si>
    <t>Akash Bajirao Tathe</t>
  </si>
  <si>
    <t>Chikatgaon</t>
  </si>
  <si>
    <t>26,52,641</t>
  </si>
  <si>
    <t>27,47,840</t>
  </si>
  <si>
    <t>Shree D U Joshi</t>
  </si>
  <si>
    <t>Tidi</t>
  </si>
  <si>
    <t>15,02,905</t>
  </si>
  <si>
    <t>14,93,130</t>
  </si>
  <si>
    <t>Shree Sachin Ankush Kale - 9850501244</t>
  </si>
  <si>
    <t>Biloli</t>
  </si>
  <si>
    <t>49,12,927</t>
  </si>
  <si>
    <t>45,99,850</t>
  </si>
  <si>
    <t>Anjali Ashok Gayakwad</t>
  </si>
  <si>
    <t>Alapurwadi</t>
  </si>
  <si>
    <t>11,58,628</t>
  </si>
  <si>
    <t>Sarpanch, Grampanchayat- Alapurwadi</t>
  </si>
  <si>
    <t>Dhondalgaon</t>
  </si>
  <si>
    <t>40,92,833</t>
  </si>
  <si>
    <t>39,41,393</t>
  </si>
  <si>
    <t>Neels Construction</t>
  </si>
  <si>
    <t>Shioor</t>
  </si>
  <si>
    <t>1,72,83,130</t>
  </si>
  <si>
    <t>1,55,15,080</t>
  </si>
  <si>
    <t>1,13,12,357</t>
  </si>
  <si>
    <t>1,06,34,918</t>
  </si>
  <si>
    <t>New</t>
  </si>
  <si>
    <t>Shivgad Tanda</t>
  </si>
  <si>
    <t>69,04,060</t>
  </si>
  <si>
    <t>76,01,133</t>
  </si>
  <si>
    <t>30-08-2022</t>
  </si>
  <si>
    <t>Shree Suryabhan Sakharam Rathod</t>
  </si>
  <si>
    <t>Nagonachiwadi</t>
  </si>
  <si>
    <t>80,64,402</t>
  </si>
  <si>
    <t>79,71,660</t>
  </si>
  <si>
    <t>Girnera</t>
  </si>
  <si>
    <t>58,87,353</t>
  </si>
  <si>
    <t>58,72,484</t>
  </si>
  <si>
    <t>Shree Viraj Pradip Awotade</t>
  </si>
  <si>
    <t>Jogwada</t>
  </si>
  <si>
    <t>88,81,494</t>
  </si>
  <si>
    <t>88,02,539</t>
  </si>
  <si>
    <t>Namadeo Muralidhar Ghodake</t>
  </si>
  <si>
    <t>Aurangapur</t>
  </si>
  <si>
    <t>1,06,47,481</t>
  </si>
  <si>
    <t>1,00,56,626</t>
  </si>
  <si>
    <t>Shree Saurabh Shantaram Kurhade</t>
  </si>
  <si>
    <t>Hivra</t>
  </si>
  <si>
    <t>69,83,385</t>
  </si>
  <si>
    <t>63,56,636</t>
  </si>
  <si>
    <t>Shree Saurabh Kurhade</t>
  </si>
  <si>
    <t>Fatiyabad</t>
  </si>
  <si>
    <t>9,99,573</t>
  </si>
  <si>
    <t>Mr Aditya Dev</t>
  </si>
  <si>
    <t>Takliwadi</t>
  </si>
  <si>
    <t>15,76,557</t>
  </si>
  <si>
    <t>16,33,251</t>
  </si>
  <si>
    <t>Bhalgaon</t>
  </si>
  <si>
    <t>31,72,549</t>
  </si>
  <si>
    <t>30,42,094</t>
  </si>
  <si>
    <t>Sancheti Associates- Kirtikumar Chandanmal Sancheti</t>
  </si>
  <si>
    <t>Sarangpur</t>
  </si>
  <si>
    <t>12,55,984</t>
  </si>
  <si>
    <t>Sarpanch Grampanchayat - Sarangpur (Dahegaon)</t>
  </si>
  <si>
    <t>Uttarwadi</t>
  </si>
  <si>
    <t>4,97,269</t>
  </si>
  <si>
    <t>Sarpanch Grampanchayat- Uttarwadi (Tandulwadi)</t>
  </si>
  <si>
    <t>Mehbubkheda</t>
  </si>
  <si>
    <t>12,35,633</t>
  </si>
  <si>
    <t>Sarpanch - Gram Panchayat, Mahebubkheda</t>
  </si>
  <si>
    <t>Jogeswari &amp; Kamlapur</t>
  </si>
  <si>
    <t>1,23,74,820</t>
  </si>
  <si>
    <t>1,21,23,606</t>
  </si>
  <si>
    <t>M/S Nasis Infrastructure</t>
  </si>
  <si>
    <t>Ramrai</t>
  </si>
  <si>
    <t>29,39,567</t>
  </si>
  <si>
    <t>28,95,159</t>
  </si>
  <si>
    <t>Shree Trushikesh Anil Kambale</t>
  </si>
  <si>
    <t>Khopeshwar</t>
  </si>
  <si>
    <t>10,96,578</t>
  </si>
  <si>
    <t>Sarpanch Grampanchayat - Kopeshwar(Wadali)</t>
  </si>
  <si>
    <t>Haibatpur</t>
  </si>
  <si>
    <t>13,08,363</t>
  </si>
  <si>
    <t>Sarpanch - Gram Panchayat, Haibatpur</t>
  </si>
  <si>
    <t>Sirasgaon</t>
  </si>
  <si>
    <t>27,35,542</t>
  </si>
  <si>
    <t>26,46,599</t>
  </si>
  <si>
    <t>Limbe Jalgaon</t>
  </si>
  <si>
    <t>45,37,098</t>
  </si>
  <si>
    <t>44,91,483</t>
  </si>
  <si>
    <t>Alum Gafur Sheikh</t>
  </si>
  <si>
    <t>Shingi</t>
  </si>
  <si>
    <t>25,88,676</t>
  </si>
  <si>
    <t>25,02,072</t>
  </si>
  <si>
    <t>Balapur</t>
  </si>
  <si>
    <t>8,68,620</t>
  </si>
  <si>
    <t>9,01,191</t>
  </si>
  <si>
    <t>Balapur Gram Panchayat (Sarpanch )</t>
  </si>
  <si>
    <t>Pratappur Wadi</t>
  </si>
  <si>
    <t>21,30,824</t>
  </si>
  <si>
    <t>21,06,317</t>
  </si>
  <si>
    <t>Ambelohal</t>
  </si>
  <si>
    <t>36,91,499</t>
  </si>
  <si>
    <t>35,71,374</t>
  </si>
  <si>
    <t>8,23,482</t>
  </si>
  <si>
    <t>8,23,458</t>
  </si>
  <si>
    <t>Alamgirpur</t>
  </si>
  <si>
    <t>4,83,923</t>
  </si>
  <si>
    <t>Sarpanch - Grampanchayat Muddhesh Wadgaon</t>
  </si>
  <si>
    <t>Pimparkheda</t>
  </si>
  <si>
    <t>4,24,866</t>
  </si>
  <si>
    <t>6,37,685</t>
  </si>
  <si>
    <t>Nandeda</t>
  </si>
  <si>
    <t>14,18,799</t>
  </si>
  <si>
    <t>14,02,316</t>
  </si>
  <si>
    <t>Akoli Wadgaon &amp; Aminabad</t>
  </si>
  <si>
    <t>23,52,985</t>
  </si>
  <si>
    <t>23,04,167</t>
  </si>
  <si>
    <t>M/S Real Constro Projects Pvt Ltd</t>
  </si>
  <si>
    <t>Hadiyabad</t>
  </si>
  <si>
    <t>9,82,744</t>
  </si>
  <si>
    <t>9,82,762</t>
  </si>
  <si>
    <t>Hanumantgaon</t>
  </si>
  <si>
    <t>7,61,203</t>
  </si>
  <si>
    <t>7,61,201</t>
  </si>
  <si>
    <t>Bagadi</t>
  </si>
  <si>
    <t>23,12,073</t>
  </si>
  <si>
    <t>22,88,944</t>
  </si>
  <si>
    <t>Shree Dipak Manikrao Ambilke</t>
  </si>
  <si>
    <t>Pekalwadi</t>
  </si>
  <si>
    <t>16,35,374</t>
  </si>
  <si>
    <t>14,99,605</t>
  </si>
  <si>
    <t>Mr Alim Gufur Saikh</t>
  </si>
  <si>
    <t>Dinwada</t>
  </si>
  <si>
    <t>16,13,202</t>
  </si>
  <si>
    <t>15,32,540</t>
  </si>
  <si>
    <t>Solegaon</t>
  </si>
  <si>
    <t>14,97,261</t>
  </si>
  <si>
    <t>14,22,416</t>
  </si>
  <si>
    <t>Shrikesh Prabhakar Sonwane</t>
  </si>
  <si>
    <t>Khadak Waghalgaon</t>
  </si>
  <si>
    <t>13,24,543</t>
  </si>
  <si>
    <t>13,24,544</t>
  </si>
  <si>
    <t>Bolthan</t>
  </si>
  <si>
    <t>11,21,206</t>
  </si>
  <si>
    <t>10,42,474</t>
  </si>
  <si>
    <t>Fulshivara</t>
  </si>
  <si>
    <t>12,94,123</t>
  </si>
  <si>
    <t>12,94,121</t>
  </si>
  <si>
    <t>Hakikatpur</t>
  </si>
  <si>
    <t>3,55,979</t>
  </si>
  <si>
    <t>3,55,981</t>
  </si>
  <si>
    <t>Sarifpur</t>
  </si>
  <si>
    <t>11,17,790</t>
  </si>
  <si>
    <t>11,17,793</t>
  </si>
  <si>
    <t>Sawargaon</t>
  </si>
  <si>
    <t>1,23,58,195</t>
  </si>
  <si>
    <t>1,20,44,102</t>
  </si>
  <si>
    <t>Shree Saurabh Manchhindra Kurhade</t>
  </si>
  <si>
    <t>Gondegaon</t>
  </si>
  <si>
    <t>11,12,286</t>
  </si>
  <si>
    <t>Sarpanch,Graam Panchayat,Gondegaon</t>
  </si>
  <si>
    <t>Jamdi</t>
  </si>
  <si>
    <t>12,37,539</t>
  </si>
  <si>
    <t>Sarpanch,Graam Panchayat,Jamdi (F)</t>
  </si>
  <si>
    <t>Bhildari(Nagad)</t>
  </si>
  <si>
    <t>40,24,803</t>
  </si>
  <si>
    <t>38,97,747</t>
  </si>
  <si>
    <t>Khatkheda</t>
  </si>
  <si>
    <t>76,15,538</t>
  </si>
  <si>
    <t>75,31,749</t>
  </si>
  <si>
    <t>Shree L. P. Ghuge</t>
  </si>
  <si>
    <t>Bhildari Pishor</t>
  </si>
  <si>
    <t>1,65,84,798</t>
  </si>
  <si>
    <t>1,60,85,611</t>
  </si>
  <si>
    <t>Telwadi</t>
  </si>
  <si>
    <t>79,44,752</t>
  </si>
  <si>
    <t>78,65,240</t>
  </si>
  <si>
    <t>Tadpimpalgaon</t>
  </si>
  <si>
    <t>1,68,17,336</t>
  </si>
  <si>
    <t>1,56,77,805</t>
  </si>
  <si>
    <t>Kolambi Makta</t>
  </si>
  <si>
    <t>82,27,366</t>
  </si>
  <si>
    <t>80,62,091</t>
  </si>
  <si>
    <t>Amba</t>
  </si>
  <si>
    <t>1,10,85,108</t>
  </si>
  <si>
    <t>1,10,85,133</t>
  </si>
  <si>
    <t>Debhegaon</t>
  </si>
  <si>
    <t>1,07,08,600</t>
  </si>
  <si>
    <t>1,03,88,287</t>
  </si>
  <si>
    <t>Shree Ghanshyam Pawar</t>
  </si>
  <si>
    <t>Nimdongri</t>
  </si>
  <si>
    <t>39,32,339</t>
  </si>
  <si>
    <t>41,42,423</t>
  </si>
  <si>
    <t>Chikhalthana</t>
  </si>
  <si>
    <t>1,67,85,745</t>
  </si>
  <si>
    <t>1,59,29,274</t>
  </si>
  <si>
    <t>Ghusur</t>
  </si>
  <si>
    <t>1,68,19,680</t>
  </si>
  <si>
    <t>1,66,52,523</t>
  </si>
  <si>
    <t>Shelgaon Khalsa &amp; Jahagir</t>
  </si>
  <si>
    <t>2,39,80,036</t>
  </si>
  <si>
    <t>2,26,12,982</t>
  </si>
  <si>
    <t>Mategaon</t>
  </si>
  <si>
    <t>60,27,223</t>
  </si>
  <si>
    <t>61,02,199</t>
  </si>
  <si>
    <t>Deoli</t>
  </si>
  <si>
    <t>48,61,426</t>
  </si>
  <si>
    <t>47,51,012</t>
  </si>
  <si>
    <t>Shree Vijay Khairanar</t>
  </si>
  <si>
    <t>Mungsapur</t>
  </si>
  <si>
    <t>30,42,510</t>
  </si>
  <si>
    <t>29,87,671</t>
  </si>
  <si>
    <t>Shevata</t>
  </si>
  <si>
    <t>59,66,123</t>
  </si>
  <si>
    <t>55,41,309</t>
  </si>
  <si>
    <t>Shree Kiran Bhausaheb Mhaisdhune</t>
  </si>
  <si>
    <t>Palshi Kh</t>
  </si>
  <si>
    <t>70,70,905</t>
  </si>
  <si>
    <t>65,04,631</t>
  </si>
  <si>
    <t>Patel Construction</t>
  </si>
  <si>
    <t>Nadrapur</t>
  </si>
  <si>
    <t>1,53,22,016</t>
  </si>
  <si>
    <t>1,47,68,967</t>
  </si>
  <si>
    <t>M/S V. R Mahajan</t>
  </si>
  <si>
    <t>Ghandeshwar</t>
  </si>
  <si>
    <t>53,23,861</t>
  </si>
  <si>
    <t>53,23,858</t>
  </si>
  <si>
    <t>M/S D.R.More</t>
  </si>
  <si>
    <t>Loni</t>
  </si>
  <si>
    <t>1,06,45,982</t>
  </si>
  <si>
    <t>1,14,95,811</t>
  </si>
  <si>
    <t>Sultanabad</t>
  </si>
  <si>
    <t>10,53,748</t>
  </si>
  <si>
    <t>Sarpanch, Grampanchayat - Dhamangaon</t>
  </si>
  <si>
    <t>2,96,10,766</t>
  </si>
  <si>
    <t>3,39,92,968</t>
  </si>
  <si>
    <t>Shree Sambhaji Bhaosaheb Shirsath</t>
  </si>
  <si>
    <t>Palaswadi &amp; Sekhapuri</t>
  </si>
  <si>
    <t>88,76,200</t>
  </si>
  <si>
    <t>86,79,100</t>
  </si>
  <si>
    <t>1,31,96,324</t>
  </si>
  <si>
    <t>1,29,17,254</t>
  </si>
  <si>
    <t>Shree B Y Dhakane</t>
  </si>
  <si>
    <t>1,65,04,712</t>
  </si>
  <si>
    <t>1,54,44,986</t>
  </si>
  <si>
    <t>Salukheda</t>
  </si>
  <si>
    <t>72,30,278</t>
  </si>
  <si>
    <t>65,01,488</t>
  </si>
  <si>
    <t>22,19,880</t>
  </si>
  <si>
    <t>23,95,642</t>
  </si>
  <si>
    <t>Shree Swaraj Darakh</t>
  </si>
  <si>
    <t>1,75,57,983</t>
  </si>
  <si>
    <t>1,63,78,096</t>
  </si>
  <si>
    <t>Chanakwadi</t>
  </si>
  <si>
    <t>27,32,842</t>
  </si>
  <si>
    <t>27,05,520</t>
  </si>
  <si>
    <t>Khadgaon Paithan</t>
  </si>
  <si>
    <t>27,54,763</t>
  </si>
  <si>
    <t>26,86,820</t>
  </si>
  <si>
    <t>21-09-2022</t>
  </si>
  <si>
    <t>Wadala</t>
  </si>
  <si>
    <t>14,11,256</t>
  </si>
  <si>
    <t>14,11,260</t>
  </si>
  <si>
    <t>15-07-2022</t>
  </si>
  <si>
    <t>Mr Asharam Govindrao Pawar</t>
  </si>
  <si>
    <t>Inayatpur</t>
  </si>
  <si>
    <t>6,77,816</t>
  </si>
  <si>
    <t>6,78,571</t>
  </si>
  <si>
    <t>Sarapanch , Grampanchayat - Khadagaon</t>
  </si>
  <si>
    <t>Kaudgaon &amp; Teherpur</t>
  </si>
  <si>
    <t>38,13,299</t>
  </si>
  <si>
    <t>36,41,519</t>
  </si>
  <si>
    <t>Shahpurmanegaon</t>
  </si>
  <si>
    <t>7,78,620</t>
  </si>
  <si>
    <t>7,78,621</t>
  </si>
  <si>
    <t>Sarpanch, Grampanchayat - Chauryahattar Jalgaon</t>
  </si>
  <si>
    <t>Karanjkheda</t>
  </si>
  <si>
    <t>12,35,958</t>
  </si>
  <si>
    <t>Sarpanch Grampanchayat - Karanjkheda(Solnapur)</t>
  </si>
  <si>
    <t>Ismailpur</t>
  </si>
  <si>
    <t>8,55,335</t>
  </si>
  <si>
    <t>8,55,357</t>
  </si>
  <si>
    <t>Sarapanch , Grampanchayat - Changatpuri</t>
  </si>
  <si>
    <t>Mankapur, Balapur &amp; Mulani Wadgaon</t>
  </si>
  <si>
    <t>23,63,973</t>
  </si>
  <si>
    <t>23,07,473</t>
  </si>
  <si>
    <t>Khadgaon</t>
  </si>
  <si>
    <t>27,54,826</t>
  </si>
  <si>
    <t>Hiwara Chondala</t>
  </si>
  <si>
    <t>10,87,879</t>
  </si>
  <si>
    <t>Sarpanch,Gram Panchayat, Chinchala</t>
  </si>
  <si>
    <t>Naygaon</t>
  </si>
  <si>
    <t>17,35,491</t>
  </si>
  <si>
    <t>17,22,521</t>
  </si>
  <si>
    <t>Naigaon 1</t>
  </si>
  <si>
    <t>17,35,385</t>
  </si>
  <si>
    <t>Kawasan</t>
  </si>
  <si>
    <t>15,39,132</t>
  </si>
  <si>
    <t>15,39,057</t>
  </si>
  <si>
    <t>Shree Amol Badranath Kalasakar</t>
  </si>
  <si>
    <t>Waki</t>
  </si>
  <si>
    <t>3,13,867</t>
  </si>
  <si>
    <t>Sarpanch , Grampanchayat - Imampur</t>
  </si>
  <si>
    <t>Alipur</t>
  </si>
  <si>
    <t>3,90,425</t>
  </si>
  <si>
    <t>Tondoli</t>
  </si>
  <si>
    <t>10,92,127</t>
  </si>
  <si>
    <t>Sarpanch , Grampanchayat - Tondoli</t>
  </si>
  <si>
    <t>Adool Tanda</t>
  </si>
  <si>
    <t>9,70,447</t>
  </si>
  <si>
    <t>Sarpanch , Grampanchayat - Adool (Bk)</t>
  </si>
  <si>
    <t>Taru Pimpalwadi</t>
  </si>
  <si>
    <t>11,16,047</t>
  </si>
  <si>
    <t>Sarapanch , Grampanchayat - Taru Pimpalwadi</t>
  </si>
  <si>
    <t>Muradabad</t>
  </si>
  <si>
    <t>6,50,508</t>
  </si>
  <si>
    <t>Sarpanch, Grampanchayat - Adool (Kh)</t>
  </si>
  <si>
    <t>Bramhagavhan</t>
  </si>
  <si>
    <t>19,27,427</t>
  </si>
  <si>
    <t>Kasarpadli</t>
  </si>
  <si>
    <t>8,25,089</t>
  </si>
  <si>
    <t>13,64,709</t>
  </si>
  <si>
    <t>Shringarwadi</t>
  </si>
  <si>
    <t>11,15,958</t>
  </si>
  <si>
    <t>Sarpanch , Grampanchayat - Shringarwadi</t>
  </si>
  <si>
    <t>Yasinpur</t>
  </si>
  <si>
    <t>4,59,687</t>
  </si>
  <si>
    <t>Sarpanch, Gram Panchayat, Yasinpur</t>
  </si>
  <si>
    <t>Dhorkin</t>
  </si>
  <si>
    <t>36,66,325</t>
  </si>
  <si>
    <t>35,00,764</t>
  </si>
  <si>
    <t>Nanegaon</t>
  </si>
  <si>
    <t>8,13,937</t>
  </si>
  <si>
    <t>Sarpanch , Grampanhayat - Kherda</t>
  </si>
  <si>
    <t>Wawa</t>
  </si>
  <si>
    <t>10,09,438</t>
  </si>
  <si>
    <t>Sarpanch , Grampanchayat - Balanagar</t>
  </si>
  <si>
    <t>Aliyabad</t>
  </si>
  <si>
    <t>17,40,159</t>
  </si>
  <si>
    <t>15,13,938</t>
  </si>
  <si>
    <t>M/S Hariom Construction - Mundwadi</t>
  </si>
  <si>
    <t>Diyanatpur</t>
  </si>
  <si>
    <t>6,22,218</t>
  </si>
  <si>
    <t>Sarpanch, Grampanchayat - Pachalgaon</t>
  </si>
  <si>
    <t>10,51,186</t>
  </si>
  <si>
    <t>Sarpanch, Grampanchayat - Paithan Kheda</t>
  </si>
  <si>
    <t>Kasar Padli</t>
  </si>
  <si>
    <t>13,89,775</t>
  </si>
  <si>
    <t>Salwadgaon</t>
  </si>
  <si>
    <t>10,69,440</t>
  </si>
  <si>
    <t>Sarpanch , Gram Panchayat - Salwadgaon</t>
  </si>
  <si>
    <t>13,28,408</t>
  </si>
  <si>
    <t>12,07,124</t>
  </si>
  <si>
    <t>Chaurhyattar Jalgaon</t>
  </si>
  <si>
    <t>15,96,891</t>
  </si>
  <si>
    <t>15,85,496</t>
  </si>
  <si>
    <t>Shree Amol Aanna Bhopale</t>
  </si>
  <si>
    <t>Dabharul</t>
  </si>
  <si>
    <t>73,01,012</t>
  </si>
  <si>
    <t>75,42,517</t>
  </si>
  <si>
    <t>Shree Sandeep Niwruti Awhad</t>
  </si>
  <si>
    <t>Isarwadi</t>
  </si>
  <si>
    <t>86,25,758</t>
  </si>
  <si>
    <t>90,16,351</t>
  </si>
  <si>
    <t>Pategaon</t>
  </si>
  <si>
    <t>39,73,346</t>
  </si>
  <si>
    <t>41,28,743</t>
  </si>
  <si>
    <t>29-11-2022</t>
  </si>
  <si>
    <t>Mirkheda</t>
  </si>
  <si>
    <t>54,68,258</t>
  </si>
  <si>
    <t>13,91,829</t>
  </si>
  <si>
    <t>Adul Bk</t>
  </si>
  <si>
    <t>44,33,766</t>
  </si>
  <si>
    <t>43,20,247</t>
  </si>
  <si>
    <t>Dera</t>
  </si>
  <si>
    <t>10,35,360</t>
  </si>
  <si>
    <t>Sarpanch, Grampanchayat - Dawarwadi</t>
  </si>
  <si>
    <t>Porgaon &amp; Porgaon Tanda</t>
  </si>
  <si>
    <t>23,77,852</t>
  </si>
  <si>
    <t>22,35,152</t>
  </si>
  <si>
    <t>Pirbawada</t>
  </si>
  <si>
    <t>76,90,385</t>
  </si>
  <si>
    <t>85,18,179</t>
  </si>
  <si>
    <t>2-.-2%</t>
  </si>
  <si>
    <t>Gevrai Paiga</t>
  </si>
  <si>
    <t>1,53,98,371</t>
  </si>
  <si>
    <t>1,71,55,083</t>
  </si>
  <si>
    <t>Shevta Kh</t>
  </si>
  <si>
    <t>26,97,281</t>
  </si>
  <si>
    <t>27,27,509</t>
  </si>
  <si>
    <t>Shree Shubham Nanduppa Chunake</t>
  </si>
  <si>
    <t>Sanjul</t>
  </si>
  <si>
    <t>67,24,884</t>
  </si>
  <si>
    <t>67,24,289</t>
  </si>
  <si>
    <t>Shree Ghanshyam Narayan Pawar</t>
  </si>
  <si>
    <t>Pophala</t>
  </si>
  <si>
    <t>1,14,98,242</t>
  </si>
  <si>
    <t>1,06,76,059</t>
  </si>
  <si>
    <t>Shree Aanna Bhagwan Mote</t>
  </si>
  <si>
    <t>84,72,830</t>
  </si>
  <si>
    <t>79,98,394</t>
  </si>
  <si>
    <t>Shree Arun Baburao Gadekar</t>
  </si>
  <si>
    <t>Wiramgaon</t>
  </si>
  <si>
    <t>86,59,305</t>
  </si>
  <si>
    <t>84,76,303</t>
  </si>
  <si>
    <t>Shree Namadeo Murlidhar Ghodake</t>
  </si>
  <si>
    <t>Adagaon Kh</t>
  </si>
  <si>
    <t>83,31,019</t>
  </si>
  <si>
    <t>78,68,356</t>
  </si>
  <si>
    <t>Murshidbadwadi</t>
  </si>
  <si>
    <t>1,02,84,090</t>
  </si>
  <si>
    <t>93,58,559</t>
  </si>
  <si>
    <t>Relgaon</t>
  </si>
  <si>
    <t>58,68,621</t>
  </si>
  <si>
    <t>66,22,309</t>
  </si>
  <si>
    <t>Adgaon Bk</t>
  </si>
  <si>
    <t>73,12,081</t>
  </si>
  <si>
    <t>70,15,953</t>
  </si>
  <si>
    <t>Shree Anna Bhagawan Mote</t>
  </si>
  <si>
    <t>Gumsatala</t>
  </si>
  <si>
    <t>54,54,515</t>
  </si>
  <si>
    <t>51,46,273</t>
  </si>
  <si>
    <t>Shree Ganesh Sarjerao Mete</t>
  </si>
  <si>
    <t>Chinchpur</t>
  </si>
  <si>
    <t>1,12,92,115</t>
  </si>
  <si>
    <t>1,28,02,279</t>
  </si>
  <si>
    <t>15 Months</t>
  </si>
  <si>
    <t>Sandeep Bhanudas Jnjala</t>
  </si>
  <si>
    <t>Pirola</t>
  </si>
  <si>
    <t>12,35,370</t>
  </si>
  <si>
    <t>12,35,715</t>
  </si>
  <si>
    <t>Sarpanch , Gram Panchayat - Pirola</t>
  </si>
  <si>
    <t>Didgaon</t>
  </si>
  <si>
    <t>46,89,272</t>
  </si>
  <si>
    <t>48,53,380</t>
  </si>
  <si>
    <t>Mhasla Kh</t>
  </si>
  <si>
    <t>35,76,372</t>
  </si>
  <si>
    <t>34,65,528</t>
  </si>
  <si>
    <t>Sachin Chandrakant Deshmukh</t>
  </si>
  <si>
    <t>23,20,530</t>
  </si>
  <si>
    <t>22,97,553</t>
  </si>
  <si>
    <t>Doiphoda</t>
  </si>
  <si>
    <t>15,76,658</t>
  </si>
  <si>
    <t>16,03,576</t>
  </si>
  <si>
    <t>Shree Sachin Chandrakant Deshmukh</t>
  </si>
  <si>
    <t>Borgaon Sarwani</t>
  </si>
  <si>
    <t>42,41,664</t>
  </si>
  <si>
    <t>41,97,163</t>
  </si>
  <si>
    <t>Shubham Subhash Gavhane</t>
  </si>
  <si>
    <t>Golegaon Kh</t>
  </si>
  <si>
    <t>25,63,883</t>
  </si>
  <si>
    <t>25,14,885</t>
  </si>
  <si>
    <t>Swaraj Jagdish Darakh</t>
  </si>
  <si>
    <t>Bankinhola</t>
  </si>
  <si>
    <t>50,90,942</t>
  </si>
  <si>
    <t>Upli</t>
  </si>
  <si>
    <t>26,14,896</t>
  </si>
  <si>
    <t>25,62,596</t>
  </si>
  <si>
    <t>Bhaigaon &amp; Warkhedi</t>
  </si>
  <si>
    <t>61,71,883</t>
  </si>
  <si>
    <t>61,10,790</t>
  </si>
  <si>
    <t>Golegaon Bk</t>
  </si>
  <si>
    <t>72,04,667</t>
  </si>
  <si>
    <t>72,04,621</t>
  </si>
  <si>
    <t>Namrata Jayprakash Chavan</t>
  </si>
  <si>
    <t>Dakala</t>
  </si>
  <si>
    <t>5,64,297</t>
  </si>
  <si>
    <t>5,65,179</t>
  </si>
  <si>
    <t>Gram Panchayat Halda</t>
  </si>
  <si>
    <t>Jangli Kota</t>
  </si>
  <si>
    <t>1,21,37,510</t>
  </si>
  <si>
    <t>1,32,73,580</t>
  </si>
  <si>
    <t>29.-7%</t>
  </si>
  <si>
    <t>Shree Dilip Ramarao More</t>
  </si>
  <si>
    <t>Kinhi</t>
  </si>
  <si>
    <t>1,03,63,231</t>
  </si>
  <si>
    <t>1,01,07,364</t>
  </si>
  <si>
    <t>Saurabh Machhindra Kurhade</t>
  </si>
  <si>
    <t>Thana</t>
  </si>
  <si>
    <t>98,63,549</t>
  </si>
  <si>
    <t>93,70,271</t>
  </si>
  <si>
    <t>Shree Swapnil Ramdas Kapase</t>
  </si>
  <si>
    <t>Amkheda</t>
  </si>
  <si>
    <t>1,48,42,708</t>
  </si>
  <si>
    <t>1,48,42,085</t>
  </si>
  <si>
    <t>Jarandi</t>
  </si>
  <si>
    <t>1,37,96,356</t>
  </si>
  <si>
    <t>1,44,84,836</t>
  </si>
  <si>
    <t>Shree Vilas Vitthal Patil</t>
  </si>
  <si>
    <t>Warkhedi Kh</t>
  </si>
  <si>
    <t>47,13,493</t>
  </si>
  <si>
    <t>46,31,082</t>
  </si>
  <si>
    <t>Pohribk &amp; Kh</t>
  </si>
  <si>
    <t>1,35,72,286</t>
  </si>
  <si>
    <t>1,28,18,747</t>
  </si>
  <si>
    <t>Jawala</t>
  </si>
  <si>
    <t>65,93,601</t>
  </si>
  <si>
    <t>65,93,618</t>
  </si>
  <si>
    <t>Namrata Jayprakash Chavhan</t>
  </si>
  <si>
    <t>Tidka</t>
  </si>
  <si>
    <t>1,16,70,011</t>
  </si>
  <si>
    <t>1,15,30,664</t>
  </si>
  <si>
    <t>Palashkeda</t>
  </si>
  <si>
    <t>1,69,84,553</t>
  </si>
  <si>
    <t>1,68,14,616</t>
  </si>
  <si>
    <t>Mukhed</t>
  </si>
  <si>
    <t>75,18,772</t>
  </si>
  <si>
    <t>75,26,526</t>
  </si>
  <si>
    <t>Wakadi</t>
  </si>
  <si>
    <t>88,78,106</t>
  </si>
  <si>
    <t>82,36,508</t>
  </si>
  <si>
    <t>Makramatpur</t>
  </si>
  <si>
    <t>11,85,714</t>
  </si>
  <si>
    <t>Sarpanch , Grampanchayat - Tidhi</t>
  </si>
  <si>
    <t>Mhaski</t>
  </si>
  <si>
    <t>11,98,214</t>
  </si>
  <si>
    <t>Sarpanch , Grampanchayat - Mhaski</t>
  </si>
  <si>
    <t>Narayanpur</t>
  </si>
  <si>
    <t>5,51,786</t>
  </si>
  <si>
    <t>Sarpanch , Grampanchayat - Kangoni</t>
  </si>
  <si>
    <t>Kangoni</t>
  </si>
  <si>
    <t>5,96,005</t>
  </si>
  <si>
    <t>Sarpanch, Grampanchayat - Kangoni</t>
  </si>
  <si>
    <t>Ekodi Sagaj</t>
  </si>
  <si>
    <t>14,74,342</t>
  </si>
  <si>
    <t>14,38,179</t>
  </si>
  <si>
    <t>Malegaon Kannad</t>
  </si>
  <si>
    <t>12,67,189</t>
  </si>
  <si>
    <t>Sarpanch , Grampanchayat - Malegaon Kannad</t>
  </si>
  <si>
    <t>Baigaon</t>
  </si>
  <si>
    <t>13,68,446</t>
  </si>
  <si>
    <t>13,33,026</t>
  </si>
  <si>
    <t>Shree Akshay Deochanad Hagawane</t>
  </si>
  <si>
    <t>Shahajatpur</t>
  </si>
  <si>
    <t>10,68,799</t>
  </si>
  <si>
    <t>Sarpanch,Gram Panchayat, Shahajatpur</t>
  </si>
  <si>
    <t>Bhatana</t>
  </si>
  <si>
    <t>17,17,943</t>
  </si>
  <si>
    <t>16,66,698</t>
  </si>
  <si>
    <t>Jarul</t>
  </si>
  <si>
    <t>25,49,900</t>
  </si>
  <si>
    <t>24,08,354</t>
  </si>
  <si>
    <t>Babtara</t>
  </si>
  <si>
    <t>37,64,023</t>
  </si>
  <si>
    <t>39,30,006</t>
  </si>
  <si>
    <t>Shree Yashwant Sambhaji Kambalkar</t>
  </si>
  <si>
    <t>Hingoni</t>
  </si>
  <si>
    <t>18,72,007</t>
  </si>
  <si>
    <t>18,47,299</t>
  </si>
  <si>
    <t>Daskul</t>
  </si>
  <si>
    <t>7,52,337</t>
  </si>
  <si>
    <t>16-03-2022</t>
  </si>
  <si>
    <t>Sarpanch , Grampanchayt - Daskul</t>
  </si>
  <si>
    <t>Ballali Sagaj</t>
  </si>
  <si>
    <t>18,27,768</t>
  </si>
  <si>
    <t>18,39,574</t>
  </si>
  <si>
    <t>Sawkhed Ganga</t>
  </si>
  <si>
    <t>30,33,483</t>
  </si>
  <si>
    <t>29,57,695</t>
  </si>
  <si>
    <t>Koradgaon</t>
  </si>
  <si>
    <t>19,38,008</t>
  </si>
  <si>
    <t>19,07,232</t>
  </si>
  <si>
    <t>Bhingi</t>
  </si>
  <si>
    <t>13,29,462</t>
  </si>
  <si>
    <t>Sarapnach , Gramsevak - Bhingi</t>
  </si>
  <si>
    <t>Panghavan</t>
  </si>
  <si>
    <t>19,04,095</t>
  </si>
  <si>
    <t>18,90,898</t>
  </si>
  <si>
    <t>Vaibhav Pralhadrao Somwanshi - Ladgaon</t>
  </si>
  <si>
    <t>Kanak Sagaj</t>
  </si>
  <si>
    <t>21,97,488</t>
  </si>
  <si>
    <t>21,86,862</t>
  </si>
  <si>
    <t>Persoda</t>
  </si>
  <si>
    <t>41,44,907</t>
  </si>
  <si>
    <t>41,08,107</t>
  </si>
  <si>
    <t>20-12-2022</t>
  </si>
  <si>
    <t>Sakegaon</t>
  </si>
  <si>
    <t>28,55,811</t>
  </si>
  <si>
    <t>27,25,129</t>
  </si>
  <si>
    <t>Shree Pramod Kamasaheb Kawade</t>
  </si>
  <si>
    <t>Khirdi Hargovinpur</t>
  </si>
  <si>
    <t>9,40,473</t>
  </si>
  <si>
    <t>Sarpanch , Grampanchayat - Khirdi Hargovindapur</t>
  </si>
  <si>
    <t>Pendephal</t>
  </si>
  <si>
    <t>15,38,621</t>
  </si>
  <si>
    <t>15,29,731</t>
  </si>
  <si>
    <t>Shree Vaibhav Pralhadrao Somawanshi</t>
  </si>
  <si>
    <t>Rahegaon</t>
  </si>
  <si>
    <t>8,22,152</t>
  </si>
  <si>
    <t>Sarpanch , Grampanchayat - Rahegaon</t>
  </si>
  <si>
    <t>Bendawadi</t>
  </si>
  <si>
    <t>9,60,810</t>
  </si>
  <si>
    <t>Sarpanch Grampanchayat - Bendawadi</t>
  </si>
  <si>
    <t>Hilalpur</t>
  </si>
  <si>
    <t>19,36,362</t>
  </si>
  <si>
    <t>19,39,075</t>
  </si>
  <si>
    <t>Real Constro Projects Pvt Ltd</t>
  </si>
  <si>
    <t>Bhaigaon Ganga</t>
  </si>
  <si>
    <t>10,02,593</t>
  </si>
  <si>
    <t>Sarpanch, Gram Panchayat - Bhaigaon Ganga</t>
  </si>
  <si>
    <t>Kiratpur</t>
  </si>
  <si>
    <t>5,51,578</t>
  </si>
  <si>
    <t>Sarpanch Gram Panchayat - Kiratpur</t>
  </si>
  <si>
    <t>Talwada</t>
  </si>
  <si>
    <t>29,19,607</t>
  </si>
  <si>
    <t>28,69,972</t>
  </si>
  <si>
    <t>Omkar Bhausaheb Tandale</t>
  </si>
  <si>
    <t>Waghla</t>
  </si>
  <si>
    <t>32,33,243</t>
  </si>
  <si>
    <t>30,98,544</t>
  </si>
  <si>
    <t>7,05,828</t>
  </si>
  <si>
    <t>13,71,416</t>
  </si>
  <si>
    <t>Mahesh Gowardhan Kale</t>
  </si>
  <si>
    <t>43,46,121</t>
  </si>
  <si>
    <t>41,90,191</t>
  </si>
  <si>
    <t>Shree Akshay Deochand Hagawane - Chandagaon</t>
  </si>
  <si>
    <t>Awwalgaon</t>
  </si>
  <si>
    <t>29,27,847</t>
  </si>
  <si>
    <t>30,18,660</t>
  </si>
  <si>
    <t>Shree Dipak Manikrao Ambilake</t>
  </si>
  <si>
    <t>Lakh Khandala</t>
  </si>
  <si>
    <t>20,77,460</t>
  </si>
  <si>
    <t>19,13,540</t>
  </si>
  <si>
    <t>Janephal</t>
  </si>
  <si>
    <t>41,67,481</t>
  </si>
  <si>
    <t>41,48,854</t>
  </si>
  <si>
    <t>Chendupal</t>
  </si>
  <si>
    <t>14,81,604</t>
  </si>
  <si>
    <t>15,33,407</t>
  </si>
  <si>
    <t>Shree Deepak Manikrao Ambilake</t>
  </si>
  <si>
    <t>Pokhari</t>
  </si>
  <si>
    <t>39,25,641</t>
  </si>
  <si>
    <t>37,59,596</t>
  </si>
  <si>
    <t>Walan</t>
  </si>
  <si>
    <t>20,15,890</t>
  </si>
  <si>
    <t>20,07,792</t>
  </si>
  <si>
    <t>Shree Rohit Pradip Tribhuwan</t>
  </si>
  <si>
    <t>Vaijapur Rural-2</t>
  </si>
  <si>
    <t>1,31,66,161</t>
  </si>
  <si>
    <t>1,27,56,720</t>
  </si>
  <si>
    <t>Shree Jagdamba Construction</t>
  </si>
  <si>
    <t>Wanjargaon</t>
  </si>
  <si>
    <t>30,72,586</t>
  </si>
  <si>
    <t>30,52,287</t>
  </si>
  <si>
    <t>Total No. of Scheme</t>
  </si>
  <si>
    <t>No. of Schemes based on Physical Progress %</t>
  </si>
  <si>
    <t>0-25%</t>
  </si>
  <si>
    <t>25-50%</t>
  </si>
  <si>
    <t>50-75%</t>
  </si>
  <si>
    <t>75-100%</t>
  </si>
  <si>
    <t>Commissioned</t>
  </si>
  <si>
    <t>Total</t>
  </si>
  <si>
    <t>Grand Total</t>
  </si>
  <si>
    <t>Sr No.</t>
  </si>
  <si>
    <t xml:space="preserve"> Total Schemes</t>
  </si>
  <si>
    <t xml:space="preserve"> Work Order Issued</t>
  </si>
  <si>
    <t>Work in Progress</t>
  </si>
  <si>
    <t>Work Not Started</t>
  </si>
  <si>
    <t>No. of Schemes</t>
  </si>
  <si>
    <t>Work Order Issued</t>
  </si>
  <si>
    <t>Work In Progress</t>
  </si>
  <si>
    <t>Amravati</t>
  </si>
  <si>
    <t>Bhatkuli</t>
  </si>
  <si>
    <t>Chandu Bazar</t>
  </si>
  <si>
    <t>Chandur Railway</t>
  </si>
  <si>
    <t>Chikaldhara</t>
  </si>
  <si>
    <t>Dharni</t>
  </si>
  <si>
    <t>Morshi</t>
  </si>
  <si>
    <t>Tiosa</t>
  </si>
  <si>
    <t>Warud</t>
  </si>
  <si>
    <t>Alibag</t>
  </si>
  <si>
    <t>Uran</t>
  </si>
  <si>
    <t>Alibag Taluka</t>
  </si>
  <si>
    <t xml:space="preserve"> </t>
  </si>
  <si>
    <t>Poynad</t>
  </si>
  <si>
    <t>Arvind Dhondu Pashilkar</t>
  </si>
  <si>
    <t>1,98,75,762</t>
  </si>
  <si>
    <t>13 Months</t>
  </si>
  <si>
    <t>Kurkundi Koltebhi</t>
  </si>
  <si>
    <t>Suprabhat Infrazone Pvt.Ltd. ( Aashish Suresh Gurav )</t>
  </si>
  <si>
    <t>66,20,883</t>
  </si>
  <si>
    <t>25-11-2022</t>
  </si>
  <si>
    <t>Dehen Bhakarwad</t>
  </si>
  <si>
    <t>Gajrai Construction ( Dipak Mhanure</t>
  </si>
  <si>
    <t>81,72,095</t>
  </si>
  <si>
    <t>10 Months</t>
  </si>
  <si>
    <t>Mahan</t>
  </si>
  <si>
    <t>Bhargavi Construction ( Umesh Pandurang Tople)</t>
  </si>
  <si>
    <t>11,16,903</t>
  </si>
  <si>
    <t>Tajpura</t>
  </si>
  <si>
    <t>Dhanesh Padmakar Tambdkar</t>
  </si>
  <si>
    <t>58,33,381</t>
  </si>
  <si>
    <t>Revas</t>
  </si>
  <si>
    <t>Shivsai Construction ( Trupti Jitendra Pawar)</t>
  </si>
  <si>
    <t>92,79,303</t>
  </si>
  <si>
    <t>Bodani</t>
  </si>
  <si>
    <t>Vishal Rajendra Mande</t>
  </si>
  <si>
    <t>1,59,96,871</t>
  </si>
  <si>
    <t>Aambepur</t>
  </si>
  <si>
    <t>1,95,36,802</t>
  </si>
  <si>
    <t>Navenagar</t>
  </si>
  <si>
    <t>Sagar Dilip Bankhele</t>
  </si>
  <si>
    <t>82,29,679</t>
  </si>
  <si>
    <t>Shrigaon Medhekhar</t>
  </si>
  <si>
    <t>1,98,89,387</t>
  </si>
  <si>
    <t>21-11-2022</t>
  </si>
  <si>
    <t>Chinchoti</t>
  </si>
  <si>
    <t>Zada Enterprises</t>
  </si>
  <si>
    <t>1,98,581</t>
  </si>
  <si>
    <t>28-11-2022</t>
  </si>
  <si>
    <t>Hemnagar</t>
  </si>
  <si>
    <t>Hitesh Prbhakar Thakur</t>
  </si>
  <si>
    <t>80,60,775</t>
  </si>
  <si>
    <t>Usar</t>
  </si>
  <si>
    <t>Jay Hanuman Construction ( Raju Kashinath Magar)</t>
  </si>
  <si>
    <t>1,05,02,166</t>
  </si>
  <si>
    <t>17-10-2022</t>
  </si>
  <si>
    <t>Saral</t>
  </si>
  <si>
    <t>58,65,513</t>
  </si>
  <si>
    <t>Mahajane</t>
  </si>
  <si>
    <t>Beban Construction ( Nadim Khalil Beban)</t>
  </si>
  <si>
    <t>76,08,705</t>
  </si>
  <si>
    <t>Karjat Taluka</t>
  </si>
  <si>
    <t>Ramraj</t>
  </si>
  <si>
    <t>1,17,01,878</t>
  </si>
  <si>
    <t>Wave</t>
  </si>
  <si>
    <t>Jay Baldigambar Construction (Nainesh Ashok Dighe )</t>
  </si>
  <si>
    <t>82,75,257</t>
  </si>
  <si>
    <t>Vanavli</t>
  </si>
  <si>
    <t>84,34,568</t>
  </si>
  <si>
    <t>Mangaon Taluka</t>
  </si>
  <si>
    <t>Pezari</t>
  </si>
  <si>
    <t>1,57,34,783</t>
  </si>
  <si>
    <t>Mugavali</t>
  </si>
  <si>
    <t>Shrishel Shakarappa Aasgi</t>
  </si>
  <si>
    <t>69,79,571</t>
  </si>
  <si>
    <t>Bhadane</t>
  </si>
  <si>
    <t>62,41,267</t>
  </si>
  <si>
    <t>Repoli</t>
  </si>
  <si>
    <t>Aniket Pramod Ghosalkar</t>
  </si>
  <si>
    <t>68,70,018</t>
  </si>
  <si>
    <t>Beloshi</t>
  </si>
  <si>
    <t>99,74,288</t>
  </si>
  <si>
    <t>Jawali</t>
  </si>
  <si>
    <t>71,48,209</t>
  </si>
  <si>
    <t>Bherase</t>
  </si>
  <si>
    <t>D.K. Construction ( Dinesh Manohar Khaire)</t>
  </si>
  <si>
    <t>1,12,71,421</t>
  </si>
  <si>
    <t>Shiravali Tarfe Nijampur</t>
  </si>
  <si>
    <t>57,07,193</t>
  </si>
  <si>
    <t>66,01,362</t>
  </si>
  <si>
    <t>30-09-2022</t>
  </si>
  <si>
    <t>Kelgan</t>
  </si>
  <si>
    <t>Vishal Laxshumanrav Sarangkar</t>
  </si>
  <si>
    <t>85,88,767</t>
  </si>
  <si>
    <t>Lonare</t>
  </si>
  <si>
    <t>Chakrapani Parshuram Mhatre</t>
  </si>
  <si>
    <t>44,13,468</t>
  </si>
  <si>
    <t>Umroli Diwali</t>
  </si>
  <si>
    <t>Ganesh Rajeshirke</t>
  </si>
  <si>
    <t>81,33,985</t>
  </si>
  <si>
    <t>Bopoli Vaghjai</t>
  </si>
  <si>
    <t>Shrinath Ashok Patil</t>
  </si>
  <si>
    <t>67,89,104</t>
  </si>
  <si>
    <t>Nivi</t>
  </si>
  <si>
    <t>Rohan Rajendrakumar Kadam</t>
  </si>
  <si>
    <t>86,20,397</t>
  </si>
  <si>
    <t>Kude</t>
  </si>
  <si>
    <t>5,20,357</t>
  </si>
  <si>
    <t>Moor</t>
  </si>
  <si>
    <t>1,02,65,679</t>
  </si>
  <si>
    <t>Kalamanje</t>
  </si>
  <si>
    <t>80,28,375</t>
  </si>
  <si>
    <t>Hedawali</t>
  </si>
  <si>
    <t>Fairwing Infracon Pvt.Ltd. ( Anil Piparkar)</t>
  </si>
  <si>
    <t>1,30,22,064</t>
  </si>
  <si>
    <t>Goregaon</t>
  </si>
  <si>
    <t>2,16,64,425</t>
  </si>
  <si>
    <t>Gudhawan</t>
  </si>
  <si>
    <t>Om Construction &amp; Devlpers (Pramod Khade )</t>
  </si>
  <si>
    <t>1,33,50,252</t>
  </si>
  <si>
    <t>Wadhvan</t>
  </si>
  <si>
    <t>Sanjay Ekanath Chavhan</t>
  </si>
  <si>
    <t>50,28,414</t>
  </si>
  <si>
    <t>Ekasal</t>
  </si>
  <si>
    <t>Samir Ram Logale</t>
  </si>
  <si>
    <t>98,84,056</t>
  </si>
  <si>
    <t>Shrivali Tarf Govele</t>
  </si>
  <si>
    <t>59,56,263</t>
  </si>
  <si>
    <t>Wadap</t>
  </si>
  <si>
    <t>Pawar Infra ( Vinayak Pawar)</t>
  </si>
  <si>
    <t>98,66,831</t>
  </si>
  <si>
    <t>Sangi</t>
  </si>
  <si>
    <t>Mira Construction ( Ganraj Shubhash Pashilkar)</t>
  </si>
  <si>
    <t>55,30,331</t>
  </si>
  <si>
    <t>Salokh T Need</t>
  </si>
  <si>
    <t>68,39,957</t>
  </si>
  <si>
    <t>7 Months</t>
  </si>
  <si>
    <t>Kalvan</t>
  </si>
  <si>
    <t>68,85,408</t>
  </si>
  <si>
    <t>Mugape</t>
  </si>
  <si>
    <t>35,15,698</t>
  </si>
  <si>
    <t>Muthavali Tarfe Nijampur</t>
  </si>
  <si>
    <t>50,45,673</t>
  </si>
  <si>
    <t>Nangurle</t>
  </si>
  <si>
    <t>54,47,912</t>
  </si>
  <si>
    <t>Manjurne</t>
  </si>
  <si>
    <t>Niraj Narendra Deshmukh</t>
  </si>
  <si>
    <t>44,56,927</t>
  </si>
  <si>
    <t>Chochi</t>
  </si>
  <si>
    <t>1,67,49,868</t>
  </si>
  <si>
    <t>Dhaksheli</t>
  </si>
  <si>
    <t>48,30,847</t>
  </si>
  <si>
    <t>Salpe</t>
  </si>
  <si>
    <t>61,83,404</t>
  </si>
  <si>
    <t>Bhale</t>
  </si>
  <si>
    <t>1,59,36,082</t>
  </si>
  <si>
    <t>Petha</t>
  </si>
  <si>
    <t>4,50,881</t>
  </si>
  <si>
    <t>Javathe</t>
  </si>
  <si>
    <t>62,88,695</t>
  </si>
  <si>
    <t>Chevane</t>
  </si>
  <si>
    <t>88,05,431</t>
  </si>
  <si>
    <t>Sai</t>
  </si>
  <si>
    <t>Raj Enterprises ( Vijay Salunkhe )</t>
  </si>
  <si>
    <t>2,59,92,496</t>
  </si>
  <si>
    <t>19 Months</t>
  </si>
  <si>
    <t>Sugave</t>
  </si>
  <si>
    <t>1,71,23,996</t>
  </si>
  <si>
    <t>Waki Tarf Nizampur</t>
  </si>
  <si>
    <t>Dhanraj Enterprises ( Sudarshan Kadam)</t>
  </si>
  <si>
    <t>59,71,413</t>
  </si>
  <si>
    <t>Khalapur Taluka</t>
  </si>
  <si>
    <t>Cheravali</t>
  </si>
  <si>
    <t>U. V. Giri</t>
  </si>
  <si>
    <t>39,58,631</t>
  </si>
  <si>
    <t>Talashi</t>
  </si>
  <si>
    <t>44,17,995</t>
  </si>
  <si>
    <t>Tharmari</t>
  </si>
  <si>
    <t>1,18,46,014</t>
  </si>
  <si>
    <t>Wavarle</t>
  </si>
  <si>
    <t>1,77,74,543</t>
  </si>
  <si>
    <t>Rudrawali</t>
  </si>
  <si>
    <t>8,91,152</t>
  </si>
  <si>
    <t>Bhilavale</t>
  </si>
  <si>
    <t>Gaikar Construction ( Dashrath Arjun Gaikar)</t>
  </si>
  <si>
    <t>1,36,16,583</t>
  </si>
  <si>
    <t>Umbardi</t>
  </si>
  <si>
    <t>54,95,785</t>
  </si>
  <si>
    <t>Sodewadi</t>
  </si>
  <si>
    <t>1,44,04,161</t>
  </si>
  <si>
    <t>Muthwali Tarf Tale</t>
  </si>
  <si>
    <t>Karambelii</t>
  </si>
  <si>
    <t>94,28,405</t>
  </si>
  <si>
    <t>Saje</t>
  </si>
  <si>
    <t>Gundekar Mukund Madhukar</t>
  </si>
  <si>
    <t>1,02,48,916</t>
  </si>
  <si>
    <t>Dolavali &amp; Mankivali</t>
  </si>
  <si>
    <t>1,12,54,265</t>
  </si>
  <si>
    <t>Murud Taluka</t>
  </si>
  <si>
    <t>Majgaon</t>
  </si>
  <si>
    <t>Shailesh Sambhaji Patil</t>
  </si>
  <si>
    <t>62,13,697</t>
  </si>
  <si>
    <t>Mahalunge Kh.</t>
  </si>
  <si>
    <t>32,18,261</t>
  </si>
  <si>
    <t>Mahad Taluka</t>
  </si>
  <si>
    <t>Panvel Taluka</t>
  </si>
  <si>
    <t>Warangi</t>
  </si>
  <si>
    <t>Rohan Rajesh Temakar</t>
  </si>
  <si>
    <t>Sangade</t>
  </si>
  <si>
    <t>Saniya Vijay Pashilkar</t>
  </si>
  <si>
    <t>9,84,227</t>
  </si>
  <si>
    <t>Nitalas</t>
  </si>
  <si>
    <t>Harkolkond</t>
  </si>
  <si>
    <t>Karan Kishor Patil</t>
  </si>
  <si>
    <t>7,74,851</t>
  </si>
  <si>
    <t>Kandalgaon Khu.</t>
  </si>
  <si>
    <t>58,60,935</t>
  </si>
  <si>
    <t>Boriwali Bormach</t>
  </si>
  <si>
    <t>1,15,53,873</t>
  </si>
  <si>
    <t>Mhasla Taluka</t>
  </si>
  <si>
    <t>Mendadikond</t>
  </si>
  <si>
    <t>Jayvant Shantaram Aavere</t>
  </si>
  <si>
    <t>1,08,39,911</t>
  </si>
  <si>
    <t>Krushannagar</t>
  </si>
  <si>
    <t>Sagar Ravindra Mohite</t>
  </si>
  <si>
    <t>17,92,689</t>
  </si>
  <si>
    <t>Ghonse</t>
  </si>
  <si>
    <t>1,89,94,389</t>
  </si>
  <si>
    <t>Tamhane Karambe</t>
  </si>
  <si>
    <t>77,56,625</t>
  </si>
  <si>
    <t>Ghum</t>
  </si>
  <si>
    <t>28,90,464</t>
  </si>
  <si>
    <t>Sanderi</t>
  </si>
  <si>
    <t>R. M. Construction ( Majahar Deshmukh )</t>
  </si>
  <si>
    <t>1,71,80,295</t>
  </si>
  <si>
    <t>Devghar Kond</t>
  </si>
  <si>
    <t>52,05,703</t>
  </si>
  <si>
    <t>Kudtudi</t>
  </si>
  <si>
    <t>51,77,658</t>
  </si>
  <si>
    <t>Pabhare</t>
  </si>
  <si>
    <t>Devidas Sambhaji Chavhan</t>
  </si>
  <si>
    <t>2,87,09,736</t>
  </si>
  <si>
    <t>Kharsai</t>
  </si>
  <si>
    <t>19,71,188</t>
  </si>
  <si>
    <t>Eakdara</t>
  </si>
  <si>
    <t>Ninad Naresh Salunkhe</t>
  </si>
  <si>
    <t>1,33,67,386</t>
  </si>
  <si>
    <t>Wawdungi - Saigaon</t>
  </si>
  <si>
    <t>56,65,819</t>
  </si>
  <si>
    <t>Deravli</t>
  </si>
  <si>
    <t>Shrimarkadey Construction</t>
  </si>
  <si>
    <t>40,96,674</t>
  </si>
  <si>
    <t>Dapiwali</t>
  </si>
  <si>
    <t>Shri. Enterprises ( Manoj Khadekar )</t>
  </si>
  <si>
    <t>38,42,082</t>
  </si>
  <si>
    <t>Umroli</t>
  </si>
  <si>
    <t>Achitya Construction ( Akshay Prakash Shete )</t>
  </si>
  <si>
    <t>65,82,286</t>
  </si>
  <si>
    <t>Tamsai</t>
  </si>
  <si>
    <t>28,89,726</t>
  </si>
  <si>
    <t>Ambe Tarfe Taloje</t>
  </si>
  <si>
    <t>Nikhil Construction ( Shantaram Hiraji Borkar)</t>
  </si>
  <si>
    <t>62,27,355</t>
  </si>
  <si>
    <t>Poynje</t>
  </si>
  <si>
    <t>78,74,529</t>
  </si>
  <si>
    <t>Khirane</t>
  </si>
  <si>
    <t>7,72,691</t>
  </si>
  <si>
    <t>Pali Ku.</t>
  </si>
  <si>
    <t>46,11,995</t>
  </si>
  <si>
    <t>Kahale</t>
  </si>
  <si>
    <t>1,95,42,392</t>
  </si>
  <si>
    <t>Kondale</t>
  </si>
  <si>
    <t>46,79,019</t>
  </si>
  <si>
    <t>Nitale</t>
  </si>
  <si>
    <t>38,08,504</t>
  </si>
  <si>
    <t>Karambeli T. Taloje</t>
  </si>
  <si>
    <t>85,74,336</t>
  </si>
  <si>
    <t>Kasarbhat</t>
  </si>
  <si>
    <t>44,28,877</t>
  </si>
  <si>
    <t>Dundare</t>
  </si>
  <si>
    <t>1,26,09,353</t>
  </si>
  <si>
    <t>Karade Kh</t>
  </si>
  <si>
    <t>88,09,693</t>
  </si>
  <si>
    <t>Pen Taluka</t>
  </si>
  <si>
    <t>Karambeli</t>
  </si>
  <si>
    <t>1,44,20,159</t>
  </si>
  <si>
    <t>Warsai</t>
  </si>
  <si>
    <t>1,67,50,807</t>
  </si>
  <si>
    <t>Koleti</t>
  </si>
  <si>
    <t>96,82,355</t>
  </si>
  <si>
    <t>20-10-2022</t>
  </si>
  <si>
    <t>Padle</t>
  </si>
  <si>
    <t>92,36,579</t>
  </si>
  <si>
    <t>Kharpada</t>
  </si>
  <si>
    <t>1,13,00,892</t>
  </si>
  <si>
    <t>14 Months</t>
  </si>
  <si>
    <t>Nighvali</t>
  </si>
  <si>
    <t>74,57,644</t>
  </si>
  <si>
    <t>Kurnad</t>
  </si>
  <si>
    <t>1,13,83,506</t>
  </si>
  <si>
    <t>Dadar</t>
  </si>
  <si>
    <t>Nilesh Construction ( Nilesh Tulshiram Mhatre )</t>
  </si>
  <si>
    <t>79,52,801</t>
  </si>
  <si>
    <t>Jite</t>
  </si>
  <si>
    <t>1,71,87,787</t>
  </si>
  <si>
    <t>Patani Pandapur</t>
  </si>
  <si>
    <t>1,44,67,144</t>
  </si>
  <si>
    <t>Kondhavi</t>
  </si>
  <si>
    <t>1,99,71,674</t>
  </si>
  <si>
    <t>Talekhar</t>
  </si>
  <si>
    <t>Janhavi Vikas Naik</t>
  </si>
  <si>
    <t>76,88,486</t>
  </si>
  <si>
    <t>Mohili Khalsa</t>
  </si>
  <si>
    <t>22,23,926</t>
  </si>
  <si>
    <t>8 Months</t>
  </si>
  <si>
    <t>Talavali</t>
  </si>
  <si>
    <t>Madhura Emterprises ( Prany Patil )</t>
  </si>
  <si>
    <t>25,63,415</t>
  </si>
  <si>
    <t>Hetavne</t>
  </si>
  <si>
    <t>68,30,523</t>
  </si>
  <si>
    <t>30-04-2021</t>
  </si>
  <si>
    <t>Belwade Bu. &amp; 04 Wadya</t>
  </si>
  <si>
    <t>73,49,114</t>
  </si>
  <si>
    <t>25-11-2021</t>
  </si>
  <si>
    <t>Adharne</t>
  </si>
  <si>
    <t>1,34,59,855</t>
  </si>
  <si>
    <t>Karoti</t>
  </si>
  <si>
    <t>8,12,798</t>
  </si>
  <si>
    <t>Kasu</t>
  </si>
  <si>
    <t>Rane Construction &amp; Devlapers ( Sanket Rane )</t>
  </si>
  <si>
    <t>14,07,485</t>
  </si>
  <si>
    <t>Mohili Enam</t>
  </si>
  <si>
    <t>G.D. Mohite Construction ( Ganpat Dashrath Mohite )</t>
  </si>
  <si>
    <t>Jirne</t>
  </si>
  <si>
    <t>1,95,46,818</t>
  </si>
  <si>
    <t>Belwade Khurd</t>
  </si>
  <si>
    <t>32,10,234</t>
  </si>
  <si>
    <t>Mhaiswadi</t>
  </si>
  <si>
    <t>Aakash Tulshidas Kamble</t>
  </si>
  <si>
    <t>71,80,203</t>
  </si>
  <si>
    <t>13-12-2022</t>
  </si>
  <si>
    <t>Virani</t>
  </si>
  <si>
    <t>Rakesh Krushana Patil</t>
  </si>
  <si>
    <t>1,16,97,932</t>
  </si>
  <si>
    <t>61,58,751</t>
  </si>
  <si>
    <t>28-09-2022</t>
  </si>
  <si>
    <t>Salinde</t>
  </si>
  <si>
    <t>S. S. Construction ( Sunil Krushna Mokal )</t>
  </si>
  <si>
    <t>1,01,47,546</t>
  </si>
  <si>
    <t>Poladpur Taluka</t>
  </si>
  <si>
    <t>Charai</t>
  </si>
  <si>
    <t>Shri. Sai Construction (Abhijit Vithoba Mhatre )</t>
  </si>
  <si>
    <t>63,46,212</t>
  </si>
  <si>
    <t>Chandale</t>
  </si>
  <si>
    <t>30,02,765</t>
  </si>
  <si>
    <t>Keonale</t>
  </si>
  <si>
    <t>Sahyadri Construction ( Gani Babasaheb Dhamankar )</t>
  </si>
  <si>
    <t>95,50,433</t>
  </si>
  <si>
    <t>Naneghol</t>
  </si>
  <si>
    <t>Aadesha Anant Tudilkar</t>
  </si>
  <si>
    <t>26,69,492</t>
  </si>
  <si>
    <t>Devapur</t>
  </si>
  <si>
    <t>43,42,365</t>
  </si>
  <si>
    <t>Roha Taluka</t>
  </si>
  <si>
    <t>Gaichol</t>
  </si>
  <si>
    <t>29,27,741</t>
  </si>
  <si>
    <t>Khargaon Gaulwadi</t>
  </si>
  <si>
    <t>Mansi Enterprises ( Haresh Naynekar)</t>
  </si>
  <si>
    <t>32,93,635</t>
  </si>
  <si>
    <t>Wali</t>
  </si>
  <si>
    <t>56,77,344</t>
  </si>
  <si>
    <t>Aadiwasiwadi Kolad</t>
  </si>
  <si>
    <t>45,95,953</t>
  </si>
  <si>
    <t>Madhali Kh</t>
  </si>
  <si>
    <t>40,18,488</t>
  </si>
  <si>
    <t>Dhamansai</t>
  </si>
  <si>
    <t>1,74,58,535</t>
  </si>
  <si>
    <t>Barshet</t>
  </si>
  <si>
    <t>34,00,531</t>
  </si>
  <si>
    <t>Pugaon</t>
  </si>
  <si>
    <t>1,38,81,156</t>
  </si>
  <si>
    <t>Medha</t>
  </si>
  <si>
    <t>40,19,949</t>
  </si>
  <si>
    <t>Pale Tarfe Ashtami</t>
  </si>
  <si>
    <t>43,13,091</t>
  </si>
  <si>
    <t>Muthawali Khu.</t>
  </si>
  <si>
    <t>44,02,386</t>
  </si>
  <si>
    <t>Ghera Surgad</t>
  </si>
  <si>
    <t>44,69,892</t>
  </si>
  <si>
    <t>Landhar</t>
  </si>
  <si>
    <t>64,88,194</t>
  </si>
  <si>
    <t>Songaon</t>
  </si>
  <si>
    <t>68,68,945</t>
  </si>
  <si>
    <t>Khabere</t>
  </si>
  <si>
    <t>30,02,637</t>
  </si>
  <si>
    <t>Wazaroli</t>
  </si>
  <si>
    <t>28,95,865</t>
  </si>
  <si>
    <t>Wandoli</t>
  </si>
  <si>
    <t>75,81,464</t>
  </si>
  <si>
    <t>Khaire Kh</t>
  </si>
  <si>
    <t>34,82,709</t>
  </si>
  <si>
    <t>Mukte</t>
  </si>
  <si>
    <t>52,99,683</t>
  </si>
  <si>
    <t>Sarsoli</t>
  </si>
  <si>
    <t>44,79,297</t>
  </si>
  <si>
    <t>Talawali Tarfe Ghosale</t>
  </si>
  <si>
    <t>41,75,199</t>
  </si>
  <si>
    <t>Dankanhe</t>
  </si>
  <si>
    <t>8,66,775</t>
  </si>
  <si>
    <t>38,20,277</t>
  </si>
  <si>
    <t>Sambhe</t>
  </si>
  <si>
    <t>95,05,419</t>
  </si>
  <si>
    <t>84,87,872</t>
  </si>
  <si>
    <t>Tamhanshet</t>
  </si>
  <si>
    <t>77,13,065</t>
  </si>
  <si>
    <t>Khairale</t>
  </si>
  <si>
    <t>92,19,044</t>
  </si>
  <si>
    <t>Mahsadi</t>
  </si>
  <si>
    <t>26,10,361</t>
  </si>
  <si>
    <t>Rotha Khu.</t>
  </si>
  <si>
    <t>74,42,488</t>
  </si>
  <si>
    <t>Dhankanhe Adiwasiwadi</t>
  </si>
  <si>
    <t>31,05,994</t>
  </si>
  <si>
    <t>Kharkhardi</t>
  </si>
  <si>
    <t>42,70,735</t>
  </si>
  <si>
    <t>Kadsure</t>
  </si>
  <si>
    <t>Vivek Rohidas Patil</t>
  </si>
  <si>
    <t>1,53,73,412</t>
  </si>
  <si>
    <t>Tamsoli</t>
  </si>
  <si>
    <t>92,00,749</t>
  </si>
  <si>
    <t>Shriwardhan Taluka</t>
  </si>
  <si>
    <t>Saygaon</t>
  </si>
  <si>
    <t>1,02,99,390</t>
  </si>
  <si>
    <t>Kudki</t>
  </si>
  <si>
    <t>79,83,674</t>
  </si>
  <si>
    <t>Sakhrone</t>
  </si>
  <si>
    <t>74,23,007</t>
  </si>
  <si>
    <t>Karle</t>
  </si>
  <si>
    <t>Dtta Shivaji Pawar</t>
  </si>
  <si>
    <t>1,04,07,837</t>
  </si>
  <si>
    <t>Dandguri</t>
  </si>
  <si>
    <t>1,10,99,301</t>
  </si>
  <si>
    <t>Bapwan Kadne</t>
  </si>
  <si>
    <t>Prasad Construction ( Prasad Prakash Ketkar )</t>
  </si>
  <si>
    <t>56,70,559</t>
  </si>
  <si>
    <t>Sudhagad Taluka</t>
  </si>
  <si>
    <t>Mulshi</t>
  </si>
  <si>
    <t>24,05,197</t>
  </si>
  <si>
    <t>23-12-2021</t>
  </si>
  <si>
    <t>Bhajre Navin Vasahat</t>
  </si>
  <si>
    <t>23,56,065</t>
  </si>
  <si>
    <t>Bhilpada Khuravle</t>
  </si>
  <si>
    <t>54,54,352</t>
  </si>
  <si>
    <t>20-01-2022</t>
  </si>
  <si>
    <t>Dhokshet</t>
  </si>
  <si>
    <t>73,56,525</t>
  </si>
  <si>
    <t>Khandpoli</t>
  </si>
  <si>
    <t>71,00,781</t>
  </si>
  <si>
    <t>Navghar</t>
  </si>
  <si>
    <t>60,23,618</t>
  </si>
  <si>
    <t>29-04-2022</t>
  </si>
  <si>
    <t>Kavele</t>
  </si>
  <si>
    <t>98,98,438</t>
  </si>
  <si>
    <t>Bhalgul</t>
  </si>
  <si>
    <t>5,88,525</t>
  </si>
  <si>
    <t>Mangaon Khu.</t>
  </si>
  <si>
    <t>34,12,065</t>
  </si>
  <si>
    <t>13-09-2022</t>
  </si>
  <si>
    <t>Amnori</t>
  </si>
  <si>
    <t>62,45,775</t>
  </si>
  <si>
    <t>Falyan</t>
  </si>
  <si>
    <t>70,78,327</t>
  </si>
  <si>
    <t>11 Months</t>
  </si>
  <si>
    <t>Usale</t>
  </si>
  <si>
    <t>37,16,427</t>
  </si>
  <si>
    <t>Majre Jambhulpada</t>
  </si>
  <si>
    <t>77,89,477</t>
  </si>
  <si>
    <t>Pilosari</t>
  </si>
  <si>
    <t>63,00,278</t>
  </si>
  <si>
    <t>20-01-2021</t>
  </si>
  <si>
    <t>Pawsalwadi</t>
  </si>
  <si>
    <t>64,13,803</t>
  </si>
  <si>
    <t>Tivre</t>
  </si>
  <si>
    <t>56,21,938</t>
  </si>
  <si>
    <t>Harneri</t>
  </si>
  <si>
    <t>37,44,328</t>
  </si>
  <si>
    <t>Sidheshwar Budruk</t>
  </si>
  <si>
    <t>58,92,533</t>
  </si>
  <si>
    <t>Kubharghar</t>
  </si>
  <si>
    <t>42,43,332</t>
  </si>
  <si>
    <t>Pui</t>
  </si>
  <si>
    <t>30,51,808</t>
  </si>
  <si>
    <t>Pedhali</t>
  </si>
  <si>
    <t>97,66,228</t>
  </si>
  <si>
    <t>Parli Padghvli</t>
  </si>
  <si>
    <t>3,45,00,802</t>
  </si>
  <si>
    <t>17 Months</t>
  </si>
  <si>
    <t>Kansal</t>
  </si>
  <si>
    <t>1,05,58,315</t>
  </si>
  <si>
    <t>Ghotavde</t>
  </si>
  <si>
    <t>13,80,345</t>
  </si>
  <si>
    <t>16-06-2022</t>
  </si>
  <si>
    <t>Fanswadi (Grampachayt Gomashi)</t>
  </si>
  <si>
    <t>41,46,717</t>
  </si>
  <si>
    <t>Tadgaon</t>
  </si>
  <si>
    <t>1,56,17,381</t>
  </si>
  <si>
    <t>54,99,238</t>
  </si>
  <si>
    <t>Vaghoshi</t>
  </si>
  <si>
    <t>82,20,941</t>
  </si>
  <si>
    <t>Pimpaloli</t>
  </si>
  <si>
    <t>38,16,411</t>
  </si>
  <si>
    <t>Nere</t>
  </si>
  <si>
    <t>61,41,419</t>
  </si>
  <si>
    <t>Kharchunde</t>
  </si>
  <si>
    <t>75,51,499</t>
  </si>
  <si>
    <t>Nenavali</t>
  </si>
  <si>
    <t>Shreys Sudhakar Mhatre</t>
  </si>
  <si>
    <t>55,57,287</t>
  </si>
  <si>
    <t>Varhad Jambhulpada</t>
  </si>
  <si>
    <t>1,98,53,456</t>
  </si>
  <si>
    <t>Chive</t>
  </si>
  <si>
    <t>42,68,442</t>
  </si>
  <si>
    <t>Nadsur</t>
  </si>
  <si>
    <t>1,94,09,156</t>
  </si>
  <si>
    <t>Kasarwadi (Asare)</t>
  </si>
  <si>
    <t>74,83,592</t>
  </si>
  <si>
    <t>Balap</t>
  </si>
  <si>
    <t>K. T. Construction ( Sagar Yashwant Patil)</t>
  </si>
  <si>
    <t>81,60,313</t>
  </si>
  <si>
    <t>82,32,697</t>
  </si>
  <si>
    <t>Mangaon Budruk</t>
  </si>
  <si>
    <t>23,08,403</t>
  </si>
  <si>
    <t>Koshimble</t>
  </si>
  <si>
    <t>40,25,318</t>
  </si>
  <si>
    <t>Vasunde</t>
  </si>
  <si>
    <t>69,38,134</t>
  </si>
  <si>
    <t>Wave Tarfe Haveli</t>
  </si>
  <si>
    <t>81,93,095</t>
  </si>
  <si>
    <t>Rabgaon</t>
  </si>
  <si>
    <t>1,92,70,397</t>
  </si>
  <si>
    <t>Mahagaon</t>
  </si>
  <si>
    <t>1,97,81,429</t>
  </si>
  <si>
    <t>Dighewadi</t>
  </si>
  <si>
    <t>67,07,564</t>
  </si>
  <si>
    <t>Tala Taluka</t>
  </si>
  <si>
    <t>Borghar Haweli</t>
  </si>
  <si>
    <t>85,48,925</t>
  </si>
  <si>
    <t>Borichamal</t>
  </si>
  <si>
    <t>40,26,653</t>
  </si>
  <si>
    <t>Wanjloshi</t>
  </si>
  <si>
    <t>Rohan Ravindra Mandvkar</t>
  </si>
  <si>
    <t>45,96,422</t>
  </si>
  <si>
    <t>Rahatad</t>
  </si>
  <si>
    <t>84,18,953</t>
  </si>
  <si>
    <t>Belghar</t>
  </si>
  <si>
    <t>30,84,383</t>
  </si>
  <si>
    <t>Jayesh Dattatry Kalekar</t>
  </si>
  <si>
    <t>1,02,62,651</t>
  </si>
  <si>
    <t>Salshet</t>
  </si>
  <si>
    <t>31,87,953</t>
  </si>
  <si>
    <t>Barpe</t>
  </si>
  <si>
    <t>40,35,339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</si>
</sst>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-&quot;mm&quot;-&quot;yyyy"/>
    <numFmt numFmtId="165" formatCode="mm-dd-yyyy"/>
    <numFmt numFmtId="166" formatCode="m-d-yyyy"/>
  </numFmts>
  <fonts count="17">
    <font>
      <sz val="10.0"/>
      <color rgb="FF000000"/>
      <name val="Arial"/>
      <scheme val="minor"/>
    </font>
    <font>
      <b/>
      <sz val="14.0"/>
      <color theme="1"/>
      <name val="Calibri"/>
    </font>
    <font>
      <sz val="14.0"/>
      <color theme="1"/>
      <name val="Calibri"/>
    </font>
    <font>
      <sz val="14.0"/>
      <color rgb="FF000000"/>
      <name val="Calibri"/>
    </font>
    <font>
      <color rgb="FFFFFFFF"/>
      <name val="Arial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b/>
      <sz val="14.0"/>
      <color rgb="FF000000"/>
      <name val="Calibri"/>
    </font>
    <font>
      <b/>
      <color theme="1"/>
      <name val="Arial"/>
      <scheme val="minor"/>
    </font>
    <font>
      <sz val="14.0"/>
      <color rgb="FFFFFFFF"/>
      <name val="Calibri"/>
    </font>
    <font>
      <sz val="14.0"/>
      <color rgb="FFDEEBF7"/>
      <name val="Calibri"/>
    </font>
    <font>
      <b/>
      <sz val="14.0"/>
      <color rgb="FFDEEBF7"/>
      <name val="Calibri"/>
    </font>
    <font>
      <b/>
      <sz val="16.0"/>
      <color rgb="FF000000"/>
      <name val="Calibri"/>
    </font>
    <font>
      <sz val="18.0"/>
      <color theme="1"/>
      <name val="Arial"/>
    </font>
    <font>
      <sz val="11.0"/>
      <color rgb="FF000000"/>
      <name val="Inconsolata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EEBF7"/>
        <bgColor rgb="FFDEEBF7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1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0" xfId="0" applyAlignment="1" applyBorder="1" applyFont="1" applyNumberFormat="1">
      <alignment horizontal="center" readingOrder="0" vertical="center"/>
    </xf>
    <xf borderId="1" fillId="0" fontId="1" numFmtId="2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shrinkToFit="0" vertical="center" wrapText="0"/>
    </xf>
    <xf borderId="2" fillId="0" fontId="3" numFmtId="1" xfId="0" applyAlignment="1" applyBorder="1" applyFont="1" applyNumberFormat="1">
      <alignment horizontal="center" readingOrder="0" vertical="center"/>
    </xf>
    <xf borderId="2" fillId="0" fontId="3" numFmtId="165" xfId="0" applyAlignment="1" applyBorder="1" applyFont="1" applyNumberFormat="1">
      <alignment horizontal="center" readingOrder="0" vertical="center"/>
    </xf>
    <xf borderId="2" fillId="0" fontId="3" numFmtId="10" xfId="0" applyAlignment="1" applyBorder="1" applyFont="1" applyNumberFormat="1">
      <alignment horizontal="center" readingOrder="0" vertical="center"/>
    </xf>
    <xf borderId="2" fillId="0" fontId="3" numFmtId="2" xfId="0" applyAlignment="1" applyBorder="1" applyFont="1" applyNumberFormat="1">
      <alignment horizontal="center" readingOrder="0" vertical="center"/>
    </xf>
    <xf borderId="2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shrinkToFit="0" vertical="center" wrapText="0"/>
    </xf>
    <xf borderId="4" fillId="0" fontId="3" numFmtId="1" xfId="0" applyAlignment="1" applyBorder="1" applyFont="1" applyNumberFormat="1">
      <alignment horizontal="center" readingOrder="0" vertical="center"/>
    </xf>
    <xf borderId="4" fillId="0" fontId="3" numFmtId="10" xfId="0" applyAlignment="1" applyBorder="1" applyFont="1" applyNumberFormat="1">
      <alignment horizontal="center" readingOrder="0" vertical="center"/>
    </xf>
    <xf borderId="4" fillId="0" fontId="3" numFmtId="2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4" fillId="0" fontId="3" numFmtId="165" xfId="0" applyAlignment="1" applyBorder="1" applyFont="1" applyNumberFormat="1">
      <alignment horizontal="center" readingOrder="0" vertical="center"/>
    </xf>
    <xf borderId="4" fillId="0" fontId="3" numFmtId="164" xfId="0" applyAlignment="1" applyBorder="1" applyFont="1" applyNumberFormat="1">
      <alignment horizontal="center" readingOrder="0" vertical="center"/>
    </xf>
    <xf borderId="4" fillId="0" fontId="3" numFmtId="10" xfId="0" applyAlignment="1" applyBorder="1" applyFont="1" applyNumberFormat="1">
      <alignment horizontal="center" vertical="center"/>
    </xf>
    <xf borderId="4" fillId="0" fontId="3" numFmtId="166" xfId="0" applyAlignment="1" applyBorder="1" applyFont="1" applyNumberFormat="1">
      <alignment horizontal="center" readingOrder="0" vertical="center"/>
    </xf>
    <xf borderId="4" fillId="0" fontId="3" numFmtId="4" xfId="0" applyAlignment="1" applyBorder="1" applyFont="1" applyNumberFormat="1">
      <alignment horizontal="center" readingOrder="0" vertical="center"/>
    </xf>
    <xf borderId="3" fillId="0" fontId="3" numFmtId="4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0"/>
    </xf>
    <xf borderId="1" fillId="0" fontId="3" numFmtId="1" xfId="0" applyAlignment="1" applyBorder="1" applyFont="1" applyNumberFormat="1">
      <alignment horizontal="center" shrinkToFit="0" vertical="center" wrapText="0"/>
    </xf>
    <xf borderId="1" fillId="0" fontId="3" numFmtId="1" xfId="0" applyAlignment="1" applyBorder="1" applyFont="1" applyNumberFormat="1">
      <alignment horizontal="center" readingOrder="0" shrinkToFit="0" vertical="center" wrapText="0"/>
    </xf>
    <xf borderId="1" fillId="0" fontId="3" numFmtId="164" xfId="0" applyAlignment="1" applyBorder="1" applyFont="1" applyNumberFormat="1">
      <alignment horizontal="center" readingOrder="0" shrinkToFit="0" vertical="center" wrapText="0"/>
    </xf>
    <xf borderId="1" fillId="0" fontId="3" numFmtId="10" xfId="0" applyAlignment="1" applyBorder="1" applyFont="1" applyNumberFormat="1">
      <alignment horizontal="center" readingOrder="0" shrinkToFit="0" vertical="center" wrapText="0"/>
    </xf>
    <xf borderId="1" fillId="0" fontId="3" numFmtId="2" xfId="0" applyAlignment="1" applyBorder="1" applyFont="1" applyNumberFormat="1">
      <alignment horizontal="center" readingOrder="0" shrinkToFit="0" vertical="center" wrapText="0"/>
    </xf>
    <xf borderId="1" fillId="0" fontId="3" numFmtId="10" xfId="0" applyAlignment="1" applyBorder="1" applyFont="1" applyNumberFormat="1">
      <alignment horizontal="center" shrinkToFit="0" vertical="center" wrapText="0"/>
    </xf>
    <xf borderId="1" fillId="0" fontId="2" numFmtId="1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0" xfId="0" applyAlignment="1" applyBorder="1" applyFont="1" applyNumberFormat="1">
      <alignment horizontal="center" vertical="center"/>
    </xf>
    <xf borderId="1" fillId="0" fontId="2" numFmtId="2" xfId="0" applyAlignment="1" applyBorder="1" applyFont="1" applyNumberFormat="1">
      <alignment horizontal="center" vertical="center"/>
    </xf>
    <xf borderId="0" fillId="0" fontId="4" numFmtId="0" xfId="0" applyFont="1"/>
    <xf borderId="5" fillId="2" fontId="5" numFmtId="0" xfId="0" applyAlignment="1" applyBorder="1" applyFill="1" applyFont="1">
      <alignment horizontal="center" readingOrder="0" shrinkToFit="0" wrapText="0"/>
    </xf>
    <xf borderId="5" fillId="2" fontId="5" numFmtId="0" xfId="0" applyAlignment="1" applyBorder="1" applyFont="1">
      <alignment horizontal="center" readingOrder="0"/>
    </xf>
    <xf borderId="6" fillId="2" fontId="5" numFmtId="0" xfId="0" applyAlignment="1" applyBorder="1" applyFont="1">
      <alignment horizontal="center" readingOrder="0" shrinkToFit="0" vertical="bottom" wrapText="0"/>
    </xf>
    <xf borderId="6" fillId="0" fontId="6" numFmtId="0" xfId="0" applyBorder="1" applyFont="1"/>
    <xf borderId="3" fillId="0" fontId="6" numFmtId="0" xfId="0" applyBorder="1" applyFont="1"/>
    <xf borderId="4" fillId="2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shrinkToFit="0" vertical="center" wrapText="0"/>
    </xf>
    <xf borderId="4" fillId="0" fontId="7" numFmtId="0" xfId="0" applyAlignment="1" applyBorder="1" applyFont="1">
      <alignment horizontal="center" readingOrder="0" shrinkToFit="0" wrapText="0"/>
    </xf>
    <xf borderId="4" fillId="0" fontId="3" numFmtId="0" xfId="0" applyAlignment="1" applyBorder="1" applyFont="1">
      <alignment horizontal="center" shrinkToFit="0" vertical="center" wrapText="0"/>
    </xf>
    <xf borderId="7" fillId="0" fontId="8" numFmtId="0" xfId="0" applyAlignment="1" applyBorder="1" applyFont="1">
      <alignment horizontal="center" shrinkToFit="0" vertical="center" wrapText="0"/>
    </xf>
    <xf borderId="4" fillId="0" fontId="3" numFmtId="0" xfId="0" applyAlignment="1" applyBorder="1" applyFont="1">
      <alignment horizontal="center" readingOrder="0" shrinkToFit="0" wrapText="0"/>
    </xf>
    <xf borderId="7" fillId="0" fontId="8" numFmtId="0" xfId="0" applyAlignment="1" applyBorder="1" applyFont="1">
      <alignment horizontal="center" shrinkToFit="0" wrapText="0"/>
    </xf>
    <xf borderId="7" fillId="0" fontId="5" numFmtId="0" xfId="0" applyAlignment="1" applyBorder="1" applyFont="1">
      <alignment horizontal="center" shrinkToFit="0" wrapText="0"/>
    </xf>
    <xf borderId="7" fillId="2" fontId="5" numFmtId="0" xfId="0" applyAlignment="1" applyBorder="1" applyFont="1">
      <alignment horizontal="center" readingOrder="0" shrinkToFit="0" vertical="center" wrapText="0"/>
    </xf>
    <xf borderId="4" fillId="2" fontId="7" numFmtId="0" xfId="0" applyAlignment="1" applyBorder="1" applyFont="1">
      <alignment horizontal="center" readingOrder="0" shrinkToFit="0" vertical="center" wrapText="0"/>
    </xf>
    <xf borderId="4" fillId="2" fontId="3" numFmtId="0" xfId="0" applyAlignment="1" applyBorder="1" applyFont="1">
      <alignment horizontal="center" readingOrder="0" shrinkToFit="0" vertical="center" wrapText="0"/>
    </xf>
    <xf borderId="8" fillId="2" fontId="5" numFmtId="0" xfId="0" applyAlignment="1" applyBorder="1" applyFont="1">
      <alignment horizontal="center" readingOrder="0" shrinkToFit="0" vertical="center" wrapText="0"/>
    </xf>
    <xf borderId="4" fillId="0" fontId="6" numFmtId="0" xfId="0" applyBorder="1" applyFont="1"/>
    <xf borderId="9" fillId="0" fontId="9" numFmtId="0" xfId="0" applyAlignment="1" applyBorder="1" applyFont="1">
      <alignment horizontal="center" readingOrder="0"/>
    </xf>
    <xf borderId="2" fillId="0" fontId="6" numFmtId="0" xfId="0" applyBorder="1" applyFont="1"/>
    <xf borderId="4" fillId="0" fontId="7" numFmtId="0" xfId="0" applyAlignment="1" applyBorder="1" applyFont="1">
      <alignment horizontal="center" readingOrder="0" shrinkToFit="0" vertical="center" wrapText="0"/>
    </xf>
    <xf borderId="4" fillId="0" fontId="7" numFmtId="0" xfId="0" applyAlignment="1" applyBorder="1" applyFont="1">
      <alignment horizontal="center" shrinkToFit="0" vertical="center" wrapText="0"/>
    </xf>
    <xf borderId="7" fillId="2" fontId="5" numFmtId="0" xfId="0" applyAlignment="1" applyBorder="1" applyFont="1">
      <alignment horizontal="center" readingOrder="0" shrinkToFit="0" wrapText="0"/>
    </xf>
    <xf borderId="4" fillId="2" fontId="7" numFmtId="0" xfId="0" applyAlignment="1" applyBorder="1" applyFont="1">
      <alignment horizontal="center" readingOrder="0" shrinkToFit="0" wrapText="0"/>
    </xf>
    <xf borderId="3" fillId="2" fontId="5" numFmtId="0" xfId="0" applyAlignment="1" applyBorder="1" applyFont="1">
      <alignment horizontal="left" readingOrder="0" shrinkToFit="0" wrapText="0"/>
    </xf>
    <xf borderId="4" fillId="2" fontId="7" numFmtId="0" xfId="0" applyAlignment="1" applyBorder="1" applyFont="1">
      <alignment horizontal="center" shrinkToFit="0" wrapText="0"/>
    </xf>
    <xf borderId="0" fillId="0" fontId="2" numFmtId="0" xfId="0" applyFont="1"/>
    <xf borderId="0" fillId="0" fontId="10" numFmtId="0" xfId="0" applyFont="1"/>
    <xf borderId="5" fillId="2" fontId="2" numFmtId="0" xfId="0" applyAlignment="1" applyBorder="1" applyFont="1">
      <alignment horizontal="center" readingOrder="0" vertical="center"/>
    </xf>
    <xf borderId="9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0" fillId="0" fontId="3" numFmtId="0" xfId="0" applyFont="1"/>
    <xf borderId="5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right" readingOrder="0" shrinkToFit="0" vertical="bottom" wrapText="0"/>
    </xf>
    <xf borderId="2" fillId="0" fontId="7" numFmtId="0" xfId="0" applyAlignment="1" applyBorder="1" applyFont="1">
      <alignment horizontal="right" readingOrder="0" shrinkToFit="0" vertical="bottom" wrapText="0"/>
    </xf>
    <xf borderId="5" fillId="3" fontId="8" numFmtId="0" xfId="0" applyAlignment="1" applyBorder="1" applyFill="1" applyFont="1">
      <alignment horizontal="center" readingOrder="0"/>
    </xf>
    <xf borderId="9" fillId="3" fontId="8" numFmtId="0" xfId="0" applyAlignment="1" applyBorder="1" applyFont="1">
      <alignment horizontal="center" readingOrder="0"/>
    </xf>
    <xf borderId="9" fillId="3" fontId="8" numFmtId="0" xfId="0" applyAlignment="1" applyBorder="1" applyFont="1">
      <alignment horizontal="center" readingOrder="0" vertical="bottom"/>
    </xf>
    <xf borderId="3" fillId="0" fontId="7" numFmtId="0" xfId="0" applyAlignment="1" applyBorder="1" applyFont="1">
      <alignment horizontal="right" readingOrder="0" shrinkToFit="0" vertical="bottom" wrapText="0"/>
    </xf>
    <xf borderId="4" fillId="0" fontId="7" numFmtId="0" xfId="0" applyAlignment="1" applyBorder="1" applyFont="1">
      <alignment horizontal="right" readingOrder="0" shrinkToFit="0" vertical="bottom" wrapText="0"/>
    </xf>
    <xf borderId="1" fillId="3" fontId="8" numFmtId="0" xfId="0" applyAlignment="1" applyBorder="1" applyFont="1">
      <alignment horizontal="center" readingOrder="0"/>
    </xf>
    <xf borderId="1" fillId="3" fontId="8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4" fontId="3" numFmtId="0" xfId="0" applyFill="1" applyFont="1"/>
    <xf borderId="0" fillId="0" fontId="2" numFmtId="0" xfId="0" applyAlignment="1" applyFont="1">
      <alignment readingOrder="0"/>
    </xf>
    <xf borderId="1" fillId="3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 readingOrder="0" vertical="center"/>
    </xf>
    <xf borderId="5" fillId="4" fontId="3" numFmtId="0" xfId="0" applyAlignment="1" applyBorder="1" applyFont="1">
      <alignment horizontal="center" readingOrder="0" shrinkToFit="0" vertical="center" wrapText="0"/>
    </xf>
    <xf borderId="2" fillId="4" fontId="3" numFmtId="0" xfId="0" applyAlignment="1" applyBorder="1" applyFont="1">
      <alignment horizontal="center" readingOrder="0" shrinkToFit="0" vertical="center" wrapText="0"/>
    </xf>
    <xf borderId="1" fillId="4" fontId="2" numFmtId="0" xfId="0" applyAlignment="1" applyBorder="1" applyFont="1">
      <alignment horizontal="center" vertical="center"/>
    </xf>
    <xf borderId="4" fillId="4" fontId="3" numFmtId="0" xfId="0" applyAlignment="1" applyBorder="1" applyFont="1">
      <alignment horizontal="center" readingOrder="0" shrinkToFit="0" vertical="center" wrapText="0"/>
    </xf>
    <xf borderId="1" fillId="0" fontId="7" numFmtId="0" xfId="0" applyAlignment="1" applyBorder="1" applyFont="1">
      <alignment horizontal="left" readingOrder="0" shrinkToFit="0" vertical="bottom" wrapText="0"/>
    </xf>
    <xf borderId="2" fillId="0" fontId="7" numFmtId="0" xfId="0" applyAlignment="1" applyBorder="1" applyFont="1">
      <alignment shrinkToFit="0" vertical="bottom" wrapText="0"/>
    </xf>
    <xf borderId="2" fillId="0" fontId="7" numFmtId="0" xfId="0" applyAlignment="1" applyBorder="1" applyFont="1">
      <alignment horizontal="left" readingOrder="0"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3" fillId="0" fontId="7" numFmtId="0" xfId="0" applyAlignment="1" applyBorder="1" applyFont="1">
      <alignment horizontal="left" readingOrder="0" shrinkToFit="0" vertical="bottom" wrapText="0"/>
    </xf>
    <xf borderId="4" fillId="0" fontId="7" numFmtId="0" xfId="0" applyAlignment="1" applyBorder="1" applyFont="1">
      <alignment shrinkToFit="0" vertical="bottom" wrapText="0"/>
    </xf>
    <xf borderId="4" fillId="0" fontId="7" numFmtId="0" xfId="0" applyAlignment="1" applyBorder="1" applyFont="1">
      <alignment horizontal="left" readingOrder="0" shrinkToFit="0" vertical="bottom" wrapText="0"/>
    </xf>
    <xf borderId="5" fillId="0" fontId="1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horizontal="right" readingOrder="0" shrinkToFit="0" vertical="bottom" wrapText="0"/>
    </xf>
    <xf borderId="10" fillId="0" fontId="7" numFmtId="0" xfId="0" applyAlignment="1" applyBorder="1" applyFont="1">
      <alignment shrinkToFit="0" vertical="bottom" wrapText="0"/>
    </xf>
    <xf borderId="10" fillId="0" fontId="7" numFmtId="0" xfId="0" applyAlignment="1" applyBorder="1" applyFont="1">
      <alignment horizontal="right" readingOrder="0" shrinkToFit="0" vertical="bottom" wrapText="0"/>
    </xf>
    <xf borderId="3" fillId="0" fontId="3" numFmtId="0" xfId="0" applyAlignment="1" applyBorder="1" applyFont="1">
      <alignment horizontal="center" readingOrder="0" shrinkToFit="0" wrapText="0"/>
    </xf>
    <xf borderId="4" fillId="0" fontId="3" numFmtId="0" xfId="0" applyAlignment="1" applyBorder="1" applyFont="1">
      <alignment horizontal="center" readingOrder="0" shrinkToFit="0" wrapText="0"/>
    </xf>
    <xf borderId="5" fillId="2" fontId="2" numFmtId="0" xfId="0" applyAlignment="1" applyBorder="1" applyFont="1">
      <alignment horizontal="center" vertical="center"/>
    </xf>
    <xf borderId="1" fillId="2" fontId="11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readingOrder="0" vertical="center"/>
    </xf>
    <xf borderId="12" fillId="0" fontId="6" numFmtId="0" xfId="0" applyBorder="1" applyFont="1"/>
    <xf borderId="1" fillId="2" fontId="1" numFmtId="0" xfId="0" applyAlignment="1" applyBorder="1" applyFont="1">
      <alignment horizontal="center" readingOrder="0" vertical="center"/>
    </xf>
    <xf borderId="1" fillId="2" fontId="12" numFmtId="0" xfId="0" applyAlignment="1" applyBorder="1" applyFont="1">
      <alignment horizontal="center" readingOrder="0" vertical="center"/>
    </xf>
    <xf borderId="8" fillId="0" fontId="6" numFmtId="0" xfId="0" applyBorder="1" applyFont="1"/>
    <xf borderId="9" fillId="2" fontId="1" numFmtId="0" xfId="0" applyAlignment="1" applyBorder="1" applyFont="1">
      <alignment horizontal="center" vertical="center"/>
    </xf>
    <xf borderId="5" fillId="3" fontId="13" numFmtId="0" xfId="0" applyAlignment="1" applyBorder="1" applyFont="1">
      <alignment horizontal="center" readingOrder="0"/>
    </xf>
    <xf borderId="9" fillId="3" fontId="13" numFmtId="0" xfId="0" applyAlignment="1" applyBorder="1" applyFont="1">
      <alignment horizontal="center" readingOrder="0"/>
    </xf>
    <xf borderId="9" fillId="3" fontId="13" numFmtId="0" xfId="0" applyAlignment="1" applyBorder="1" applyFont="1">
      <alignment horizontal="center" readingOrder="0" vertical="bottom"/>
    </xf>
    <xf borderId="1" fillId="3" fontId="13" numFmtId="0" xfId="0" applyAlignment="1" applyBorder="1" applyFont="1">
      <alignment horizontal="center" readingOrder="0"/>
    </xf>
    <xf borderId="1" fillId="3" fontId="13" numFmtId="0" xfId="0" applyAlignment="1" applyBorder="1" applyFont="1">
      <alignment horizontal="center" readingOrder="0" vertical="bottom"/>
    </xf>
    <xf borderId="1" fillId="0" fontId="14" numFmtId="0" xfId="0" applyAlignment="1" applyBorder="1" applyFont="1">
      <alignment horizontal="center"/>
    </xf>
    <xf borderId="0" fillId="4" fontId="15" numFmtId="0" xfId="0" applyFont="1"/>
    <xf borderId="1" fillId="3" fontId="14" numFmtId="0" xfId="0" applyAlignment="1" applyBorder="1" applyFont="1">
      <alignment horizontal="center"/>
    </xf>
    <xf borderId="9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2" fillId="0" fontId="2" numFmtId="0" xfId="0" applyAlignment="1" applyBorder="1" applyFont="1">
      <alignment horizontal="center"/>
    </xf>
    <xf borderId="1" fillId="0" fontId="3" numFmtId="1" xfId="0" applyAlignment="1" applyBorder="1" applyFont="1" applyNumberFormat="1">
      <alignment horizontal="center" readingOrder="0" vertical="center"/>
    </xf>
    <xf borderId="1" fillId="0" fontId="3" numFmtId="165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10" xfId="0" applyAlignment="1" applyBorder="1" applyFont="1" applyNumberFormat="1">
      <alignment horizontal="center" readingOrder="0" vertical="center"/>
    </xf>
    <xf borderId="0" fillId="0" fontId="16" numFmtId="0" xfId="0" applyAlignment="1" applyFont="1">
      <alignment horizontal="center" vertical="center"/>
    </xf>
    <xf borderId="1" fillId="0" fontId="16" numFmtId="0" xfId="0" applyBorder="1" applyFont="1"/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1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1" fillId="0" fontId="2" numFmtId="4" xfId="0" applyAlignment="1" applyBorder="1" applyFont="1" applyNumberFormat="1">
      <alignment horizontal="center"/>
    </xf>
    <xf borderId="1" fillId="0" fontId="2" numFmtId="10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 readingOrder="0" vertical="center"/>
    </xf>
    <xf borderId="1" fillId="0" fontId="3" numFmtId="166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/>
    </xf>
    <xf borderId="0" fillId="0" fontId="3" numFmtId="0" xfId="0" applyAlignment="1" applyFont="1">
      <alignment horizontal="center" readingOrder="0" vertical="center"/>
    </xf>
    <xf borderId="2" fillId="0" fontId="2" numFmtId="164" xfId="0" applyAlignment="1" applyBorder="1" applyFont="1" applyNumberFormat="1">
      <alignment horizontal="center"/>
    </xf>
    <xf borderId="2" fillId="0" fontId="2" numFmtId="0" xfId="0" applyAlignment="1" applyBorder="1" applyFont="1">
      <alignment horizontal="center"/>
    </xf>
    <xf borderId="2" fillId="0" fontId="2" numFmtId="10" xfId="0" applyAlignment="1" applyBorder="1" applyFont="1" applyNumberFormat="1">
      <alignment horizontal="center"/>
    </xf>
    <xf borderId="3" fillId="0" fontId="2" numFmtId="1" xfId="0" applyAlignment="1" applyBorder="1" applyFont="1" applyNumberFormat="1">
      <alignment horizontal="center"/>
    </xf>
    <xf borderId="4" fillId="0" fontId="2" numFmtId="165" xfId="0" applyAlignment="1" applyBorder="1" applyFont="1" applyNumberFormat="1">
      <alignment horizontal="center"/>
    </xf>
    <xf borderId="4" fillId="0" fontId="2" numFmtId="0" xfId="0" applyAlignment="1" applyBorder="1" applyFont="1">
      <alignment horizontal="center"/>
    </xf>
    <xf borderId="4" fillId="0" fontId="2" numFmtId="10" xfId="0" applyAlignment="1" applyBorder="1" applyFont="1" applyNumberFormat="1">
      <alignment horizontal="center"/>
    </xf>
    <xf borderId="4" fillId="0" fontId="2" numFmtId="164" xfId="0" applyAlignment="1" applyBorder="1" applyFont="1" applyNumberFormat="1">
      <alignment horizontal="center"/>
    </xf>
    <xf borderId="9" fillId="0" fontId="8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0"/>
    </xf>
    <xf borderId="2" fillId="0" fontId="2" numFmtId="165" xfId="0" applyAlignment="1" applyBorder="1" applyFont="1" applyNumberFormat="1">
      <alignment horizontal="center"/>
    </xf>
    <xf borderId="1" fillId="0" fontId="3" numFmtId="1" xfId="0" applyAlignment="1" applyBorder="1" applyFont="1" applyNumberFormat="1">
      <alignment horizontal="center" readingOrder="0" vertical="center"/>
    </xf>
    <xf borderId="1" fillId="0" fontId="3" numFmtId="165" xfId="0" applyAlignment="1" applyBorder="1" applyFont="1" applyNumberFormat="1">
      <alignment horizontal="center" readingOrder="0" vertical="center"/>
    </xf>
    <xf borderId="1" fillId="0" fontId="3" numFmtId="10" xfId="0" applyAlignment="1" applyBorder="1" applyFont="1" applyNumberFormat="1">
      <alignment horizontal="center" readingOrder="0" vertical="center"/>
    </xf>
    <xf borderId="1" fillId="0" fontId="2" numFmtId="166" xfId="0" applyAlignment="1" applyBorder="1" applyFont="1" applyNumberFormat="1">
      <alignment horizontal="center"/>
    </xf>
    <xf borderId="1" fillId="0" fontId="3" numFmtId="166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1" fillId="0" fontId="2" numFmtId="1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2" numFmtId="10" xfId="0" applyAlignment="1" applyBorder="1" applyFont="1" applyNumberFormat="1">
      <alignment horizontal="center" vertical="bottom"/>
    </xf>
    <xf borderId="1" fillId="0" fontId="3" numFmtId="1" xfId="0" applyAlignment="1" applyBorder="1" applyFont="1" applyNumberFormat="1">
      <alignment horizontal="center" vertical="center"/>
    </xf>
    <xf borderId="1" fillId="0" fontId="3" numFmtId="165" xfId="0" applyAlignment="1" applyBorder="1" applyFont="1" applyNumberFormat="1">
      <alignment horizontal="center" vertical="center"/>
    </xf>
    <xf borderId="1" fillId="0" fontId="3" numFmtId="4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color rgb="FFFFFF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1.13"/>
    <col customWidth="1" min="3" max="3" width="13.0"/>
    <col customWidth="1" min="4" max="4" width="42.63"/>
    <col customWidth="1" min="5" max="5" width="14.63"/>
    <col customWidth="1" min="6" max="6" width="16.5"/>
    <col customWidth="1" min="7" max="7" width="12.25"/>
    <col customWidth="1" min="8" max="8" width="15.88"/>
    <col customWidth="1" min="9" max="9" width="14.13"/>
    <col customWidth="1" min="10" max="10" width="20.0"/>
    <col customWidth="1" min="11" max="11" width="20.88"/>
    <col customWidth="1" min="12" max="12" width="16.88"/>
    <col customWidth="1" min="13" max="13" width="20.38"/>
    <col customWidth="1" min="14" max="14" width="78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1" t="s">
        <v>7</v>
      </c>
      <c r="I1" s="5" t="s">
        <v>8</v>
      </c>
      <c r="J1" s="6" t="s">
        <v>9</v>
      </c>
      <c r="K1" s="5" t="s">
        <v>10</v>
      </c>
      <c r="L1" s="7" t="s">
        <v>11</v>
      </c>
      <c r="M1" s="6" t="s">
        <v>12</v>
      </c>
      <c r="N1" s="2" t="s">
        <v>13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14</v>
      </c>
      <c r="B2" s="10" t="s">
        <v>15</v>
      </c>
      <c r="C2" s="10" t="s">
        <v>16</v>
      </c>
      <c r="D2" s="11" t="s">
        <v>17</v>
      </c>
      <c r="E2" s="12" t="s">
        <v>18</v>
      </c>
      <c r="F2" s="12" t="s">
        <v>18</v>
      </c>
      <c r="G2" s="13">
        <v>44696.0</v>
      </c>
      <c r="H2" s="9" t="s">
        <v>19</v>
      </c>
      <c r="I2" s="10">
        <v>3.0</v>
      </c>
      <c r="J2" s="14">
        <v>0.8389</v>
      </c>
      <c r="K2" s="14">
        <v>0.6991</v>
      </c>
      <c r="L2" s="15">
        <v>8.95</v>
      </c>
      <c r="M2" s="16"/>
      <c r="N2" s="10" t="s">
        <v>20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7" t="s">
        <v>14</v>
      </c>
      <c r="B3" s="18" t="s">
        <v>15</v>
      </c>
      <c r="C3" s="18" t="s">
        <v>16</v>
      </c>
      <c r="D3" s="19" t="s">
        <v>21</v>
      </c>
      <c r="E3" s="20" t="s">
        <v>22</v>
      </c>
      <c r="F3" s="20" t="s">
        <v>23</v>
      </c>
      <c r="G3" s="18" t="s">
        <v>24</v>
      </c>
      <c r="H3" s="17" t="s">
        <v>19</v>
      </c>
      <c r="I3" s="18">
        <v>3.0</v>
      </c>
      <c r="J3" s="21">
        <v>0.6722</v>
      </c>
      <c r="K3" s="18" t="s">
        <v>25</v>
      </c>
      <c r="L3" s="22" t="s">
        <v>26</v>
      </c>
      <c r="M3" s="23"/>
      <c r="N3" s="18" t="s">
        <v>27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7" t="s">
        <v>14</v>
      </c>
      <c r="B4" s="18" t="s">
        <v>15</v>
      </c>
      <c r="C4" s="18" t="s">
        <v>16</v>
      </c>
      <c r="D4" s="19" t="s">
        <v>28</v>
      </c>
      <c r="E4" s="20" t="s">
        <v>29</v>
      </c>
      <c r="F4" s="20" t="s">
        <v>30</v>
      </c>
      <c r="G4" s="18" t="s">
        <v>31</v>
      </c>
      <c r="H4" s="17" t="s">
        <v>19</v>
      </c>
      <c r="I4" s="18">
        <v>3.0</v>
      </c>
      <c r="J4" s="21">
        <v>0.393</v>
      </c>
      <c r="K4" s="18" t="s">
        <v>26</v>
      </c>
      <c r="L4" s="18" t="s">
        <v>26</v>
      </c>
      <c r="M4" s="21">
        <v>0.0</v>
      </c>
      <c r="N4" s="18" t="s">
        <v>32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7" t="s">
        <v>14</v>
      </c>
      <c r="B5" s="18" t="s">
        <v>15</v>
      </c>
      <c r="C5" s="18" t="s">
        <v>16</v>
      </c>
      <c r="D5" s="19" t="s">
        <v>33</v>
      </c>
      <c r="E5" s="20" t="s">
        <v>34</v>
      </c>
      <c r="F5" s="20" t="s">
        <v>35</v>
      </c>
      <c r="G5" s="24">
        <v>44748.0</v>
      </c>
      <c r="H5" s="17" t="s">
        <v>19</v>
      </c>
      <c r="I5" s="18">
        <v>3.0</v>
      </c>
      <c r="J5" s="21">
        <v>0.3525</v>
      </c>
      <c r="K5" s="18" t="s">
        <v>36</v>
      </c>
      <c r="L5" s="22" t="s">
        <v>26</v>
      </c>
      <c r="M5" s="23"/>
      <c r="N5" s="18" t="s">
        <v>37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7" t="s">
        <v>14</v>
      </c>
      <c r="B6" s="18" t="s">
        <v>15</v>
      </c>
      <c r="C6" s="18" t="s">
        <v>16</v>
      </c>
      <c r="D6" s="19" t="s">
        <v>38</v>
      </c>
      <c r="E6" s="20" t="s">
        <v>39</v>
      </c>
      <c r="F6" s="20" t="s">
        <v>40</v>
      </c>
      <c r="G6" s="25">
        <v>44748.0</v>
      </c>
      <c r="H6" s="17" t="s">
        <v>19</v>
      </c>
      <c r="I6" s="18">
        <v>3.0</v>
      </c>
      <c r="J6" s="21">
        <v>0.3009</v>
      </c>
      <c r="K6" s="21">
        <v>0.2912</v>
      </c>
      <c r="L6" s="22">
        <v>9.17</v>
      </c>
      <c r="M6" s="26"/>
      <c r="N6" s="18" t="s">
        <v>41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7" t="s">
        <v>14</v>
      </c>
      <c r="B7" s="18" t="s">
        <v>15</v>
      </c>
      <c r="C7" s="18" t="s">
        <v>16</v>
      </c>
      <c r="D7" s="19" t="s">
        <v>42</v>
      </c>
      <c r="E7" s="20" t="s">
        <v>43</v>
      </c>
      <c r="F7" s="20" t="s">
        <v>44</v>
      </c>
      <c r="G7" s="18" t="s">
        <v>31</v>
      </c>
      <c r="H7" s="17" t="s">
        <v>45</v>
      </c>
      <c r="I7" s="18">
        <v>3.0</v>
      </c>
      <c r="J7" s="21">
        <v>0.1826</v>
      </c>
      <c r="K7" s="18" t="s">
        <v>26</v>
      </c>
      <c r="L7" s="18" t="s">
        <v>26</v>
      </c>
      <c r="M7" s="23"/>
      <c r="N7" s="18" t="s">
        <v>46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7" t="s">
        <v>14</v>
      </c>
      <c r="B8" s="18" t="s">
        <v>15</v>
      </c>
      <c r="C8" s="18" t="s">
        <v>16</v>
      </c>
      <c r="D8" s="19" t="s">
        <v>47</v>
      </c>
      <c r="E8" s="20" t="s">
        <v>48</v>
      </c>
      <c r="F8" s="20" t="s">
        <v>49</v>
      </c>
      <c r="G8" s="24">
        <v>44958.0</v>
      </c>
      <c r="H8" s="17" t="s">
        <v>50</v>
      </c>
      <c r="I8" s="18">
        <v>3.0</v>
      </c>
      <c r="J8" s="21">
        <v>0.1283</v>
      </c>
      <c r="K8" s="21">
        <v>0.1147</v>
      </c>
      <c r="L8" s="18">
        <v>5.44</v>
      </c>
      <c r="M8" s="21">
        <v>0.0</v>
      </c>
      <c r="N8" s="18" t="s">
        <v>51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7" t="s">
        <v>14</v>
      </c>
      <c r="B9" s="18" t="s">
        <v>15</v>
      </c>
      <c r="C9" s="18" t="s">
        <v>16</v>
      </c>
      <c r="D9" s="19" t="s">
        <v>52</v>
      </c>
      <c r="E9" s="20" t="s">
        <v>53</v>
      </c>
      <c r="F9" s="20" t="s">
        <v>53</v>
      </c>
      <c r="G9" s="18" t="s">
        <v>54</v>
      </c>
      <c r="H9" s="17" t="s">
        <v>19</v>
      </c>
      <c r="I9" s="18">
        <v>3.0</v>
      </c>
      <c r="J9" s="21">
        <v>0.0092</v>
      </c>
      <c r="K9" s="18" t="s">
        <v>26</v>
      </c>
      <c r="L9" s="18" t="s">
        <v>26</v>
      </c>
      <c r="M9" s="21">
        <v>0.0</v>
      </c>
      <c r="N9" s="18" t="s">
        <v>55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7" t="s">
        <v>14</v>
      </c>
      <c r="B10" s="18" t="s">
        <v>15</v>
      </c>
      <c r="C10" s="18" t="s">
        <v>16</v>
      </c>
      <c r="D10" s="19" t="s">
        <v>56</v>
      </c>
      <c r="E10" s="20" t="s">
        <v>57</v>
      </c>
      <c r="F10" s="20" t="s">
        <v>57</v>
      </c>
      <c r="G10" s="24">
        <v>44735.0</v>
      </c>
      <c r="H10" s="17" t="s">
        <v>19</v>
      </c>
      <c r="I10" s="18">
        <v>3.0</v>
      </c>
      <c r="J10" s="21">
        <v>0.0051</v>
      </c>
      <c r="K10" s="18" t="s">
        <v>26</v>
      </c>
      <c r="L10" s="18" t="s">
        <v>26</v>
      </c>
      <c r="M10" s="21">
        <v>0.0</v>
      </c>
      <c r="N10" s="18" t="s">
        <v>58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7" t="s">
        <v>14</v>
      </c>
      <c r="B11" s="18" t="s">
        <v>15</v>
      </c>
      <c r="C11" s="18" t="s">
        <v>16</v>
      </c>
      <c r="D11" s="19" t="s">
        <v>59</v>
      </c>
      <c r="E11" s="20" t="s">
        <v>60</v>
      </c>
      <c r="F11" s="20" t="s">
        <v>61</v>
      </c>
      <c r="G11" s="27">
        <v>44925.0</v>
      </c>
      <c r="H11" s="17" t="s">
        <v>50</v>
      </c>
      <c r="I11" s="18">
        <v>3.0</v>
      </c>
      <c r="J11" s="21">
        <v>0.0044</v>
      </c>
      <c r="K11" s="18" t="s">
        <v>26</v>
      </c>
      <c r="L11" s="18" t="s">
        <v>26</v>
      </c>
      <c r="M11" s="21">
        <v>0.0</v>
      </c>
      <c r="N11" s="18" t="s">
        <v>62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7" t="s">
        <v>14</v>
      </c>
      <c r="B12" s="18" t="s">
        <v>15</v>
      </c>
      <c r="C12" s="18" t="s">
        <v>16</v>
      </c>
      <c r="D12" s="19" t="s">
        <v>63</v>
      </c>
      <c r="E12" s="20" t="s">
        <v>64</v>
      </c>
      <c r="F12" s="20" t="s">
        <v>64</v>
      </c>
      <c r="G12" s="18" t="s">
        <v>65</v>
      </c>
      <c r="H12" s="17" t="s">
        <v>19</v>
      </c>
      <c r="I12" s="18">
        <v>3.0</v>
      </c>
      <c r="J12" s="21">
        <v>0.0039</v>
      </c>
      <c r="K12" s="18" t="s">
        <v>26</v>
      </c>
      <c r="L12" s="18" t="s">
        <v>26</v>
      </c>
      <c r="M12" s="21">
        <v>0.0</v>
      </c>
      <c r="N12" s="18" t="s">
        <v>66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7" t="s">
        <v>14</v>
      </c>
      <c r="B13" s="18" t="s">
        <v>15</v>
      </c>
      <c r="C13" s="18" t="s">
        <v>16</v>
      </c>
      <c r="D13" s="19" t="s">
        <v>67</v>
      </c>
      <c r="E13" s="20" t="s">
        <v>68</v>
      </c>
      <c r="F13" s="20" t="s">
        <v>69</v>
      </c>
      <c r="G13" s="24">
        <v>44816.0</v>
      </c>
      <c r="H13" s="17" t="s">
        <v>19</v>
      </c>
      <c r="I13" s="18">
        <v>3.0</v>
      </c>
      <c r="J13" s="21">
        <v>0.0025</v>
      </c>
      <c r="K13" s="18" t="s">
        <v>26</v>
      </c>
      <c r="L13" s="18" t="s">
        <v>26</v>
      </c>
      <c r="M13" s="21">
        <v>0.0</v>
      </c>
      <c r="N13" s="18" t="s">
        <v>70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7" t="s">
        <v>14</v>
      </c>
      <c r="B14" s="18" t="s">
        <v>15</v>
      </c>
      <c r="C14" s="18" t="s">
        <v>16</v>
      </c>
      <c r="D14" s="19" t="s">
        <v>71</v>
      </c>
      <c r="E14" s="20" t="s">
        <v>72</v>
      </c>
      <c r="F14" s="20" t="s">
        <v>72</v>
      </c>
      <c r="G14" s="18" t="s">
        <v>65</v>
      </c>
      <c r="H14" s="17" t="s">
        <v>19</v>
      </c>
      <c r="I14" s="18">
        <v>3.0</v>
      </c>
      <c r="J14" s="21">
        <v>0.0023</v>
      </c>
      <c r="K14" s="18" t="s">
        <v>26</v>
      </c>
      <c r="L14" s="18" t="s">
        <v>26</v>
      </c>
      <c r="M14" s="21">
        <v>0.0</v>
      </c>
      <c r="N14" s="18" t="s">
        <v>73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7" t="s">
        <v>14</v>
      </c>
      <c r="B15" s="18" t="s">
        <v>15</v>
      </c>
      <c r="C15" s="18" t="s">
        <v>16</v>
      </c>
      <c r="D15" s="19" t="s">
        <v>74</v>
      </c>
      <c r="E15" s="20" t="s">
        <v>75</v>
      </c>
      <c r="F15" s="20" t="s">
        <v>76</v>
      </c>
      <c r="G15" s="24">
        <v>44956.0</v>
      </c>
      <c r="H15" s="17" t="s">
        <v>50</v>
      </c>
      <c r="I15" s="18">
        <v>3.0</v>
      </c>
      <c r="J15" s="21">
        <v>0.0022</v>
      </c>
      <c r="K15" s="18" t="s">
        <v>26</v>
      </c>
      <c r="L15" s="18" t="s">
        <v>26</v>
      </c>
      <c r="M15" s="21">
        <v>0.0</v>
      </c>
      <c r="N15" s="18" t="s">
        <v>77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7" t="s">
        <v>14</v>
      </c>
      <c r="B16" s="18" t="s">
        <v>15</v>
      </c>
      <c r="C16" s="18" t="s">
        <v>16</v>
      </c>
      <c r="D16" s="19" t="s">
        <v>78</v>
      </c>
      <c r="E16" s="20" t="s">
        <v>79</v>
      </c>
      <c r="F16" s="20" t="s">
        <v>80</v>
      </c>
      <c r="G16" s="18" t="s">
        <v>81</v>
      </c>
      <c r="H16" s="17" t="s">
        <v>50</v>
      </c>
      <c r="I16" s="18">
        <v>3.0</v>
      </c>
      <c r="J16" s="21">
        <v>0.0017</v>
      </c>
      <c r="K16" s="18" t="s">
        <v>26</v>
      </c>
      <c r="L16" s="18" t="s">
        <v>26</v>
      </c>
      <c r="M16" s="21">
        <v>0.0</v>
      </c>
      <c r="N16" s="18" t="s">
        <v>82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7" t="s">
        <v>14</v>
      </c>
      <c r="B17" s="18" t="s">
        <v>15</v>
      </c>
      <c r="C17" s="18" t="s">
        <v>16</v>
      </c>
      <c r="D17" s="19" t="s">
        <v>83</v>
      </c>
      <c r="E17" s="20" t="s">
        <v>84</v>
      </c>
      <c r="F17" s="20" t="s">
        <v>85</v>
      </c>
      <c r="G17" s="18" t="s">
        <v>86</v>
      </c>
      <c r="H17" s="17" t="s">
        <v>87</v>
      </c>
      <c r="I17" s="18">
        <v>3.0</v>
      </c>
      <c r="J17" s="21">
        <v>0.0017</v>
      </c>
      <c r="K17" s="18" t="s">
        <v>26</v>
      </c>
      <c r="L17" s="18" t="s">
        <v>26</v>
      </c>
      <c r="M17" s="21">
        <v>0.0</v>
      </c>
      <c r="N17" s="18" t="s">
        <v>88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7" t="s">
        <v>14</v>
      </c>
      <c r="B18" s="18" t="s">
        <v>15</v>
      </c>
      <c r="C18" s="18" t="s">
        <v>16</v>
      </c>
      <c r="D18" s="19" t="s">
        <v>89</v>
      </c>
      <c r="E18" s="20" t="s">
        <v>90</v>
      </c>
      <c r="F18" s="20" t="s">
        <v>90</v>
      </c>
      <c r="G18" s="18" t="s">
        <v>24</v>
      </c>
      <c r="H18" s="17" t="s">
        <v>19</v>
      </c>
      <c r="I18" s="18">
        <v>3.0</v>
      </c>
      <c r="J18" s="21">
        <v>0.0017</v>
      </c>
      <c r="K18" s="18" t="s">
        <v>26</v>
      </c>
      <c r="L18" s="18" t="s">
        <v>26</v>
      </c>
      <c r="M18" s="21">
        <v>0.0</v>
      </c>
      <c r="N18" s="18" t="s">
        <v>91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7" t="s">
        <v>14</v>
      </c>
      <c r="B19" s="18" t="s">
        <v>15</v>
      </c>
      <c r="C19" s="18" t="s">
        <v>16</v>
      </c>
      <c r="D19" s="19" t="s">
        <v>92</v>
      </c>
      <c r="E19" s="20" t="s">
        <v>93</v>
      </c>
      <c r="F19" s="20" t="s">
        <v>94</v>
      </c>
      <c r="G19" s="18" t="s">
        <v>95</v>
      </c>
      <c r="H19" s="17" t="s">
        <v>50</v>
      </c>
      <c r="I19" s="18">
        <v>3.0</v>
      </c>
      <c r="J19" s="21">
        <v>0.0015</v>
      </c>
      <c r="K19" s="18" t="s">
        <v>26</v>
      </c>
      <c r="L19" s="18" t="s">
        <v>26</v>
      </c>
      <c r="M19" s="21">
        <v>0.0</v>
      </c>
      <c r="N19" s="18" t="s">
        <v>96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7" t="s">
        <v>14</v>
      </c>
      <c r="B20" s="18" t="s">
        <v>15</v>
      </c>
      <c r="C20" s="18" t="s">
        <v>16</v>
      </c>
      <c r="D20" s="19" t="s">
        <v>97</v>
      </c>
      <c r="E20" s="20" t="s">
        <v>98</v>
      </c>
      <c r="F20" s="20" t="s">
        <v>99</v>
      </c>
      <c r="G20" s="18" t="s">
        <v>100</v>
      </c>
      <c r="H20" s="17" t="s">
        <v>19</v>
      </c>
      <c r="I20" s="18">
        <v>3.0</v>
      </c>
      <c r="J20" s="21">
        <v>0.0014</v>
      </c>
      <c r="K20" s="18" t="s">
        <v>26</v>
      </c>
      <c r="L20" s="18" t="s">
        <v>26</v>
      </c>
      <c r="M20" s="21">
        <v>0.0</v>
      </c>
      <c r="N20" s="18" t="s">
        <v>101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7" t="s">
        <v>14</v>
      </c>
      <c r="B21" s="18" t="s">
        <v>15</v>
      </c>
      <c r="C21" s="18" t="s">
        <v>16</v>
      </c>
      <c r="D21" s="19" t="s">
        <v>102</v>
      </c>
      <c r="E21" s="20" t="s">
        <v>103</v>
      </c>
      <c r="F21" s="20" t="s">
        <v>104</v>
      </c>
      <c r="G21" s="27">
        <v>44922.0</v>
      </c>
      <c r="H21" s="17" t="s">
        <v>105</v>
      </c>
      <c r="I21" s="18">
        <v>3.0</v>
      </c>
      <c r="J21" s="21">
        <v>0.0014</v>
      </c>
      <c r="K21" s="18" t="s">
        <v>26</v>
      </c>
      <c r="L21" s="18" t="s">
        <v>26</v>
      </c>
      <c r="M21" s="21">
        <v>0.0</v>
      </c>
      <c r="N21" s="18" t="s">
        <v>106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7" t="s">
        <v>14</v>
      </c>
      <c r="B22" s="18" t="s">
        <v>15</v>
      </c>
      <c r="C22" s="18" t="s">
        <v>16</v>
      </c>
      <c r="D22" s="19" t="s">
        <v>107</v>
      </c>
      <c r="E22" s="20" t="s">
        <v>108</v>
      </c>
      <c r="F22" s="20" t="s">
        <v>109</v>
      </c>
      <c r="G22" s="18" t="s">
        <v>31</v>
      </c>
      <c r="H22" s="17" t="s">
        <v>19</v>
      </c>
      <c r="I22" s="18">
        <v>3.0</v>
      </c>
      <c r="J22" s="21">
        <v>0.0014</v>
      </c>
      <c r="K22" s="18" t="s">
        <v>26</v>
      </c>
      <c r="L22" s="18" t="s">
        <v>26</v>
      </c>
      <c r="M22" s="21">
        <v>0.0</v>
      </c>
      <c r="N22" s="18" t="s">
        <v>77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7" t="s">
        <v>14</v>
      </c>
      <c r="B23" s="18" t="s">
        <v>15</v>
      </c>
      <c r="C23" s="18" t="s">
        <v>16</v>
      </c>
      <c r="D23" s="19" t="s">
        <v>110</v>
      </c>
      <c r="E23" s="20" t="s">
        <v>111</v>
      </c>
      <c r="F23" s="20" t="s">
        <v>112</v>
      </c>
      <c r="G23" s="18" t="s">
        <v>113</v>
      </c>
      <c r="H23" s="17" t="s">
        <v>19</v>
      </c>
      <c r="I23" s="18">
        <v>3.0</v>
      </c>
      <c r="J23" s="21">
        <v>0.0014</v>
      </c>
      <c r="K23" s="18" t="s">
        <v>26</v>
      </c>
      <c r="L23" s="18" t="s">
        <v>26</v>
      </c>
      <c r="M23" s="21">
        <v>0.0</v>
      </c>
      <c r="N23" s="18" t="s">
        <v>32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7" t="s">
        <v>14</v>
      </c>
      <c r="B24" s="18" t="s">
        <v>15</v>
      </c>
      <c r="C24" s="18" t="s">
        <v>16</v>
      </c>
      <c r="D24" s="19" t="s">
        <v>114</v>
      </c>
      <c r="E24" s="20" t="s">
        <v>115</v>
      </c>
      <c r="F24" s="20" t="s">
        <v>116</v>
      </c>
      <c r="G24" s="18" t="s">
        <v>31</v>
      </c>
      <c r="H24" s="17" t="s">
        <v>87</v>
      </c>
      <c r="I24" s="18">
        <v>3.0</v>
      </c>
      <c r="J24" s="21">
        <v>0.0013</v>
      </c>
      <c r="K24" s="18" t="s">
        <v>26</v>
      </c>
      <c r="L24" s="18" t="s">
        <v>26</v>
      </c>
      <c r="M24" s="21">
        <v>0.0</v>
      </c>
      <c r="N24" s="18" t="s">
        <v>117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7" t="s">
        <v>14</v>
      </c>
      <c r="B25" s="18" t="s">
        <v>15</v>
      </c>
      <c r="C25" s="18" t="s">
        <v>16</v>
      </c>
      <c r="D25" s="19" t="s">
        <v>118</v>
      </c>
      <c r="E25" s="20" t="s">
        <v>119</v>
      </c>
      <c r="F25" s="20" t="s">
        <v>120</v>
      </c>
      <c r="G25" s="27">
        <v>44925.0</v>
      </c>
      <c r="H25" s="17" t="s">
        <v>50</v>
      </c>
      <c r="I25" s="18">
        <v>3.0</v>
      </c>
      <c r="J25" s="21">
        <v>0.0011</v>
      </c>
      <c r="K25" s="18" t="s">
        <v>26</v>
      </c>
      <c r="L25" s="18" t="s">
        <v>26</v>
      </c>
      <c r="M25" s="21">
        <v>0.0</v>
      </c>
      <c r="N25" s="18" t="s">
        <v>121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7" t="s">
        <v>14</v>
      </c>
      <c r="B26" s="18" t="s">
        <v>15</v>
      </c>
      <c r="C26" s="18" t="s">
        <v>16</v>
      </c>
      <c r="D26" s="19" t="s">
        <v>122</v>
      </c>
      <c r="E26" s="20" t="s">
        <v>123</v>
      </c>
      <c r="F26" s="20" t="s">
        <v>124</v>
      </c>
      <c r="G26" s="18" t="s">
        <v>31</v>
      </c>
      <c r="H26" s="17" t="s">
        <v>45</v>
      </c>
      <c r="I26" s="18">
        <v>3.0</v>
      </c>
      <c r="J26" s="21">
        <v>0.001</v>
      </c>
      <c r="K26" s="18" t="s">
        <v>26</v>
      </c>
      <c r="L26" s="18" t="s">
        <v>26</v>
      </c>
      <c r="M26" s="21">
        <v>0.0</v>
      </c>
      <c r="N26" s="18" t="s">
        <v>125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7" t="s">
        <v>14</v>
      </c>
      <c r="B27" s="18" t="s">
        <v>15</v>
      </c>
      <c r="C27" s="18" t="s">
        <v>16</v>
      </c>
      <c r="D27" s="19" t="s">
        <v>126</v>
      </c>
      <c r="E27" s="20" t="s">
        <v>127</v>
      </c>
      <c r="F27" s="20" t="s">
        <v>128</v>
      </c>
      <c r="G27" s="18" t="s">
        <v>129</v>
      </c>
      <c r="H27" s="17" t="s">
        <v>105</v>
      </c>
      <c r="I27" s="18">
        <v>3.0</v>
      </c>
      <c r="J27" s="21">
        <v>0.001</v>
      </c>
      <c r="K27" s="18" t="s">
        <v>26</v>
      </c>
      <c r="L27" s="18" t="s">
        <v>26</v>
      </c>
      <c r="M27" s="21">
        <v>0.0</v>
      </c>
      <c r="N27" s="18" t="s">
        <v>130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7" t="s">
        <v>14</v>
      </c>
      <c r="B28" s="18" t="s">
        <v>15</v>
      </c>
      <c r="C28" s="18" t="s">
        <v>16</v>
      </c>
      <c r="D28" s="19" t="s">
        <v>131</v>
      </c>
      <c r="E28" s="20" t="s">
        <v>132</v>
      </c>
      <c r="F28" s="20" t="s">
        <v>133</v>
      </c>
      <c r="G28" s="18" t="s">
        <v>113</v>
      </c>
      <c r="H28" s="17" t="s">
        <v>50</v>
      </c>
      <c r="I28" s="18">
        <v>3.0</v>
      </c>
      <c r="J28" s="21">
        <v>0.001</v>
      </c>
      <c r="K28" s="18" t="s">
        <v>26</v>
      </c>
      <c r="L28" s="18" t="s">
        <v>26</v>
      </c>
      <c r="M28" s="21">
        <v>0.0</v>
      </c>
      <c r="N28" s="18" t="s">
        <v>134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7" t="s">
        <v>14</v>
      </c>
      <c r="B29" s="18" t="s">
        <v>15</v>
      </c>
      <c r="C29" s="18" t="s">
        <v>16</v>
      </c>
      <c r="D29" s="19" t="s">
        <v>135</v>
      </c>
      <c r="E29" s="20" t="s">
        <v>136</v>
      </c>
      <c r="F29" s="20" t="s">
        <v>137</v>
      </c>
      <c r="G29" s="18" t="s">
        <v>31</v>
      </c>
      <c r="H29" s="17" t="s">
        <v>19</v>
      </c>
      <c r="I29" s="18">
        <v>3.0</v>
      </c>
      <c r="J29" s="21">
        <v>0.001</v>
      </c>
      <c r="K29" s="18" t="s">
        <v>26</v>
      </c>
      <c r="L29" s="18" t="s">
        <v>26</v>
      </c>
      <c r="M29" s="21">
        <v>0.0</v>
      </c>
      <c r="N29" s="18" t="s">
        <v>138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7" t="s">
        <v>14</v>
      </c>
      <c r="B30" s="18" t="s">
        <v>15</v>
      </c>
      <c r="C30" s="18" t="s">
        <v>16</v>
      </c>
      <c r="D30" s="19" t="s">
        <v>139</v>
      </c>
      <c r="E30" s="20" t="s">
        <v>140</v>
      </c>
      <c r="F30" s="20" t="s">
        <v>141</v>
      </c>
      <c r="G30" s="18" t="s">
        <v>81</v>
      </c>
      <c r="H30" s="17" t="s">
        <v>105</v>
      </c>
      <c r="I30" s="18">
        <v>3.0</v>
      </c>
      <c r="J30" s="21">
        <v>9.0E-4</v>
      </c>
      <c r="K30" s="18" t="s">
        <v>26</v>
      </c>
      <c r="L30" s="18" t="s">
        <v>26</v>
      </c>
      <c r="M30" s="21">
        <v>0.0</v>
      </c>
      <c r="N30" s="18" t="s">
        <v>101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7" t="s">
        <v>14</v>
      </c>
      <c r="B31" s="18" t="s">
        <v>15</v>
      </c>
      <c r="C31" s="18" t="s">
        <v>16</v>
      </c>
      <c r="D31" s="19" t="s">
        <v>142</v>
      </c>
      <c r="E31" s="20" t="s">
        <v>143</v>
      </c>
      <c r="F31" s="20" t="s">
        <v>144</v>
      </c>
      <c r="G31" s="18" t="s">
        <v>31</v>
      </c>
      <c r="H31" s="17" t="s">
        <v>50</v>
      </c>
      <c r="I31" s="18">
        <v>3.0</v>
      </c>
      <c r="J31" s="21">
        <v>9.0E-4</v>
      </c>
      <c r="K31" s="18" t="s">
        <v>26</v>
      </c>
      <c r="L31" s="18" t="s">
        <v>26</v>
      </c>
      <c r="M31" s="21">
        <v>0.0</v>
      </c>
      <c r="N31" s="18" t="s">
        <v>145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7" t="s">
        <v>14</v>
      </c>
      <c r="B32" s="18" t="s">
        <v>15</v>
      </c>
      <c r="C32" s="18" t="s">
        <v>16</v>
      </c>
      <c r="D32" s="19" t="s">
        <v>146</v>
      </c>
      <c r="E32" s="20" t="s">
        <v>147</v>
      </c>
      <c r="F32" s="20" t="s">
        <v>148</v>
      </c>
      <c r="G32" s="18" t="s">
        <v>81</v>
      </c>
      <c r="H32" s="17" t="s">
        <v>50</v>
      </c>
      <c r="I32" s="18">
        <v>3.0</v>
      </c>
      <c r="J32" s="21">
        <v>8.0E-4</v>
      </c>
      <c r="K32" s="18" t="s">
        <v>26</v>
      </c>
      <c r="L32" s="18" t="s">
        <v>26</v>
      </c>
      <c r="M32" s="21">
        <v>0.0</v>
      </c>
      <c r="N32" s="18" t="s">
        <v>149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7" t="s">
        <v>14</v>
      </c>
      <c r="B33" s="18" t="s">
        <v>15</v>
      </c>
      <c r="C33" s="18" t="s">
        <v>16</v>
      </c>
      <c r="D33" s="19" t="s">
        <v>150</v>
      </c>
      <c r="E33" s="20" t="s">
        <v>151</v>
      </c>
      <c r="F33" s="20" t="s">
        <v>152</v>
      </c>
      <c r="G33" s="27">
        <v>44909.0</v>
      </c>
      <c r="H33" s="17" t="s">
        <v>50</v>
      </c>
      <c r="I33" s="18">
        <v>3.0</v>
      </c>
      <c r="J33" s="21">
        <v>7.0E-4</v>
      </c>
      <c r="K33" s="18" t="s">
        <v>26</v>
      </c>
      <c r="L33" s="18" t="s">
        <v>26</v>
      </c>
      <c r="M33" s="21">
        <v>0.0</v>
      </c>
      <c r="N33" s="18" t="s">
        <v>153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7" t="s">
        <v>14</v>
      </c>
      <c r="B34" s="18" t="s">
        <v>15</v>
      </c>
      <c r="C34" s="18" t="s">
        <v>16</v>
      </c>
      <c r="D34" s="19" t="s">
        <v>154</v>
      </c>
      <c r="E34" s="20" t="s">
        <v>155</v>
      </c>
      <c r="F34" s="20" t="s">
        <v>156</v>
      </c>
      <c r="G34" s="18" t="s">
        <v>31</v>
      </c>
      <c r="H34" s="17" t="s">
        <v>105</v>
      </c>
      <c r="I34" s="18">
        <v>3.0</v>
      </c>
      <c r="J34" s="21">
        <v>6.0E-4</v>
      </c>
      <c r="K34" s="18" t="s">
        <v>26</v>
      </c>
      <c r="L34" s="18" t="s">
        <v>26</v>
      </c>
      <c r="M34" s="21">
        <v>0.0</v>
      </c>
      <c r="N34" s="18" t="s">
        <v>157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7" t="s">
        <v>14</v>
      </c>
      <c r="B35" s="18" t="s">
        <v>15</v>
      </c>
      <c r="C35" s="18" t="s">
        <v>16</v>
      </c>
      <c r="D35" s="19" t="s">
        <v>158</v>
      </c>
      <c r="E35" s="20" t="s">
        <v>159</v>
      </c>
      <c r="F35" s="20" t="s">
        <v>160</v>
      </c>
      <c r="G35" s="24">
        <v>44957.0</v>
      </c>
      <c r="H35" s="17" t="s">
        <v>50</v>
      </c>
      <c r="I35" s="18">
        <v>3.0</v>
      </c>
      <c r="J35" s="21">
        <v>5.0E-4</v>
      </c>
      <c r="K35" s="18" t="s">
        <v>26</v>
      </c>
      <c r="L35" s="18" t="s">
        <v>26</v>
      </c>
      <c r="M35" s="21">
        <v>0.0</v>
      </c>
      <c r="N35" s="18" t="s">
        <v>161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7" t="s">
        <v>14</v>
      </c>
      <c r="B36" s="18" t="s">
        <v>15</v>
      </c>
      <c r="C36" s="18" t="s">
        <v>16</v>
      </c>
      <c r="D36" s="19" t="s">
        <v>162</v>
      </c>
      <c r="E36" s="20" t="s">
        <v>163</v>
      </c>
      <c r="F36" s="20" t="s">
        <v>164</v>
      </c>
      <c r="G36" s="18" t="s">
        <v>81</v>
      </c>
      <c r="H36" s="17" t="s">
        <v>105</v>
      </c>
      <c r="I36" s="18">
        <v>3.0</v>
      </c>
      <c r="J36" s="21">
        <v>4.0E-4</v>
      </c>
      <c r="K36" s="18" t="s">
        <v>26</v>
      </c>
      <c r="L36" s="18" t="s">
        <v>26</v>
      </c>
      <c r="M36" s="21">
        <v>0.0</v>
      </c>
      <c r="N36" s="18" t="s">
        <v>82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7" t="s">
        <v>14</v>
      </c>
      <c r="B37" s="18" t="s">
        <v>15</v>
      </c>
      <c r="C37" s="18" t="s">
        <v>16</v>
      </c>
      <c r="D37" s="19" t="s">
        <v>165</v>
      </c>
      <c r="E37" s="20" t="s">
        <v>166</v>
      </c>
      <c r="F37" s="20" t="s">
        <v>167</v>
      </c>
      <c r="G37" s="18" t="s">
        <v>113</v>
      </c>
      <c r="H37" s="17" t="s">
        <v>87</v>
      </c>
      <c r="I37" s="18">
        <v>3.0</v>
      </c>
      <c r="J37" s="21">
        <v>4.0E-4</v>
      </c>
      <c r="K37" s="18" t="s">
        <v>26</v>
      </c>
      <c r="L37" s="18" t="s">
        <v>26</v>
      </c>
      <c r="M37" s="21">
        <v>0.0</v>
      </c>
      <c r="N37" s="18" t="s">
        <v>168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7" t="s">
        <v>14</v>
      </c>
      <c r="B38" s="18" t="s">
        <v>15</v>
      </c>
      <c r="C38" s="18" t="s">
        <v>16</v>
      </c>
      <c r="D38" s="19" t="s">
        <v>169</v>
      </c>
      <c r="E38" s="20" t="s">
        <v>170</v>
      </c>
      <c r="F38" s="20" t="s">
        <v>171</v>
      </c>
      <c r="G38" s="18" t="s">
        <v>81</v>
      </c>
      <c r="H38" s="17" t="s">
        <v>87</v>
      </c>
      <c r="I38" s="18">
        <v>3.0</v>
      </c>
      <c r="J38" s="21">
        <v>3.0E-4</v>
      </c>
      <c r="K38" s="18" t="s">
        <v>26</v>
      </c>
      <c r="L38" s="18" t="s">
        <v>26</v>
      </c>
      <c r="M38" s="21">
        <v>0.0</v>
      </c>
      <c r="N38" s="18" t="s">
        <v>145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7" t="s">
        <v>14</v>
      </c>
      <c r="B39" s="18" t="s">
        <v>15</v>
      </c>
      <c r="C39" s="18" t="s">
        <v>16</v>
      </c>
      <c r="D39" s="19" t="s">
        <v>172</v>
      </c>
      <c r="E39" s="20" t="s">
        <v>173</v>
      </c>
      <c r="F39" s="20" t="s">
        <v>174</v>
      </c>
      <c r="G39" s="18" t="s">
        <v>81</v>
      </c>
      <c r="H39" s="17" t="s">
        <v>87</v>
      </c>
      <c r="I39" s="18">
        <v>3.0</v>
      </c>
      <c r="J39" s="21">
        <v>3.0E-4</v>
      </c>
      <c r="K39" s="18" t="s">
        <v>26</v>
      </c>
      <c r="L39" s="18" t="s">
        <v>26</v>
      </c>
      <c r="M39" s="21">
        <v>0.0</v>
      </c>
      <c r="N39" s="18" t="s">
        <v>145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7" t="s">
        <v>14</v>
      </c>
      <c r="B40" s="18" t="s">
        <v>15</v>
      </c>
      <c r="C40" s="18" t="s">
        <v>16</v>
      </c>
      <c r="D40" s="19" t="s">
        <v>175</v>
      </c>
      <c r="E40" s="20" t="s">
        <v>176</v>
      </c>
      <c r="F40" s="20" t="s">
        <v>177</v>
      </c>
      <c r="G40" s="18" t="s">
        <v>178</v>
      </c>
      <c r="H40" s="17" t="s">
        <v>87</v>
      </c>
      <c r="I40" s="18">
        <v>3.0</v>
      </c>
      <c r="J40" s="21">
        <v>2.0E-4</v>
      </c>
      <c r="K40" s="18" t="s">
        <v>26</v>
      </c>
      <c r="L40" s="18" t="s">
        <v>26</v>
      </c>
      <c r="M40" s="21">
        <v>0.0</v>
      </c>
      <c r="N40" s="18" t="s">
        <v>179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7" t="s">
        <v>14</v>
      </c>
      <c r="B41" s="18" t="s">
        <v>15</v>
      </c>
      <c r="C41" s="18" t="s">
        <v>180</v>
      </c>
      <c r="D41" s="19" t="s">
        <v>181</v>
      </c>
      <c r="E41" s="20" t="s">
        <v>182</v>
      </c>
      <c r="F41" s="20" t="s">
        <v>183</v>
      </c>
      <c r="G41" s="18" t="s">
        <v>184</v>
      </c>
      <c r="H41" s="17" t="s">
        <v>185</v>
      </c>
      <c r="I41" s="18">
        <v>3.0</v>
      </c>
      <c r="J41" s="21">
        <v>1.0</v>
      </c>
      <c r="K41" s="18" t="s">
        <v>26</v>
      </c>
      <c r="L41" s="22" t="s">
        <v>26</v>
      </c>
      <c r="M41" s="21"/>
      <c r="N41" s="18" t="s">
        <v>186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7" t="s">
        <v>14</v>
      </c>
      <c r="B42" s="18" t="s">
        <v>15</v>
      </c>
      <c r="C42" s="18" t="s">
        <v>180</v>
      </c>
      <c r="D42" s="19" t="s">
        <v>187</v>
      </c>
      <c r="E42" s="20" t="s">
        <v>188</v>
      </c>
      <c r="F42" s="20" t="s">
        <v>188</v>
      </c>
      <c r="G42" s="24">
        <v>44651.0</v>
      </c>
      <c r="H42" s="17" t="s">
        <v>19</v>
      </c>
      <c r="I42" s="18">
        <v>3.0</v>
      </c>
      <c r="J42" s="21">
        <v>1.0</v>
      </c>
      <c r="K42" s="21">
        <v>0.4616</v>
      </c>
      <c r="L42" s="18">
        <v>3.06</v>
      </c>
      <c r="M42" s="21"/>
      <c r="N42" s="18" t="s">
        <v>189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7" t="s">
        <v>14</v>
      </c>
      <c r="B43" s="18" t="s">
        <v>15</v>
      </c>
      <c r="C43" s="18" t="s">
        <v>180</v>
      </c>
      <c r="D43" s="19" t="s">
        <v>190</v>
      </c>
      <c r="E43" s="20" t="s">
        <v>191</v>
      </c>
      <c r="F43" s="20" t="s">
        <v>191</v>
      </c>
      <c r="G43" s="18" t="s">
        <v>65</v>
      </c>
      <c r="H43" s="17" t="s">
        <v>19</v>
      </c>
      <c r="I43" s="18">
        <v>3.0</v>
      </c>
      <c r="J43" s="21">
        <v>1.0</v>
      </c>
      <c r="K43" s="21">
        <v>0.7183</v>
      </c>
      <c r="L43" s="22">
        <v>7.39</v>
      </c>
      <c r="M43" s="21"/>
      <c r="N43" s="18" t="s">
        <v>192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7" t="s">
        <v>14</v>
      </c>
      <c r="B44" s="18" t="s">
        <v>15</v>
      </c>
      <c r="C44" s="18" t="s">
        <v>180</v>
      </c>
      <c r="D44" s="19" t="s">
        <v>193</v>
      </c>
      <c r="E44" s="20" t="s">
        <v>194</v>
      </c>
      <c r="F44" s="20" t="s">
        <v>194</v>
      </c>
      <c r="G44" s="18" t="s">
        <v>54</v>
      </c>
      <c r="H44" s="17" t="s">
        <v>19</v>
      </c>
      <c r="I44" s="18">
        <v>3.0</v>
      </c>
      <c r="J44" s="21">
        <v>1.0</v>
      </c>
      <c r="K44" s="18" t="s">
        <v>195</v>
      </c>
      <c r="L44" s="18" t="s">
        <v>26</v>
      </c>
      <c r="M44" s="21"/>
      <c r="N44" s="18" t="s">
        <v>196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7" t="s">
        <v>14</v>
      </c>
      <c r="B45" s="18" t="s">
        <v>15</v>
      </c>
      <c r="C45" s="18" t="s">
        <v>180</v>
      </c>
      <c r="D45" s="19" t="s">
        <v>197</v>
      </c>
      <c r="E45" s="20" t="s">
        <v>198</v>
      </c>
      <c r="F45" s="20" t="s">
        <v>198</v>
      </c>
      <c r="G45" s="24">
        <v>44654.0</v>
      </c>
      <c r="H45" s="17" t="s">
        <v>19</v>
      </c>
      <c r="I45" s="18">
        <v>3.0</v>
      </c>
      <c r="J45" s="21">
        <v>1.0</v>
      </c>
      <c r="K45" s="21">
        <v>0.755</v>
      </c>
      <c r="L45" s="18">
        <v>9.45</v>
      </c>
      <c r="M45" s="21"/>
      <c r="N45" s="18" t="s">
        <v>199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7" t="s">
        <v>14</v>
      </c>
      <c r="B46" s="18" t="s">
        <v>15</v>
      </c>
      <c r="C46" s="18" t="s">
        <v>180</v>
      </c>
      <c r="D46" s="19" t="s">
        <v>200</v>
      </c>
      <c r="E46" s="20" t="s">
        <v>201</v>
      </c>
      <c r="F46" s="20" t="s">
        <v>202</v>
      </c>
      <c r="G46" s="24">
        <v>44866.0</v>
      </c>
      <c r="H46" s="17" t="s">
        <v>19</v>
      </c>
      <c r="I46" s="18">
        <v>3.0</v>
      </c>
      <c r="J46" s="21">
        <v>1.0</v>
      </c>
      <c r="K46" s="21">
        <v>0.7637</v>
      </c>
      <c r="L46" s="22">
        <v>10.43</v>
      </c>
      <c r="M46" s="21">
        <v>0.0</v>
      </c>
      <c r="N46" s="18" t="s">
        <v>203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7" t="s">
        <v>14</v>
      </c>
      <c r="B47" s="18" t="s">
        <v>15</v>
      </c>
      <c r="C47" s="18" t="s">
        <v>180</v>
      </c>
      <c r="D47" s="19" t="s">
        <v>204</v>
      </c>
      <c r="E47" s="20" t="s">
        <v>205</v>
      </c>
      <c r="F47" s="20" t="s">
        <v>205</v>
      </c>
      <c r="G47" s="18" t="s">
        <v>206</v>
      </c>
      <c r="H47" s="17" t="s">
        <v>19</v>
      </c>
      <c r="I47" s="18">
        <v>3.0</v>
      </c>
      <c r="J47" s="21">
        <v>1.0</v>
      </c>
      <c r="K47" s="21">
        <v>0.568</v>
      </c>
      <c r="L47" s="22">
        <v>6.62</v>
      </c>
      <c r="M47" s="21"/>
      <c r="N47" s="18" t="s">
        <v>207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7" t="s">
        <v>14</v>
      </c>
      <c r="B48" s="18" t="s">
        <v>15</v>
      </c>
      <c r="C48" s="18" t="s">
        <v>180</v>
      </c>
      <c r="D48" s="19" t="s">
        <v>208</v>
      </c>
      <c r="E48" s="20" t="s">
        <v>209</v>
      </c>
      <c r="F48" s="20" t="s">
        <v>210</v>
      </c>
      <c r="G48" s="18" t="s">
        <v>211</v>
      </c>
      <c r="H48" s="17" t="s">
        <v>50</v>
      </c>
      <c r="I48" s="18">
        <v>3.0</v>
      </c>
      <c r="J48" s="21">
        <v>1.0</v>
      </c>
      <c r="K48" s="18" t="s">
        <v>26</v>
      </c>
      <c r="L48" s="22" t="s">
        <v>26</v>
      </c>
      <c r="M48" s="21">
        <v>0.0</v>
      </c>
      <c r="N48" s="18" t="s">
        <v>212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7" t="s">
        <v>14</v>
      </c>
      <c r="B49" s="18" t="s">
        <v>15</v>
      </c>
      <c r="C49" s="18" t="s">
        <v>180</v>
      </c>
      <c r="D49" s="19" t="s">
        <v>213</v>
      </c>
      <c r="E49" s="20" t="s">
        <v>214</v>
      </c>
      <c r="F49" s="20" t="s">
        <v>215</v>
      </c>
      <c r="G49" s="24">
        <v>44816.0</v>
      </c>
      <c r="H49" s="17" t="s">
        <v>50</v>
      </c>
      <c r="I49" s="18">
        <v>3.0</v>
      </c>
      <c r="J49" s="21">
        <v>1.0</v>
      </c>
      <c r="K49" s="18" t="s">
        <v>26</v>
      </c>
      <c r="L49" s="18" t="s">
        <v>26</v>
      </c>
      <c r="M49" s="21">
        <v>0.0</v>
      </c>
      <c r="N49" s="18" t="s">
        <v>216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7" t="s">
        <v>14</v>
      </c>
      <c r="B50" s="18" t="s">
        <v>15</v>
      </c>
      <c r="C50" s="18" t="s">
        <v>180</v>
      </c>
      <c r="D50" s="19" t="s">
        <v>217</v>
      </c>
      <c r="E50" s="20" t="s">
        <v>218</v>
      </c>
      <c r="F50" s="20" t="s">
        <v>219</v>
      </c>
      <c r="G50" s="18" t="s">
        <v>220</v>
      </c>
      <c r="H50" s="17" t="s">
        <v>50</v>
      </c>
      <c r="I50" s="18">
        <v>3.0</v>
      </c>
      <c r="J50" s="21">
        <v>1.0</v>
      </c>
      <c r="K50" s="18" t="s">
        <v>26</v>
      </c>
      <c r="L50" s="18" t="s">
        <v>26</v>
      </c>
      <c r="M50" s="21">
        <v>0.0</v>
      </c>
      <c r="N50" s="18" t="s">
        <v>221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7" t="s">
        <v>14</v>
      </c>
      <c r="B51" s="18" t="s">
        <v>15</v>
      </c>
      <c r="C51" s="18" t="s">
        <v>180</v>
      </c>
      <c r="D51" s="19" t="s">
        <v>222</v>
      </c>
      <c r="E51" s="20" t="s">
        <v>223</v>
      </c>
      <c r="F51" s="20" t="s">
        <v>224</v>
      </c>
      <c r="G51" s="18" t="s">
        <v>211</v>
      </c>
      <c r="H51" s="17" t="s">
        <v>19</v>
      </c>
      <c r="I51" s="18">
        <v>3.0</v>
      </c>
      <c r="J51" s="21">
        <v>1.0</v>
      </c>
      <c r="K51" s="21">
        <v>0.87</v>
      </c>
      <c r="L51" s="22">
        <v>26.79</v>
      </c>
      <c r="M51" s="21">
        <v>0.0</v>
      </c>
      <c r="N51" s="18" t="s">
        <v>225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7" t="s">
        <v>14</v>
      </c>
      <c r="B52" s="18" t="s">
        <v>15</v>
      </c>
      <c r="C52" s="18" t="s">
        <v>180</v>
      </c>
      <c r="D52" s="19" t="s">
        <v>226</v>
      </c>
      <c r="E52" s="20" t="s">
        <v>227</v>
      </c>
      <c r="F52" s="20" t="s">
        <v>228</v>
      </c>
      <c r="G52" s="18" t="s">
        <v>54</v>
      </c>
      <c r="H52" s="17" t="s">
        <v>19</v>
      </c>
      <c r="I52" s="18">
        <v>3.0</v>
      </c>
      <c r="J52" s="21">
        <v>1.0</v>
      </c>
      <c r="K52" s="18" t="s">
        <v>26</v>
      </c>
      <c r="L52" s="18" t="s">
        <v>26</v>
      </c>
      <c r="M52" s="21">
        <v>0.0</v>
      </c>
      <c r="N52" s="18" t="s">
        <v>229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7" t="s">
        <v>14</v>
      </c>
      <c r="B53" s="18" t="s">
        <v>15</v>
      </c>
      <c r="C53" s="18" t="s">
        <v>180</v>
      </c>
      <c r="D53" s="19" t="s">
        <v>230</v>
      </c>
      <c r="E53" s="20" t="s">
        <v>231</v>
      </c>
      <c r="F53" s="20" t="s">
        <v>231</v>
      </c>
      <c r="G53" s="24">
        <v>44651.0</v>
      </c>
      <c r="H53" s="17" t="s">
        <v>19</v>
      </c>
      <c r="I53" s="18">
        <v>3.0</v>
      </c>
      <c r="J53" s="21">
        <v>1.0</v>
      </c>
      <c r="K53" s="21">
        <v>0.6644</v>
      </c>
      <c r="L53" s="22">
        <v>6.85</v>
      </c>
      <c r="M53" s="21">
        <v>0.0</v>
      </c>
      <c r="N53" s="18" t="s">
        <v>232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7" t="s">
        <v>14</v>
      </c>
      <c r="B54" s="18" t="s">
        <v>15</v>
      </c>
      <c r="C54" s="18" t="s">
        <v>180</v>
      </c>
      <c r="D54" s="19" t="s">
        <v>233</v>
      </c>
      <c r="E54" s="20" t="s">
        <v>234</v>
      </c>
      <c r="F54" s="20" t="s">
        <v>234</v>
      </c>
      <c r="G54" s="18" t="s">
        <v>54</v>
      </c>
      <c r="H54" s="17" t="s">
        <v>19</v>
      </c>
      <c r="I54" s="18">
        <v>3.0</v>
      </c>
      <c r="J54" s="21">
        <v>1.0</v>
      </c>
      <c r="K54" s="21">
        <v>0.5943</v>
      </c>
      <c r="L54" s="22">
        <v>6.64</v>
      </c>
      <c r="M54" s="21">
        <v>0.0</v>
      </c>
      <c r="N54" s="18" t="s">
        <v>235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7" t="s">
        <v>14</v>
      </c>
      <c r="B55" s="18" t="s">
        <v>15</v>
      </c>
      <c r="C55" s="18" t="s">
        <v>180</v>
      </c>
      <c r="D55" s="19" t="s">
        <v>236</v>
      </c>
      <c r="E55" s="20" t="s">
        <v>237</v>
      </c>
      <c r="F55" s="20" t="s">
        <v>238</v>
      </c>
      <c r="G55" s="18" t="s">
        <v>239</v>
      </c>
      <c r="H55" s="17" t="s">
        <v>19</v>
      </c>
      <c r="I55" s="18">
        <v>3.0</v>
      </c>
      <c r="J55" s="21">
        <v>1.0</v>
      </c>
      <c r="K55" s="18" t="s">
        <v>26</v>
      </c>
      <c r="L55" s="18" t="s">
        <v>26</v>
      </c>
      <c r="M55" s="21">
        <v>0.0</v>
      </c>
      <c r="N55" s="18" t="s">
        <v>240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7" t="s">
        <v>14</v>
      </c>
      <c r="B56" s="18" t="s">
        <v>15</v>
      </c>
      <c r="C56" s="18" t="s">
        <v>180</v>
      </c>
      <c r="D56" s="19" t="s">
        <v>241</v>
      </c>
      <c r="E56" s="20" t="s">
        <v>242</v>
      </c>
      <c r="F56" s="20" t="s">
        <v>243</v>
      </c>
      <c r="G56" s="18" t="s">
        <v>244</v>
      </c>
      <c r="H56" s="17" t="s">
        <v>19</v>
      </c>
      <c r="I56" s="18">
        <v>3.0</v>
      </c>
      <c r="J56" s="21">
        <v>1.0</v>
      </c>
      <c r="K56" s="21">
        <v>0.7845</v>
      </c>
      <c r="L56" s="18">
        <v>10.85</v>
      </c>
      <c r="M56" s="21">
        <v>0.0</v>
      </c>
      <c r="N56" s="18" t="s">
        <v>245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7" t="s">
        <v>14</v>
      </c>
      <c r="B57" s="18" t="s">
        <v>15</v>
      </c>
      <c r="C57" s="18" t="s">
        <v>180</v>
      </c>
      <c r="D57" s="19" t="s">
        <v>246</v>
      </c>
      <c r="E57" s="20" t="s">
        <v>247</v>
      </c>
      <c r="F57" s="20" t="s">
        <v>247</v>
      </c>
      <c r="G57" s="24">
        <v>44735.0</v>
      </c>
      <c r="H57" s="17" t="s">
        <v>19</v>
      </c>
      <c r="I57" s="18">
        <v>3.0</v>
      </c>
      <c r="J57" s="21">
        <v>1.0</v>
      </c>
      <c r="K57" s="18" t="s">
        <v>26</v>
      </c>
      <c r="L57" s="22" t="s">
        <v>26</v>
      </c>
      <c r="M57" s="21"/>
      <c r="N57" s="1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7" t="s">
        <v>14</v>
      </c>
      <c r="B58" s="18" t="s">
        <v>15</v>
      </c>
      <c r="C58" s="18" t="s">
        <v>180</v>
      </c>
      <c r="D58" s="19" t="s">
        <v>248</v>
      </c>
      <c r="E58" s="20" t="s">
        <v>249</v>
      </c>
      <c r="F58" s="20" t="s">
        <v>249</v>
      </c>
      <c r="G58" s="24">
        <v>44651.0</v>
      </c>
      <c r="H58" s="17" t="s">
        <v>19</v>
      </c>
      <c r="I58" s="18">
        <v>3.0</v>
      </c>
      <c r="J58" s="21">
        <v>1.0</v>
      </c>
      <c r="K58" s="18" t="s">
        <v>26</v>
      </c>
      <c r="L58" s="22" t="s">
        <v>26</v>
      </c>
      <c r="M58" s="21">
        <v>0.0</v>
      </c>
      <c r="N58" s="18" t="s">
        <v>250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7" t="s">
        <v>14</v>
      </c>
      <c r="B59" s="18" t="s">
        <v>15</v>
      </c>
      <c r="C59" s="18" t="s">
        <v>180</v>
      </c>
      <c r="D59" s="19" t="s">
        <v>251</v>
      </c>
      <c r="E59" s="20" t="s">
        <v>252</v>
      </c>
      <c r="F59" s="20" t="s">
        <v>253</v>
      </c>
      <c r="G59" s="18" t="s">
        <v>24</v>
      </c>
      <c r="H59" s="17" t="s">
        <v>19</v>
      </c>
      <c r="I59" s="18">
        <v>3.0</v>
      </c>
      <c r="J59" s="21">
        <v>1.0</v>
      </c>
      <c r="K59" s="18" t="s">
        <v>26</v>
      </c>
      <c r="L59" s="22" t="s">
        <v>26</v>
      </c>
      <c r="M59" s="21">
        <v>0.0</v>
      </c>
      <c r="N59" s="18" t="s">
        <v>254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7" t="s">
        <v>14</v>
      </c>
      <c r="B60" s="18" t="s">
        <v>15</v>
      </c>
      <c r="C60" s="18" t="s">
        <v>180</v>
      </c>
      <c r="D60" s="19" t="s">
        <v>255</v>
      </c>
      <c r="E60" s="20" t="s">
        <v>256</v>
      </c>
      <c r="F60" s="20" t="s">
        <v>257</v>
      </c>
      <c r="G60" s="18" t="s">
        <v>54</v>
      </c>
      <c r="H60" s="17" t="s">
        <v>19</v>
      </c>
      <c r="I60" s="18">
        <v>3.0</v>
      </c>
      <c r="J60" s="21">
        <v>1.0</v>
      </c>
      <c r="K60" s="18" t="s">
        <v>26</v>
      </c>
      <c r="L60" s="22" t="s">
        <v>26</v>
      </c>
      <c r="M60" s="21">
        <v>0.0</v>
      </c>
      <c r="N60" s="18" t="s">
        <v>258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7" t="s">
        <v>14</v>
      </c>
      <c r="B61" s="18" t="s">
        <v>15</v>
      </c>
      <c r="C61" s="18" t="s">
        <v>180</v>
      </c>
      <c r="D61" s="19" t="s">
        <v>259</v>
      </c>
      <c r="E61" s="20" t="s">
        <v>260</v>
      </c>
      <c r="F61" s="20" t="s">
        <v>261</v>
      </c>
      <c r="G61" s="18" t="s">
        <v>65</v>
      </c>
      <c r="H61" s="17" t="s">
        <v>19</v>
      </c>
      <c r="I61" s="18">
        <v>3.0</v>
      </c>
      <c r="J61" s="21">
        <v>1.0</v>
      </c>
      <c r="K61" s="18" t="s">
        <v>26</v>
      </c>
      <c r="L61" s="18" t="s">
        <v>26</v>
      </c>
      <c r="M61" s="21">
        <v>0.0</v>
      </c>
      <c r="N61" s="18" t="s">
        <v>258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7" t="s">
        <v>14</v>
      </c>
      <c r="B62" s="18" t="s">
        <v>15</v>
      </c>
      <c r="C62" s="18" t="s">
        <v>180</v>
      </c>
      <c r="D62" s="19" t="s">
        <v>262</v>
      </c>
      <c r="E62" s="20" t="s">
        <v>263</v>
      </c>
      <c r="F62" s="20" t="s">
        <v>264</v>
      </c>
      <c r="G62" s="24">
        <v>44942.0</v>
      </c>
      <c r="H62" s="17" t="s">
        <v>50</v>
      </c>
      <c r="I62" s="18">
        <v>3.0</v>
      </c>
      <c r="J62" s="21">
        <v>0.965</v>
      </c>
      <c r="K62" s="18" t="s">
        <v>26</v>
      </c>
      <c r="L62" s="18" t="s">
        <v>26</v>
      </c>
      <c r="M62" s="21">
        <v>0.0</v>
      </c>
      <c r="N62" s="18" t="s">
        <v>265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7" t="s">
        <v>14</v>
      </c>
      <c r="B63" s="18" t="s">
        <v>15</v>
      </c>
      <c r="C63" s="18" t="s">
        <v>180</v>
      </c>
      <c r="D63" s="19" t="s">
        <v>266</v>
      </c>
      <c r="E63" s="20" t="s">
        <v>267</v>
      </c>
      <c r="F63" s="20" t="s">
        <v>268</v>
      </c>
      <c r="G63" s="24">
        <v>44855.0</v>
      </c>
      <c r="H63" s="17" t="s">
        <v>19</v>
      </c>
      <c r="I63" s="18">
        <v>3.0</v>
      </c>
      <c r="J63" s="21">
        <v>0.9641</v>
      </c>
      <c r="K63" s="18" t="s">
        <v>26</v>
      </c>
      <c r="L63" s="18" t="s">
        <v>26</v>
      </c>
      <c r="M63" s="21">
        <v>0.0</v>
      </c>
      <c r="N63" s="18" t="s">
        <v>269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7" t="s">
        <v>14</v>
      </c>
      <c r="B64" s="18" t="s">
        <v>15</v>
      </c>
      <c r="C64" s="18" t="s">
        <v>180</v>
      </c>
      <c r="D64" s="19" t="s">
        <v>270</v>
      </c>
      <c r="E64" s="20" t="s">
        <v>271</v>
      </c>
      <c r="F64" s="20" t="s">
        <v>272</v>
      </c>
      <c r="G64" s="24">
        <v>44751.0</v>
      </c>
      <c r="H64" s="17" t="s">
        <v>19</v>
      </c>
      <c r="I64" s="18">
        <v>3.0</v>
      </c>
      <c r="J64" s="21">
        <v>0.9606</v>
      </c>
      <c r="K64" s="18" t="s">
        <v>26</v>
      </c>
      <c r="L64" s="18" t="s">
        <v>26</v>
      </c>
      <c r="M64" s="21">
        <v>0.0</v>
      </c>
      <c r="N64" s="18" t="s">
        <v>258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7" t="s">
        <v>14</v>
      </c>
      <c r="B65" s="18" t="s">
        <v>15</v>
      </c>
      <c r="C65" s="18" t="s">
        <v>180</v>
      </c>
      <c r="D65" s="19" t="s">
        <v>273</v>
      </c>
      <c r="E65" s="20" t="s">
        <v>274</v>
      </c>
      <c r="F65" s="20" t="s">
        <v>275</v>
      </c>
      <c r="G65" s="18" t="s">
        <v>276</v>
      </c>
      <c r="H65" s="17" t="s">
        <v>19</v>
      </c>
      <c r="I65" s="18">
        <v>3.0</v>
      </c>
      <c r="J65" s="21">
        <v>0.9559</v>
      </c>
      <c r="K65" s="18" t="s">
        <v>26</v>
      </c>
      <c r="L65" s="18" t="s">
        <v>26</v>
      </c>
      <c r="M65" s="21">
        <v>0.0</v>
      </c>
      <c r="N65" s="18" t="s">
        <v>269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7" t="s">
        <v>14</v>
      </c>
      <c r="B66" s="18" t="s">
        <v>15</v>
      </c>
      <c r="C66" s="18" t="s">
        <v>180</v>
      </c>
      <c r="D66" s="19" t="s">
        <v>277</v>
      </c>
      <c r="E66" s="20" t="s">
        <v>278</v>
      </c>
      <c r="F66" s="20" t="s">
        <v>279</v>
      </c>
      <c r="G66" s="27">
        <v>44865.0</v>
      </c>
      <c r="H66" s="17" t="s">
        <v>50</v>
      </c>
      <c r="I66" s="18">
        <v>3.0</v>
      </c>
      <c r="J66" s="21">
        <v>0.9485</v>
      </c>
      <c r="K66" s="18" t="s">
        <v>26</v>
      </c>
      <c r="L66" s="18" t="s">
        <v>26</v>
      </c>
      <c r="M66" s="21">
        <v>0.0</v>
      </c>
      <c r="N66" s="18" t="s">
        <v>280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7" t="s">
        <v>14</v>
      </c>
      <c r="B67" s="18" t="s">
        <v>15</v>
      </c>
      <c r="C67" s="18" t="s">
        <v>180</v>
      </c>
      <c r="D67" s="19" t="s">
        <v>281</v>
      </c>
      <c r="E67" s="20" t="s">
        <v>282</v>
      </c>
      <c r="F67" s="20" t="s">
        <v>283</v>
      </c>
      <c r="G67" s="18" t="s">
        <v>24</v>
      </c>
      <c r="H67" s="17" t="s">
        <v>19</v>
      </c>
      <c r="I67" s="18">
        <v>3.0</v>
      </c>
      <c r="J67" s="21">
        <v>0.9259</v>
      </c>
      <c r="K67" s="18" t="s">
        <v>26</v>
      </c>
      <c r="L67" s="18" t="s">
        <v>26</v>
      </c>
      <c r="M67" s="21">
        <v>0.0</v>
      </c>
      <c r="N67" s="18" t="s">
        <v>258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7" t="s">
        <v>14</v>
      </c>
      <c r="B68" s="18" t="s">
        <v>15</v>
      </c>
      <c r="C68" s="18" t="s">
        <v>180</v>
      </c>
      <c r="D68" s="19" t="s">
        <v>284</v>
      </c>
      <c r="E68" s="20" t="s">
        <v>285</v>
      </c>
      <c r="F68" s="20" t="s">
        <v>285</v>
      </c>
      <c r="G68" s="18" t="s">
        <v>54</v>
      </c>
      <c r="H68" s="17" t="s">
        <v>19</v>
      </c>
      <c r="I68" s="18">
        <v>3.0</v>
      </c>
      <c r="J68" s="21">
        <v>0.8837</v>
      </c>
      <c r="K68" s="21">
        <v>0.6829</v>
      </c>
      <c r="L68" s="22">
        <v>5.45</v>
      </c>
      <c r="M68" s="21">
        <v>0.0</v>
      </c>
      <c r="N68" s="18" t="s">
        <v>286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7" t="s">
        <v>14</v>
      </c>
      <c r="B69" s="18" t="s">
        <v>15</v>
      </c>
      <c r="C69" s="18" t="s">
        <v>180</v>
      </c>
      <c r="D69" s="19" t="s">
        <v>287</v>
      </c>
      <c r="E69" s="20" t="s">
        <v>288</v>
      </c>
      <c r="F69" s="20" t="s">
        <v>288</v>
      </c>
      <c r="G69" s="24">
        <v>44869.0</v>
      </c>
      <c r="H69" s="17" t="s">
        <v>19</v>
      </c>
      <c r="I69" s="18">
        <v>3.0</v>
      </c>
      <c r="J69" s="21">
        <v>0.8815</v>
      </c>
      <c r="K69" s="18" t="s">
        <v>26</v>
      </c>
      <c r="L69" s="22" t="s">
        <v>26</v>
      </c>
      <c r="M69" s="21">
        <v>0.0</v>
      </c>
      <c r="N69" s="18" t="s">
        <v>216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7" t="s">
        <v>14</v>
      </c>
      <c r="B70" s="18" t="s">
        <v>15</v>
      </c>
      <c r="C70" s="18" t="s">
        <v>180</v>
      </c>
      <c r="D70" s="19" t="s">
        <v>289</v>
      </c>
      <c r="E70" s="20" t="s">
        <v>290</v>
      </c>
      <c r="F70" s="20" t="s">
        <v>291</v>
      </c>
      <c r="G70" s="18" t="s">
        <v>239</v>
      </c>
      <c r="H70" s="17" t="s">
        <v>185</v>
      </c>
      <c r="I70" s="18">
        <v>3.0</v>
      </c>
      <c r="J70" s="21">
        <v>0.8767</v>
      </c>
      <c r="K70" s="21">
        <v>0.5563</v>
      </c>
      <c r="L70" s="18">
        <v>9.61</v>
      </c>
      <c r="M70" s="21">
        <v>0.0</v>
      </c>
      <c r="N70" s="18" t="s">
        <v>292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7" t="s">
        <v>14</v>
      </c>
      <c r="B71" s="18" t="s">
        <v>15</v>
      </c>
      <c r="C71" s="18" t="s">
        <v>180</v>
      </c>
      <c r="D71" s="19" t="s">
        <v>293</v>
      </c>
      <c r="E71" s="20" t="s">
        <v>294</v>
      </c>
      <c r="F71" s="20" t="s">
        <v>295</v>
      </c>
      <c r="G71" s="24">
        <v>44949.0</v>
      </c>
      <c r="H71" s="17" t="s">
        <v>50</v>
      </c>
      <c r="I71" s="18">
        <v>3.0</v>
      </c>
      <c r="J71" s="21">
        <v>0.8448</v>
      </c>
      <c r="K71" s="18" t="s">
        <v>26</v>
      </c>
      <c r="L71" s="22" t="s">
        <v>26</v>
      </c>
      <c r="M71" s="21">
        <v>0.0</v>
      </c>
      <c r="N71" s="18" t="s">
        <v>296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7" t="s">
        <v>14</v>
      </c>
      <c r="B72" s="18" t="s">
        <v>15</v>
      </c>
      <c r="C72" s="18" t="s">
        <v>180</v>
      </c>
      <c r="D72" s="19" t="s">
        <v>297</v>
      </c>
      <c r="E72" s="20" t="s">
        <v>298</v>
      </c>
      <c r="F72" s="20" t="s">
        <v>299</v>
      </c>
      <c r="G72" s="27">
        <v>44889.0</v>
      </c>
      <c r="H72" s="17" t="s">
        <v>19</v>
      </c>
      <c r="I72" s="18">
        <v>3.0</v>
      </c>
      <c r="J72" s="21">
        <v>0.8373</v>
      </c>
      <c r="K72" s="18" t="s">
        <v>26</v>
      </c>
      <c r="L72" s="18" t="s">
        <v>26</v>
      </c>
      <c r="M72" s="21">
        <v>0.0</v>
      </c>
      <c r="N72" s="18" t="s">
        <v>269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7" t="s">
        <v>14</v>
      </c>
      <c r="B73" s="18" t="s">
        <v>15</v>
      </c>
      <c r="C73" s="18" t="s">
        <v>180</v>
      </c>
      <c r="D73" s="19" t="s">
        <v>300</v>
      </c>
      <c r="E73" s="20" t="s">
        <v>301</v>
      </c>
      <c r="F73" s="20" t="s">
        <v>301</v>
      </c>
      <c r="G73" s="24">
        <v>44654.0</v>
      </c>
      <c r="H73" s="17" t="s">
        <v>19</v>
      </c>
      <c r="I73" s="18">
        <v>3.0</v>
      </c>
      <c r="J73" s="21">
        <v>0.789</v>
      </c>
      <c r="K73" s="21">
        <v>0.5674</v>
      </c>
      <c r="L73" s="18">
        <v>2.99</v>
      </c>
      <c r="M73" s="21"/>
      <c r="N73" s="18" t="s">
        <v>302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7" t="s">
        <v>14</v>
      </c>
      <c r="B74" s="18" t="s">
        <v>15</v>
      </c>
      <c r="C74" s="18" t="s">
        <v>180</v>
      </c>
      <c r="D74" s="19" t="s">
        <v>303</v>
      </c>
      <c r="E74" s="20" t="s">
        <v>304</v>
      </c>
      <c r="F74" s="20" t="s">
        <v>305</v>
      </c>
      <c r="G74" s="18" t="s">
        <v>24</v>
      </c>
      <c r="H74" s="17" t="s">
        <v>19</v>
      </c>
      <c r="I74" s="18">
        <v>3.0</v>
      </c>
      <c r="J74" s="21">
        <v>0.7793</v>
      </c>
      <c r="K74" s="18" t="s">
        <v>26</v>
      </c>
      <c r="L74" s="22" t="s">
        <v>26</v>
      </c>
      <c r="M74" s="21">
        <v>0.0</v>
      </c>
      <c r="N74" s="18" t="s">
        <v>130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7" t="s">
        <v>14</v>
      </c>
      <c r="B75" s="18" t="s">
        <v>15</v>
      </c>
      <c r="C75" s="18" t="s">
        <v>180</v>
      </c>
      <c r="D75" s="19" t="s">
        <v>306</v>
      </c>
      <c r="E75" s="20" t="s">
        <v>307</v>
      </c>
      <c r="F75" s="20" t="s">
        <v>308</v>
      </c>
      <c r="G75" s="18" t="s">
        <v>309</v>
      </c>
      <c r="H75" s="17" t="s">
        <v>19</v>
      </c>
      <c r="I75" s="18">
        <v>3.0</v>
      </c>
      <c r="J75" s="21">
        <v>0.7707</v>
      </c>
      <c r="K75" s="18" t="s">
        <v>26</v>
      </c>
      <c r="L75" s="22" t="s">
        <v>26</v>
      </c>
      <c r="M75" s="21">
        <v>0.0</v>
      </c>
      <c r="N75" s="18" t="s">
        <v>310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7" t="s">
        <v>14</v>
      </c>
      <c r="B76" s="18" t="s">
        <v>15</v>
      </c>
      <c r="C76" s="18" t="s">
        <v>180</v>
      </c>
      <c r="D76" s="19" t="s">
        <v>311</v>
      </c>
      <c r="E76" s="20" t="s">
        <v>312</v>
      </c>
      <c r="F76" s="20" t="s">
        <v>312</v>
      </c>
      <c r="G76" s="24">
        <v>44651.0</v>
      </c>
      <c r="H76" s="17" t="s">
        <v>19</v>
      </c>
      <c r="I76" s="18">
        <v>3.0</v>
      </c>
      <c r="J76" s="21">
        <v>0.7357</v>
      </c>
      <c r="K76" s="18" t="s">
        <v>313</v>
      </c>
      <c r="L76" s="18" t="s">
        <v>26</v>
      </c>
      <c r="M76" s="21">
        <v>0.0</v>
      </c>
      <c r="N76" s="18" t="s">
        <v>314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7" t="s">
        <v>14</v>
      </c>
      <c r="B77" s="18" t="s">
        <v>15</v>
      </c>
      <c r="C77" s="18" t="s">
        <v>180</v>
      </c>
      <c r="D77" s="19" t="s">
        <v>315</v>
      </c>
      <c r="E77" s="20" t="s">
        <v>316</v>
      </c>
      <c r="F77" s="20" t="s">
        <v>316</v>
      </c>
      <c r="G77" s="24">
        <v>44654.0</v>
      </c>
      <c r="H77" s="17" t="s">
        <v>19</v>
      </c>
      <c r="I77" s="18">
        <v>3.0</v>
      </c>
      <c r="J77" s="21">
        <v>0.7267</v>
      </c>
      <c r="K77" s="18" t="s">
        <v>26</v>
      </c>
      <c r="L77" s="18" t="s">
        <v>26</v>
      </c>
      <c r="M77" s="21"/>
      <c r="N77" s="18" t="s">
        <v>317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7" t="s">
        <v>14</v>
      </c>
      <c r="B78" s="18" t="s">
        <v>318</v>
      </c>
      <c r="C78" s="18" t="s">
        <v>180</v>
      </c>
      <c r="D78" s="19" t="s">
        <v>319</v>
      </c>
      <c r="E78" s="20" t="s">
        <v>320</v>
      </c>
      <c r="F78" s="20" t="s">
        <v>321</v>
      </c>
      <c r="G78" s="18" t="s">
        <v>211</v>
      </c>
      <c r="H78" s="17" t="s">
        <v>105</v>
      </c>
      <c r="I78" s="18">
        <v>3.0</v>
      </c>
      <c r="J78" s="21">
        <v>0.6237</v>
      </c>
      <c r="K78" s="18" t="s">
        <v>26</v>
      </c>
      <c r="L78" s="22" t="s">
        <v>26</v>
      </c>
      <c r="M78" s="21">
        <v>0.0</v>
      </c>
      <c r="N78" s="18" t="s">
        <v>322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7" t="s">
        <v>14</v>
      </c>
      <c r="B79" s="18" t="s">
        <v>15</v>
      </c>
      <c r="C79" s="18" t="s">
        <v>180</v>
      </c>
      <c r="D79" s="19" t="s">
        <v>323</v>
      </c>
      <c r="E79" s="20" t="s">
        <v>324</v>
      </c>
      <c r="F79" s="20" t="s">
        <v>325</v>
      </c>
      <c r="G79" s="24">
        <v>44882.0</v>
      </c>
      <c r="H79" s="17" t="s">
        <v>19</v>
      </c>
      <c r="I79" s="18">
        <v>3.0</v>
      </c>
      <c r="J79" s="21">
        <v>0.5551</v>
      </c>
      <c r="K79" s="18" t="s">
        <v>26</v>
      </c>
      <c r="L79" s="18" t="s">
        <v>26</v>
      </c>
      <c r="M79" s="21">
        <v>0.0</v>
      </c>
      <c r="N79" s="18" t="s">
        <v>326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7" t="s">
        <v>14</v>
      </c>
      <c r="B80" s="18" t="s">
        <v>15</v>
      </c>
      <c r="C80" s="18" t="s">
        <v>180</v>
      </c>
      <c r="D80" s="19" t="s">
        <v>327</v>
      </c>
      <c r="E80" s="20" t="s">
        <v>328</v>
      </c>
      <c r="F80" s="20" t="s">
        <v>329</v>
      </c>
      <c r="G80" s="24">
        <v>44816.0</v>
      </c>
      <c r="H80" s="17" t="s">
        <v>50</v>
      </c>
      <c r="I80" s="18">
        <v>3.0</v>
      </c>
      <c r="J80" s="21">
        <v>0.4818</v>
      </c>
      <c r="K80" s="18" t="s">
        <v>26</v>
      </c>
      <c r="L80" s="18" t="s">
        <v>26</v>
      </c>
      <c r="M80" s="21">
        <v>0.0</v>
      </c>
      <c r="N80" s="18" t="s">
        <v>216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7" t="s">
        <v>14</v>
      </c>
      <c r="B81" s="18" t="s">
        <v>15</v>
      </c>
      <c r="C81" s="18" t="s">
        <v>180</v>
      </c>
      <c r="D81" s="19" t="s">
        <v>330</v>
      </c>
      <c r="E81" s="20" t="s">
        <v>331</v>
      </c>
      <c r="F81" s="20" t="s">
        <v>332</v>
      </c>
      <c r="G81" s="24">
        <v>44816.0</v>
      </c>
      <c r="H81" s="17" t="s">
        <v>50</v>
      </c>
      <c r="I81" s="18">
        <v>3.0</v>
      </c>
      <c r="J81" s="21">
        <v>0.3978</v>
      </c>
      <c r="K81" s="18" t="s">
        <v>26</v>
      </c>
      <c r="L81" s="18" t="s">
        <v>26</v>
      </c>
      <c r="M81" s="21">
        <v>0.0</v>
      </c>
      <c r="N81" s="18" t="s">
        <v>216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7" t="s">
        <v>14</v>
      </c>
      <c r="B82" s="18" t="s">
        <v>15</v>
      </c>
      <c r="C82" s="18" t="s">
        <v>180</v>
      </c>
      <c r="D82" s="19" t="s">
        <v>333</v>
      </c>
      <c r="E82" s="20" t="s">
        <v>334</v>
      </c>
      <c r="F82" s="20" t="s">
        <v>334</v>
      </c>
      <c r="G82" s="18" t="s">
        <v>54</v>
      </c>
      <c r="H82" s="17" t="s">
        <v>19</v>
      </c>
      <c r="I82" s="18">
        <v>3.0</v>
      </c>
      <c r="J82" s="21">
        <v>0.377</v>
      </c>
      <c r="K82" s="18" t="s">
        <v>26</v>
      </c>
      <c r="L82" s="18" t="s">
        <v>26</v>
      </c>
      <c r="M82" s="21"/>
      <c r="N82" s="18" t="s">
        <v>335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7" t="s">
        <v>14</v>
      </c>
      <c r="B83" s="18" t="s">
        <v>15</v>
      </c>
      <c r="C83" s="18" t="s">
        <v>180</v>
      </c>
      <c r="D83" s="19" t="s">
        <v>336</v>
      </c>
      <c r="E83" s="20" t="s">
        <v>337</v>
      </c>
      <c r="F83" s="20" t="s">
        <v>338</v>
      </c>
      <c r="G83" s="24">
        <v>44816.0</v>
      </c>
      <c r="H83" s="17" t="s">
        <v>50</v>
      </c>
      <c r="I83" s="18">
        <v>3.0</v>
      </c>
      <c r="J83" s="21">
        <v>0.3593</v>
      </c>
      <c r="K83" s="18" t="s">
        <v>26</v>
      </c>
      <c r="L83" s="18" t="s">
        <v>26</v>
      </c>
      <c r="M83" s="21">
        <v>0.0</v>
      </c>
      <c r="N83" s="18" t="s">
        <v>326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7" t="s">
        <v>14</v>
      </c>
      <c r="B84" s="18" t="s">
        <v>15</v>
      </c>
      <c r="C84" s="18" t="s">
        <v>180</v>
      </c>
      <c r="D84" s="19" t="s">
        <v>339</v>
      </c>
      <c r="E84" s="20" t="s">
        <v>340</v>
      </c>
      <c r="F84" s="20" t="s">
        <v>341</v>
      </c>
      <c r="G84" s="18" t="s">
        <v>81</v>
      </c>
      <c r="H84" s="17" t="s">
        <v>19</v>
      </c>
      <c r="I84" s="18">
        <v>3.0</v>
      </c>
      <c r="J84" s="21">
        <v>0.3178</v>
      </c>
      <c r="K84" s="18" t="s">
        <v>26</v>
      </c>
      <c r="L84" s="18" t="s">
        <v>26</v>
      </c>
      <c r="M84" s="21">
        <v>0.0</v>
      </c>
      <c r="N84" s="18" t="s">
        <v>342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7" t="s">
        <v>14</v>
      </c>
      <c r="B85" s="18" t="s">
        <v>15</v>
      </c>
      <c r="C85" s="18" t="s">
        <v>180</v>
      </c>
      <c r="D85" s="19" t="s">
        <v>343</v>
      </c>
      <c r="E85" s="20" t="s">
        <v>344</v>
      </c>
      <c r="F85" s="20" t="s">
        <v>345</v>
      </c>
      <c r="G85" s="24">
        <v>44816.0</v>
      </c>
      <c r="H85" s="17" t="s">
        <v>19</v>
      </c>
      <c r="I85" s="18">
        <v>3.0</v>
      </c>
      <c r="J85" s="21">
        <v>0.2814</v>
      </c>
      <c r="K85" s="18" t="s">
        <v>26</v>
      </c>
      <c r="L85" s="18" t="s">
        <v>26</v>
      </c>
      <c r="M85" s="21">
        <v>0.0</v>
      </c>
      <c r="N85" s="18" t="s">
        <v>245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7" t="s">
        <v>14</v>
      </c>
      <c r="B86" s="18" t="s">
        <v>15</v>
      </c>
      <c r="C86" s="18" t="s">
        <v>180</v>
      </c>
      <c r="D86" s="19" t="s">
        <v>346</v>
      </c>
      <c r="E86" s="20" t="s">
        <v>347</v>
      </c>
      <c r="F86" s="20" t="s">
        <v>347</v>
      </c>
      <c r="G86" s="18" t="s">
        <v>24</v>
      </c>
      <c r="H86" s="17" t="s">
        <v>19</v>
      </c>
      <c r="I86" s="18">
        <v>3.0</v>
      </c>
      <c r="J86" s="21">
        <v>0.2622</v>
      </c>
      <c r="K86" s="18" t="s">
        <v>26</v>
      </c>
      <c r="L86" s="18" t="s">
        <v>26</v>
      </c>
      <c r="M86" s="21">
        <v>0.0</v>
      </c>
      <c r="N86" s="18" t="s">
        <v>348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7" t="s">
        <v>14</v>
      </c>
      <c r="B87" s="18" t="s">
        <v>15</v>
      </c>
      <c r="C87" s="18" t="s">
        <v>180</v>
      </c>
      <c r="D87" s="19" t="s">
        <v>349</v>
      </c>
      <c r="E87" s="20" t="s">
        <v>350</v>
      </c>
      <c r="F87" s="20" t="s">
        <v>351</v>
      </c>
      <c r="G87" s="18" t="s">
        <v>95</v>
      </c>
      <c r="H87" s="17" t="s">
        <v>19</v>
      </c>
      <c r="I87" s="18">
        <v>3.0</v>
      </c>
      <c r="J87" s="21">
        <v>0.2532</v>
      </c>
      <c r="K87" s="18" t="s">
        <v>26</v>
      </c>
      <c r="L87" s="18" t="s">
        <v>26</v>
      </c>
      <c r="M87" s="21">
        <v>0.0</v>
      </c>
      <c r="N87" s="18" t="s">
        <v>326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7" t="s">
        <v>14</v>
      </c>
      <c r="B88" s="18" t="s">
        <v>15</v>
      </c>
      <c r="C88" s="18" t="s">
        <v>180</v>
      </c>
      <c r="D88" s="19" t="s">
        <v>352</v>
      </c>
      <c r="E88" s="20" t="s">
        <v>353</v>
      </c>
      <c r="F88" s="20" t="s">
        <v>354</v>
      </c>
      <c r="G88" s="18" t="s">
        <v>355</v>
      </c>
      <c r="H88" s="17" t="s">
        <v>19</v>
      </c>
      <c r="I88" s="18">
        <v>3.0</v>
      </c>
      <c r="J88" s="21">
        <v>0.2424</v>
      </c>
      <c r="K88" s="18" t="s">
        <v>26</v>
      </c>
      <c r="L88" s="18" t="s">
        <v>26</v>
      </c>
      <c r="M88" s="21">
        <v>0.0</v>
      </c>
      <c r="N88" s="18" t="s">
        <v>356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7" t="s">
        <v>14</v>
      </c>
      <c r="B89" s="18" t="s">
        <v>15</v>
      </c>
      <c r="C89" s="18" t="s">
        <v>180</v>
      </c>
      <c r="D89" s="19" t="s">
        <v>357</v>
      </c>
      <c r="E89" s="20" t="s">
        <v>358</v>
      </c>
      <c r="F89" s="20" t="s">
        <v>359</v>
      </c>
      <c r="G89" s="27">
        <v>44844.0</v>
      </c>
      <c r="H89" s="17" t="s">
        <v>19</v>
      </c>
      <c r="I89" s="18">
        <v>3.0</v>
      </c>
      <c r="J89" s="21">
        <v>0.2081</v>
      </c>
      <c r="K89" s="18" t="s">
        <v>26</v>
      </c>
      <c r="L89" s="18" t="s">
        <v>26</v>
      </c>
      <c r="M89" s="21">
        <v>0.0</v>
      </c>
      <c r="N89" s="18" t="s">
        <v>360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7" t="s">
        <v>14</v>
      </c>
      <c r="B90" s="18" t="s">
        <v>15</v>
      </c>
      <c r="C90" s="18" t="s">
        <v>180</v>
      </c>
      <c r="D90" s="19" t="s">
        <v>361</v>
      </c>
      <c r="E90" s="20" t="s">
        <v>362</v>
      </c>
      <c r="F90" s="20" t="s">
        <v>363</v>
      </c>
      <c r="G90" s="24">
        <v>44751.0</v>
      </c>
      <c r="H90" s="17" t="s">
        <v>19</v>
      </c>
      <c r="I90" s="18">
        <v>3.0</v>
      </c>
      <c r="J90" s="21">
        <v>0.18</v>
      </c>
      <c r="K90" s="18" t="s">
        <v>26</v>
      </c>
      <c r="L90" s="18" t="s">
        <v>26</v>
      </c>
      <c r="M90" s="21">
        <v>0.0</v>
      </c>
      <c r="N90" s="18" t="s">
        <v>258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7" t="s">
        <v>14</v>
      </c>
      <c r="B91" s="18" t="s">
        <v>15</v>
      </c>
      <c r="C91" s="18" t="s">
        <v>180</v>
      </c>
      <c r="D91" s="19" t="s">
        <v>364</v>
      </c>
      <c r="E91" s="20" t="s">
        <v>365</v>
      </c>
      <c r="F91" s="20" t="s">
        <v>366</v>
      </c>
      <c r="G91" s="18" t="s">
        <v>367</v>
      </c>
      <c r="H91" s="17" t="s">
        <v>19</v>
      </c>
      <c r="I91" s="18">
        <v>3.0</v>
      </c>
      <c r="J91" s="21">
        <v>0.1638</v>
      </c>
      <c r="K91" s="18" t="s">
        <v>26</v>
      </c>
      <c r="L91" s="18" t="s">
        <v>26</v>
      </c>
      <c r="M91" s="21">
        <v>0.0</v>
      </c>
      <c r="N91" s="18" t="s">
        <v>292</v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7" t="s">
        <v>14</v>
      </c>
      <c r="B92" s="18" t="s">
        <v>15</v>
      </c>
      <c r="C92" s="18" t="s">
        <v>180</v>
      </c>
      <c r="D92" s="19" t="s">
        <v>368</v>
      </c>
      <c r="E92" s="20" t="s">
        <v>369</v>
      </c>
      <c r="F92" s="20" t="s">
        <v>370</v>
      </c>
      <c r="G92" s="18" t="s">
        <v>184</v>
      </c>
      <c r="H92" s="17" t="s">
        <v>185</v>
      </c>
      <c r="I92" s="18">
        <v>3.0</v>
      </c>
      <c r="J92" s="21">
        <v>0.001</v>
      </c>
      <c r="K92" s="18" t="s">
        <v>26</v>
      </c>
      <c r="L92" s="18" t="s">
        <v>26</v>
      </c>
      <c r="M92" s="21"/>
      <c r="N92" s="18" t="s">
        <v>371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7" t="s">
        <v>14</v>
      </c>
      <c r="B93" s="18" t="s">
        <v>15</v>
      </c>
      <c r="C93" s="18" t="s">
        <v>180</v>
      </c>
      <c r="D93" s="19" t="s">
        <v>372</v>
      </c>
      <c r="E93" s="20" t="s">
        <v>373</v>
      </c>
      <c r="F93" s="20" t="s">
        <v>373</v>
      </c>
      <c r="G93" s="27">
        <v>44654.0</v>
      </c>
      <c r="H93" s="17" t="s">
        <v>19</v>
      </c>
      <c r="I93" s="18">
        <v>3.0</v>
      </c>
      <c r="J93" s="21">
        <v>8.0E-4</v>
      </c>
      <c r="K93" s="18" t="s">
        <v>26</v>
      </c>
      <c r="L93" s="18" t="s">
        <v>26</v>
      </c>
      <c r="M93" s="21">
        <v>0.0</v>
      </c>
      <c r="N93" s="18" t="s">
        <v>374</v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7" t="s">
        <v>14</v>
      </c>
      <c r="B94" s="18" t="s">
        <v>15</v>
      </c>
      <c r="C94" s="18" t="s">
        <v>180</v>
      </c>
      <c r="D94" s="19" t="s">
        <v>375</v>
      </c>
      <c r="E94" s="20" t="s">
        <v>376</v>
      </c>
      <c r="F94" s="20" t="s">
        <v>377</v>
      </c>
      <c r="G94" s="24">
        <v>44651.0</v>
      </c>
      <c r="H94" s="17" t="s">
        <v>19</v>
      </c>
      <c r="I94" s="18">
        <v>3.0</v>
      </c>
      <c r="J94" s="21">
        <v>5.0E-4</v>
      </c>
      <c r="K94" s="18" t="s">
        <v>26</v>
      </c>
      <c r="L94" s="18" t="s">
        <v>26</v>
      </c>
      <c r="M94" s="21">
        <v>0.0</v>
      </c>
      <c r="N94" s="18" t="s">
        <v>258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7" t="s">
        <v>14</v>
      </c>
      <c r="B95" s="18" t="s">
        <v>15</v>
      </c>
      <c r="C95" s="18" t="s">
        <v>180</v>
      </c>
      <c r="D95" s="19" t="s">
        <v>378</v>
      </c>
      <c r="E95" s="20" t="s">
        <v>379</v>
      </c>
      <c r="F95" s="20" t="s">
        <v>380</v>
      </c>
      <c r="G95" s="18" t="s">
        <v>54</v>
      </c>
      <c r="H95" s="17" t="s">
        <v>19</v>
      </c>
      <c r="I95" s="18">
        <v>3.0</v>
      </c>
      <c r="J95" s="21">
        <v>5.0E-4</v>
      </c>
      <c r="K95" s="18" t="s">
        <v>26</v>
      </c>
      <c r="L95" s="18" t="s">
        <v>26</v>
      </c>
      <c r="M95" s="21">
        <v>0.0</v>
      </c>
      <c r="N95" s="18" t="s">
        <v>258</v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7" t="s">
        <v>14</v>
      </c>
      <c r="B96" s="18" t="s">
        <v>15</v>
      </c>
      <c r="C96" s="18" t="s">
        <v>180</v>
      </c>
      <c r="D96" s="19" t="s">
        <v>381</v>
      </c>
      <c r="E96" s="20" t="s">
        <v>382</v>
      </c>
      <c r="F96" s="20" t="s">
        <v>383</v>
      </c>
      <c r="G96" s="18" t="s">
        <v>54</v>
      </c>
      <c r="H96" s="17" t="s">
        <v>19</v>
      </c>
      <c r="I96" s="18">
        <v>3.0</v>
      </c>
      <c r="J96" s="21">
        <v>5.0E-4</v>
      </c>
      <c r="K96" s="18" t="s">
        <v>26</v>
      </c>
      <c r="L96" s="18" t="s">
        <v>26</v>
      </c>
      <c r="M96" s="21">
        <v>0.0</v>
      </c>
      <c r="N96" s="18" t="s">
        <v>258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7" t="s">
        <v>14</v>
      </c>
      <c r="B97" s="18" t="s">
        <v>15</v>
      </c>
      <c r="C97" s="18" t="s">
        <v>180</v>
      </c>
      <c r="D97" s="19" t="s">
        <v>384</v>
      </c>
      <c r="E97" s="20" t="s">
        <v>385</v>
      </c>
      <c r="F97" s="20" t="s">
        <v>386</v>
      </c>
      <c r="G97" s="18" t="s">
        <v>54</v>
      </c>
      <c r="H97" s="17" t="s">
        <v>19</v>
      </c>
      <c r="I97" s="18">
        <v>3.0</v>
      </c>
      <c r="J97" s="21">
        <v>5.0E-4</v>
      </c>
      <c r="K97" s="18" t="s">
        <v>26</v>
      </c>
      <c r="L97" s="18" t="s">
        <v>26</v>
      </c>
      <c r="M97" s="21">
        <v>0.0</v>
      </c>
      <c r="N97" s="18" t="s">
        <v>258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7" t="s">
        <v>14</v>
      </c>
      <c r="B98" s="18" t="s">
        <v>15</v>
      </c>
      <c r="C98" s="18" t="s">
        <v>180</v>
      </c>
      <c r="D98" s="19" t="s">
        <v>387</v>
      </c>
      <c r="E98" s="20" t="s">
        <v>388</v>
      </c>
      <c r="F98" s="20" t="s">
        <v>389</v>
      </c>
      <c r="G98" s="24">
        <v>44624.0</v>
      </c>
      <c r="H98" s="17" t="s">
        <v>19</v>
      </c>
      <c r="I98" s="18">
        <v>3.0</v>
      </c>
      <c r="J98" s="21">
        <v>4.0E-4</v>
      </c>
      <c r="K98" s="18" t="s">
        <v>26</v>
      </c>
      <c r="L98" s="18" t="s">
        <v>26</v>
      </c>
      <c r="M98" s="21">
        <v>0.0</v>
      </c>
      <c r="N98" s="18" t="s">
        <v>390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7" t="s">
        <v>14</v>
      </c>
      <c r="B99" s="18" t="s">
        <v>15</v>
      </c>
      <c r="C99" s="18" t="s">
        <v>180</v>
      </c>
      <c r="D99" s="19" t="s">
        <v>391</v>
      </c>
      <c r="E99" s="20" t="s">
        <v>392</v>
      </c>
      <c r="F99" s="20" t="s">
        <v>393</v>
      </c>
      <c r="G99" s="27">
        <v>44876.0</v>
      </c>
      <c r="H99" s="17" t="s">
        <v>19</v>
      </c>
      <c r="I99" s="18">
        <v>3.0</v>
      </c>
      <c r="J99" s="21">
        <v>4.0E-4</v>
      </c>
      <c r="K99" s="18" t="s">
        <v>26</v>
      </c>
      <c r="L99" s="18" t="s">
        <v>26</v>
      </c>
      <c r="M99" s="21">
        <v>0.0</v>
      </c>
      <c r="N99" s="18" t="s">
        <v>394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7" t="s">
        <v>14</v>
      </c>
      <c r="B100" s="18" t="s">
        <v>15</v>
      </c>
      <c r="C100" s="18" t="s">
        <v>180</v>
      </c>
      <c r="D100" s="19" t="s">
        <v>395</v>
      </c>
      <c r="E100" s="20" t="s">
        <v>396</v>
      </c>
      <c r="F100" s="20" t="s">
        <v>397</v>
      </c>
      <c r="G100" s="24">
        <v>44904.0</v>
      </c>
      <c r="H100" s="17" t="s">
        <v>50</v>
      </c>
      <c r="I100" s="18">
        <v>3.0</v>
      </c>
      <c r="J100" s="21">
        <v>4.0E-4</v>
      </c>
      <c r="K100" s="18" t="s">
        <v>26</v>
      </c>
      <c r="L100" s="18" t="s">
        <v>26</v>
      </c>
      <c r="M100" s="21">
        <v>0.0</v>
      </c>
      <c r="N100" s="18" t="s">
        <v>245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7" t="s">
        <v>14</v>
      </c>
      <c r="B101" s="18" t="s">
        <v>15</v>
      </c>
      <c r="C101" s="18" t="s">
        <v>180</v>
      </c>
      <c r="D101" s="19" t="s">
        <v>398</v>
      </c>
      <c r="E101" s="20" t="s">
        <v>399</v>
      </c>
      <c r="F101" s="20" t="s">
        <v>400</v>
      </c>
      <c r="G101" s="24">
        <v>44722.0</v>
      </c>
      <c r="H101" s="17" t="s">
        <v>19</v>
      </c>
      <c r="I101" s="18">
        <v>3.0</v>
      </c>
      <c r="J101" s="21">
        <v>3.0E-4</v>
      </c>
      <c r="K101" s="18" t="s">
        <v>26</v>
      </c>
      <c r="L101" s="18" t="s">
        <v>26</v>
      </c>
      <c r="M101" s="21">
        <v>0.0</v>
      </c>
      <c r="N101" s="18" t="s">
        <v>401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7" t="s">
        <v>14</v>
      </c>
      <c r="B102" s="18" t="s">
        <v>15</v>
      </c>
      <c r="C102" s="18" t="s">
        <v>180</v>
      </c>
      <c r="D102" s="19" t="s">
        <v>402</v>
      </c>
      <c r="E102" s="20" t="s">
        <v>403</v>
      </c>
      <c r="F102" s="20" t="s">
        <v>404</v>
      </c>
      <c r="G102" s="18" t="s">
        <v>31</v>
      </c>
      <c r="H102" s="17" t="s">
        <v>19</v>
      </c>
      <c r="I102" s="18">
        <v>3.0</v>
      </c>
      <c r="J102" s="21">
        <v>3.0E-4</v>
      </c>
      <c r="K102" s="18" t="s">
        <v>26</v>
      </c>
      <c r="L102" s="18" t="s">
        <v>26</v>
      </c>
      <c r="M102" s="21">
        <v>0.0</v>
      </c>
      <c r="N102" s="18" t="s">
        <v>405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7" t="s">
        <v>14</v>
      </c>
      <c r="B103" s="18" t="s">
        <v>15</v>
      </c>
      <c r="C103" s="18" t="s">
        <v>180</v>
      </c>
      <c r="D103" s="19" t="s">
        <v>406</v>
      </c>
      <c r="E103" s="20" t="s">
        <v>407</v>
      </c>
      <c r="F103" s="20" t="s">
        <v>338</v>
      </c>
      <c r="G103" s="24">
        <v>44816.0</v>
      </c>
      <c r="H103" s="17" t="s">
        <v>19</v>
      </c>
      <c r="I103" s="18">
        <v>3.0</v>
      </c>
      <c r="J103" s="21">
        <v>3.0E-4</v>
      </c>
      <c r="K103" s="18" t="s">
        <v>26</v>
      </c>
      <c r="L103" s="18" t="s">
        <v>26</v>
      </c>
      <c r="M103" s="21">
        <v>0.0</v>
      </c>
      <c r="N103" s="18" t="s">
        <v>408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7" t="s">
        <v>14</v>
      </c>
      <c r="B104" s="18" t="s">
        <v>15</v>
      </c>
      <c r="C104" s="18" t="s">
        <v>180</v>
      </c>
      <c r="D104" s="19" t="s">
        <v>409</v>
      </c>
      <c r="E104" s="20" t="s">
        <v>410</v>
      </c>
      <c r="F104" s="20" t="s">
        <v>411</v>
      </c>
      <c r="G104" s="24">
        <v>44811.0</v>
      </c>
      <c r="H104" s="17" t="s">
        <v>19</v>
      </c>
      <c r="I104" s="18">
        <v>3.0</v>
      </c>
      <c r="J104" s="21">
        <v>3.0E-4</v>
      </c>
      <c r="K104" s="18" t="s">
        <v>26</v>
      </c>
      <c r="L104" s="18" t="s">
        <v>26</v>
      </c>
      <c r="M104" s="21">
        <v>0.0</v>
      </c>
      <c r="N104" s="18" t="s">
        <v>258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7" t="s">
        <v>14</v>
      </c>
      <c r="B105" s="18" t="s">
        <v>15</v>
      </c>
      <c r="C105" s="18" t="s">
        <v>180</v>
      </c>
      <c r="D105" s="19" t="s">
        <v>412</v>
      </c>
      <c r="E105" s="20" t="s">
        <v>413</v>
      </c>
      <c r="F105" s="20" t="s">
        <v>414</v>
      </c>
      <c r="G105" s="18" t="s">
        <v>65</v>
      </c>
      <c r="H105" s="17" t="s">
        <v>19</v>
      </c>
      <c r="I105" s="18">
        <v>3.0</v>
      </c>
      <c r="J105" s="21">
        <v>3.0E-4</v>
      </c>
      <c r="K105" s="18" t="s">
        <v>26</v>
      </c>
      <c r="L105" s="18" t="s">
        <v>26</v>
      </c>
      <c r="M105" s="21">
        <v>0.0</v>
      </c>
      <c r="N105" s="18" t="s">
        <v>258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7" t="s">
        <v>14</v>
      </c>
      <c r="B106" s="18" t="s">
        <v>15</v>
      </c>
      <c r="C106" s="18" t="s">
        <v>180</v>
      </c>
      <c r="D106" s="19" t="s">
        <v>415</v>
      </c>
      <c r="E106" s="20" t="s">
        <v>416</v>
      </c>
      <c r="F106" s="20" t="s">
        <v>417</v>
      </c>
      <c r="G106" s="18" t="s">
        <v>54</v>
      </c>
      <c r="H106" s="17" t="s">
        <v>19</v>
      </c>
      <c r="I106" s="18">
        <v>3.0</v>
      </c>
      <c r="J106" s="21">
        <v>3.0E-4</v>
      </c>
      <c r="K106" s="18" t="s">
        <v>26</v>
      </c>
      <c r="L106" s="18" t="s">
        <v>26</v>
      </c>
      <c r="M106" s="21">
        <v>0.0</v>
      </c>
      <c r="N106" s="18" t="s">
        <v>258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7" t="s">
        <v>14</v>
      </c>
      <c r="B107" s="18" t="s">
        <v>15</v>
      </c>
      <c r="C107" s="18" t="s">
        <v>180</v>
      </c>
      <c r="D107" s="19" t="s">
        <v>418</v>
      </c>
      <c r="E107" s="20" t="s">
        <v>419</v>
      </c>
      <c r="F107" s="20" t="s">
        <v>420</v>
      </c>
      <c r="G107" s="27">
        <v>44722.0</v>
      </c>
      <c r="H107" s="17" t="s">
        <v>19</v>
      </c>
      <c r="I107" s="18">
        <v>3.0</v>
      </c>
      <c r="J107" s="21">
        <v>2.0E-4</v>
      </c>
      <c r="K107" s="18" t="s">
        <v>26</v>
      </c>
      <c r="L107" s="18" t="s">
        <v>26</v>
      </c>
      <c r="M107" s="21">
        <v>0.0</v>
      </c>
      <c r="N107" s="18" t="s">
        <v>401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7" t="s">
        <v>14</v>
      </c>
      <c r="B108" s="18" t="s">
        <v>15</v>
      </c>
      <c r="C108" s="18" t="s">
        <v>180</v>
      </c>
      <c r="D108" s="19" t="s">
        <v>421</v>
      </c>
      <c r="E108" s="20" t="s">
        <v>422</v>
      </c>
      <c r="F108" s="20" t="s">
        <v>423</v>
      </c>
      <c r="G108" s="18" t="s">
        <v>424</v>
      </c>
      <c r="H108" s="17" t="s">
        <v>19</v>
      </c>
      <c r="I108" s="18">
        <v>3.0</v>
      </c>
      <c r="J108" s="21">
        <v>2.0E-4</v>
      </c>
      <c r="K108" s="18" t="s">
        <v>26</v>
      </c>
      <c r="L108" s="18" t="s">
        <v>26</v>
      </c>
      <c r="M108" s="21">
        <v>0.0</v>
      </c>
      <c r="N108" s="18" t="s">
        <v>292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7" t="s">
        <v>14</v>
      </c>
      <c r="B109" s="18" t="s">
        <v>15</v>
      </c>
      <c r="C109" s="18" t="s">
        <v>180</v>
      </c>
      <c r="D109" s="19" t="s">
        <v>425</v>
      </c>
      <c r="E109" s="20" t="s">
        <v>426</v>
      </c>
      <c r="F109" s="20" t="s">
        <v>427</v>
      </c>
      <c r="G109" s="18" t="s">
        <v>220</v>
      </c>
      <c r="H109" s="17" t="s">
        <v>19</v>
      </c>
      <c r="I109" s="18">
        <v>3.0</v>
      </c>
      <c r="J109" s="21">
        <v>2.0E-4</v>
      </c>
      <c r="K109" s="18" t="s">
        <v>26</v>
      </c>
      <c r="L109" s="18" t="s">
        <v>26</v>
      </c>
      <c r="M109" s="21">
        <v>0.0</v>
      </c>
      <c r="N109" s="18" t="s">
        <v>428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7" t="s">
        <v>14</v>
      </c>
      <c r="B110" s="18" t="s">
        <v>15</v>
      </c>
      <c r="C110" s="18" t="s">
        <v>180</v>
      </c>
      <c r="D110" s="19" t="s">
        <v>429</v>
      </c>
      <c r="E110" s="20" t="s">
        <v>430</v>
      </c>
      <c r="F110" s="20" t="s">
        <v>431</v>
      </c>
      <c r="G110" s="24">
        <v>44882.0</v>
      </c>
      <c r="H110" s="17" t="s">
        <v>19</v>
      </c>
      <c r="I110" s="18">
        <v>3.0</v>
      </c>
      <c r="J110" s="21">
        <v>2.0E-4</v>
      </c>
      <c r="K110" s="18" t="s">
        <v>26</v>
      </c>
      <c r="L110" s="18" t="s">
        <v>26</v>
      </c>
      <c r="M110" s="21">
        <v>0.0</v>
      </c>
      <c r="N110" s="18" t="s">
        <v>428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7" t="s">
        <v>14</v>
      </c>
      <c r="B111" s="18" t="s">
        <v>15</v>
      </c>
      <c r="C111" s="18" t="s">
        <v>180</v>
      </c>
      <c r="D111" s="19" t="s">
        <v>432</v>
      </c>
      <c r="E111" s="20" t="s">
        <v>433</v>
      </c>
      <c r="F111" s="20" t="s">
        <v>434</v>
      </c>
      <c r="G111" s="18" t="s">
        <v>86</v>
      </c>
      <c r="H111" s="17" t="s">
        <v>19</v>
      </c>
      <c r="I111" s="18">
        <v>3.0</v>
      </c>
      <c r="J111" s="21">
        <v>2.0E-4</v>
      </c>
      <c r="K111" s="18" t="s">
        <v>26</v>
      </c>
      <c r="L111" s="18" t="s">
        <v>26</v>
      </c>
      <c r="M111" s="21">
        <v>0.0</v>
      </c>
      <c r="N111" s="18" t="s">
        <v>435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7" t="s">
        <v>14</v>
      </c>
      <c r="B112" s="18" t="s">
        <v>15</v>
      </c>
      <c r="C112" s="18" t="s">
        <v>180</v>
      </c>
      <c r="D112" s="19" t="s">
        <v>436</v>
      </c>
      <c r="E112" s="20" t="s">
        <v>437</v>
      </c>
      <c r="F112" s="20" t="s">
        <v>183</v>
      </c>
      <c r="G112" s="24">
        <v>44760.0</v>
      </c>
      <c r="H112" s="17" t="s">
        <v>185</v>
      </c>
      <c r="I112" s="18">
        <v>3.0</v>
      </c>
      <c r="J112" s="21">
        <v>2.0E-4</v>
      </c>
      <c r="K112" s="18" t="s">
        <v>26</v>
      </c>
      <c r="L112" s="18" t="s">
        <v>26</v>
      </c>
      <c r="M112" s="21">
        <v>0.0</v>
      </c>
      <c r="N112" s="18" t="s">
        <v>360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7" t="s">
        <v>14</v>
      </c>
      <c r="B113" s="18" t="s">
        <v>15</v>
      </c>
      <c r="C113" s="18" t="s">
        <v>180</v>
      </c>
      <c r="D113" s="19" t="s">
        <v>438</v>
      </c>
      <c r="E113" s="20" t="s">
        <v>439</v>
      </c>
      <c r="F113" s="20" t="s">
        <v>440</v>
      </c>
      <c r="G113" s="18" t="s">
        <v>441</v>
      </c>
      <c r="H113" s="17" t="s">
        <v>50</v>
      </c>
      <c r="I113" s="18">
        <v>3.0</v>
      </c>
      <c r="J113" s="21">
        <v>2.0E-4</v>
      </c>
      <c r="K113" s="18" t="s">
        <v>26</v>
      </c>
      <c r="L113" s="18" t="s">
        <v>26</v>
      </c>
      <c r="M113" s="21">
        <v>0.0</v>
      </c>
      <c r="N113" s="18" t="s">
        <v>296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7" t="s">
        <v>14</v>
      </c>
      <c r="B114" s="18" t="s">
        <v>15</v>
      </c>
      <c r="C114" s="18" t="s">
        <v>180</v>
      </c>
      <c r="D114" s="19" t="s">
        <v>442</v>
      </c>
      <c r="E114" s="20" t="s">
        <v>443</v>
      </c>
      <c r="F114" s="20" t="s">
        <v>444</v>
      </c>
      <c r="G114" s="18" t="s">
        <v>31</v>
      </c>
      <c r="H114" s="17" t="s">
        <v>50</v>
      </c>
      <c r="I114" s="18">
        <v>3.0</v>
      </c>
      <c r="J114" s="21">
        <v>2.0E-4</v>
      </c>
      <c r="K114" s="18" t="s">
        <v>26</v>
      </c>
      <c r="L114" s="18" t="s">
        <v>26</v>
      </c>
      <c r="M114" s="21">
        <v>0.0</v>
      </c>
      <c r="N114" s="18" t="s">
        <v>296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7" t="s">
        <v>14</v>
      </c>
      <c r="B115" s="18" t="s">
        <v>15</v>
      </c>
      <c r="C115" s="18" t="s">
        <v>180</v>
      </c>
      <c r="D115" s="19" t="s">
        <v>445</v>
      </c>
      <c r="E115" s="20" t="s">
        <v>446</v>
      </c>
      <c r="F115" s="20" t="s">
        <v>447</v>
      </c>
      <c r="G115" s="18" t="s">
        <v>448</v>
      </c>
      <c r="H115" s="17" t="s">
        <v>19</v>
      </c>
      <c r="I115" s="18">
        <v>3.0</v>
      </c>
      <c r="J115" s="21">
        <v>2.0E-4</v>
      </c>
      <c r="K115" s="18" t="s">
        <v>26</v>
      </c>
      <c r="L115" s="18" t="s">
        <v>26</v>
      </c>
      <c r="M115" s="21">
        <v>0.0</v>
      </c>
      <c r="N115" s="18" t="s">
        <v>449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7" t="s">
        <v>14</v>
      </c>
      <c r="B116" s="18" t="s">
        <v>15</v>
      </c>
      <c r="C116" s="18" t="s">
        <v>180</v>
      </c>
      <c r="D116" s="19" t="s">
        <v>450</v>
      </c>
      <c r="E116" s="20" t="s">
        <v>451</v>
      </c>
      <c r="F116" s="20" t="s">
        <v>452</v>
      </c>
      <c r="G116" s="18" t="s">
        <v>453</v>
      </c>
      <c r="H116" s="17" t="s">
        <v>454</v>
      </c>
      <c r="I116" s="18">
        <v>3.0</v>
      </c>
      <c r="J116" s="21">
        <v>2.0E-4</v>
      </c>
      <c r="K116" s="18" t="s">
        <v>26</v>
      </c>
      <c r="L116" s="18" t="s">
        <v>26</v>
      </c>
      <c r="M116" s="21">
        <v>0.0</v>
      </c>
      <c r="N116" s="18" t="s">
        <v>106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7" t="s">
        <v>14</v>
      </c>
      <c r="B117" s="18" t="s">
        <v>15</v>
      </c>
      <c r="C117" s="18" t="s">
        <v>180</v>
      </c>
      <c r="D117" s="19" t="s">
        <v>455</v>
      </c>
      <c r="E117" s="20" t="s">
        <v>456</v>
      </c>
      <c r="F117" s="20" t="s">
        <v>456</v>
      </c>
      <c r="G117" s="18" t="s">
        <v>54</v>
      </c>
      <c r="H117" s="17" t="s">
        <v>19</v>
      </c>
      <c r="I117" s="18">
        <v>3.0</v>
      </c>
      <c r="J117" s="21">
        <v>2.0E-4</v>
      </c>
      <c r="K117" s="18" t="s">
        <v>26</v>
      </c>
      <c r="L117" s="18" t="s">
        <v>26</v>
      </c>
      <c r="M117" s="21">
        <v>0.0</v>
      </c>
      <c r="N117" s="18" t="s">
        <v>457</v>
      </c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7" t="s">
        <v>14</v>
      </c>
      <c r="B118" s="18" t="s">
        <v>15</v>
      </c>
      <c r="C118" s="18" t="s">
        <v>180</v>
      </c>
      <c r="D118" s="19" t="s">
        <v>458</v>
      </c>
      <c r="E118" s="20" t="s">
        <v>459</v>
      </c>
      <c r="F118" s="20" t="s">
        <v>459</v>
      </c>
      <c r="G118" s="24">
        <v>44651.0</v>
      </c>
      <c r="H118" s="17" t="s">
        <v>19</v>
      </c>
      <c r="I118" s="18">
        <v>3.0</v>
      </c>
      <c r="J118" s="21">
        <v>2.0E-4</v>
      </c>
      <c r="K118" s="18" t="s">
        <v>26</v>
      </c>
      <c r="L118" s="18" t="s">
        <v>26</v>
      </c>
      <c r="M118" s="21">
        <v>0.0</v>
      </c>
      <c r="N118" s="18" t="s">
        <v>460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7" t="s">
        <v>14</v>
      </c>
      <c r="B119" s="18" t="s">
        <v>15</v>
      </c>
      <c r="C119" s="18" t="s">
        <v>180</v>
      </c>
      <c r="D119" s="19" t="s">
        <v>461</v>
      </c>
      <c r="E119" s="20" t="s">
        <v>462</v>
      </c>
      <c r="F119" s="20" t="s">
        <v>463</v>
      </c>
      <c r="G119" s="24">
        <v>44651.0</v>
      </c>
      <c r="H119" s="17" t="s">
        <v>19</v>
      </c>
      <c r="I119" s="18">
        <v>3.0</v>
      </c>
      <c r="J119" s="21">
        <v>2.0E-4</v>
      </c>
      <c r="K119" s="18" t="s">
        <v>26</v>
      </c>
      <c r="L119" s="18" t="s">
        <v>26</v>
      </c>
      <c r="M119" s="21">
        <v>0.0</v>
      </c>
      <c r="N119" s="18" t="s">
        <v>258</v>
      </c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7" t="s">
        <v>14</v>
      </c>
      <c r="B120" s="18" t="s">
        <v>15</v>
      </c>
      <c r="C120" s="18" t="s">
        <v>180</v>
      </c>
      <c r="D120" s="19" t="s">
        <v>464</v>
      </c>
      <c r="E120" s="20" t="s">
        <v>465</v>
      </c>
      <c r="F120" s="20" t="s">
        <v>466</v>
      </c>
      <c r="G120" s="24">
        <v>44751.0</v>
      </c>
      <c r="H120" s="17" t="s">
        <v>19</v>
      </c>
      <c r="I120" s="18">
        <v>3.0</v>
      </c>
      <c r="J120" s="21">
        <v>2.0E-4</v>
      </c>
      <c r="K120" s="18" t="s">
        <v>26</v>
      </c>
      <c r="L120" s="18" t="s">
        <v>26</v>
      </c>
      <c r="M120" s="21">
        <v>0.0</v>
      </c>
      <c r="N120" s="18" t="s">
        <v>258</v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7" t="s">
        <v>14</v>
      </c>
      <c r="B121" s="18" t="s">
        <v>15</v>
      </c>
      <c r="C121" s="18" t="s">
        <v>180</v>
      </c>
      <c r="D121" s="19" t="s">
        <v>467</v>
      </c>
      <c r="E121" s="20" t="s">
        <v>468</v>
      </c>
      <c r="F121" s="20" t="s">
        <v>469</v>
      </c>
      <c r="G121" s="24">
        <v>44651.0</v>
      </c>
      <c r="H121" s="17" t="s">
        <v>19</v>
      </c>
      <c r="I121" s="18">
        <v>3.0</v>
      </c>
      <c r="J121" s="21">
        <v>2.0E-4</v>
      </c>
      <c r="K121" s="18" t="s">
        <v>26</v>
      </c>
      <c r="L121" s="18" t="s">
        <v>26</v>
      </c>
      <c r="M121" s="21">
        <v>0.0</v>
      </c>
      <c r="N121" s="18" t="s">
        <v>258</v>
      </c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7" t="s">
        <v>14</v>
      </c>
      <c r="B122" s="18" t="s">
        <v>15</v>
      </c>
      <c r="C122" s="18" t="s">
        <v>180</v>
      </c>
      <c r="D122" s="19" t="s">
        <v>135</v>
      </c>
      <c r="E122" s="20" t="s">
        <v>470</v>
      </c>
      <c r="F122" s="20" t="s">
        <v>471</v>
      </c>
      <c r="G122" s="24">
        <v>44735.0</v>
      </c>
      <c r="H122" s="17" t="s">
        <v>19</v>
      </c>
      <c r="I122" s="18">
        <v>3.0</v>
      </c>
      <c r="J122" s="21">
        <v>2.0E-4</v>
      </c>
      <c r="K122" s="18" t="s">
        <v>26</v>
      </c>
      <c r="L122" s="18" t="s">
        <v>26</v>
      </c>
      <c r="M122" s="21">
        <v>0.0</v>
      </c>
      <c r="N122" s="18" t="s">
        <v>258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7" t="s">
        <v>14</v>
      </c>
      <c r="B123" s="18" t="s">
        <v>15</v>
      </c>
      <c r="C123" s="18" t="s">
        <v>180</v>
      </c>
      <c r="D123" s="19" t="s">
        <v>472</v>
      </c>
      <c r="E123" s="20" t="s">
        <v>473</v>
      </c>
      <c r="F123" s="20" t="s">
        <v>474</v>
      </c>
      <c r="G123" s="24">
        <v>44651.0</v>
      </c>
      <c r="H123" s="17" t="s">
        <v>19</v>
      </c>
      <c r="I123" s="18">
        <v>3.0</v>
      </c>
      <c r="J123" s="21">
        <v>2.0E-4</v>
      </c>
      <c r="K123" s="18" t="s">
        <v>26</v>
      </c>
      <c r="L123" s="18" t="s">
        <v>26</v>
      </c>
      <c r="M123" s="21">
        <v>0.0</v>
      </c>
      <c r="N123" s="18" t="s">
        <v>258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7" t="s">
        <v>14</v>
      </c>
      <c r="B124" s="18" t="s">
        <v>15</v>
      </c>
      <c r="C124" s="18" t="s">
        <v>180</v>
      </c>
      <c r="D124" s="19" t="s">
        <v>475</v>
      </c>
      <c r="E124" s="20" t="s">
        <v>476</v>
      </c>
      <c r="F124" s="20" t="s">
        <v>477</v>
      </c>
      <c r="G124" s="24">
        <v>44735.0</v>
      </c>
      <c r="H124" s="17" t="s">
        <v>19</v>
      </c>
      <c r="I124" s="18">
        <v>3.0</v>
      </c>
      <c r="J124" s="21">
        <v>2.0E-4</v>
      </c>
      <c r="K124" s="18" t="s">
        <v>26</v>
      </c>
      <c r="L124" s="18" t="s">
        <v>26</v>
      </c>
      <c r="M124" s="21">
        <v>0.0</v>
      </c>
      <c r="N124" s="18" t="s">
        <v>258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7" t="s">
        <v>14</v>
      </c>
      <c r="B125" s="18" t="s">
        <v>15</v>
      </c>
      <c r="C125" s="18" t="s">
        <v>180</v>
      </c>
      <c r="D125" s="19" t="s">
        <v>478</v>
      </c>
      <c r="E125" s="20" t="s">
        <v>479</v>
      </c>
      <c r="F125" s="20" t="s">
        <v>480</v>
      </c>
      <c r="G125" s="24">
        <v>44751.0</v>
      </c>
      <c r="H125" s="17" t="s">
        <v>19</v>
      </c>
      <c r="I125" s="18">
        <v>3.0</v>
      </c>
      <c r="J125" s="21">
        <v>2.0E-4</v>
      </c>
      <c r="K125" s="18" t="s">
        <v>26</v>
      </c>
      <c r="L125" s="18" t="s">
        <v>26</v>
      </c>
      <c r="M125" s="21">
        <v>0.0</v>
      </c>
      <c r="N125" s="18" t="s">
        <v>258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7" t="s">
        <v>14</v>
      </c>
      <c r="B126" s="18" t="s">
        <v>15</v>
      </c>
      <c r="C126" s="18" t="s">
        <v>180</v>
      </c>
      <c r="D126" s="19" t="s">
        <v>481</v>
      </c>
      <c r="E126" s="20" t="s">
        <v>482</v>
      </c>
      <c r="F126" s="20" t="s">
        <v>483</v>
      </c>
      <c r="G126" s="18" t="s">
        <v>65</v>
      </c>
      <c r="H126" s="17" t="s">
        <v>19</v>
      </c>
      <c r="I126" s="18">
        <v>3.0</v>
      </c>
      <c r="J126" s="21">
        <v>2.0E-4</v>
      </c>
      <c r="K126" s="18" t="s">
        <v>26</v>
      </c>
      <c r="L126" s="18" t="s">
        <v>26</v>
      </c>
      <c r="M126" s="21">
        <v>0.0</v>
      </c>
      <c r="N126" s="18" t="s">
        <v>258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7" t="s">
        <v>14</v>
      </c>
      <c r="B127" s="18" t="s">
        <v>15</v>
      </c>
      <c r="C127" s="18" t="s">
        <v>180</v>
      </c>
      <c r="D127" s="19" t="s">
        <v>484</v>
      </c>
      <c r="E127" s="20" t="s">
        <v>485</v>
      </c>
      <c r="F127" s="20" t="s">
        <v>485</v>
      </c>
      <c r="G127" s="18" t="s">
        <v>65</v>
      </c>
      <c r="H127" s="17" t="s">
        <v>19</v>
      </c>
      <c r="I127" s="18">
        <v>3.0</v>
      </c>
      <c r="J127" s="21">
        <v>1.0E-4</v>
      </c>
      <c r="K127" s="18" t="s">
        <v>26</v>
      </c>
      <c r="L127" s="18" t="s">
        <v>26</v>
      </c>
      <c r="M127" s="21"/>
      <c r="N127" s="18" t="s">
        <v>486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7" t="s">
        <v>14</v>
      </c>
      <c r="B128" s="18" t="s">
        <v>15</v>
      </c>
      <c r="C128" s="18" t="s">
        <v>180</v>
      </c>
      <c r="D128" s="19" t="s">
        <v>487</v>
      </c>
      <c r="E128" s="20" t="s">
        <v>488</v>
      </c>
      <c r="F128" s="20" t="s">
        <v>488</v>
      </c>
      <c r="G128" s="18" t="s">
        <v>54</v>
      </c>
      <c r="H128" s="17" t="s">
        <v>19</v>
      </c>
      <c r="I128" s="18">
        <v>3.0</v>
      </c>
      <c r="J128" s="21">
        <v>1.0E-4</v>
      </c>
      <c r="K128" s="18" t="s">
        <v>26</v>
      </c>
      <c r="L128" s="18" t="s">
        <v>26</v>
      </c>
      <c r="M128" s="21"/>
      <c r="N128" s="18" t="s">
        <v>489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7" t="s">
        <v>14</v>
      </c>
      <c r="B129" s="18" t="s">
        <v>15</v>
      </c>
      <c r="C129" s="18" t="s">
        <v>180</v>
      </c>
      <c r="D129" s="19" t="s">
        <v>490</v>
      </c>
      <c r="E129" s="20" t="s">
        <v>491</v>
      </c>
      <c r="F129" s="20" t="s">
        <v>491</v>
      </c>
      <c r="G129" s="27">
        <v>44651.0</v>
      </c>
      <c r="H129" s="17" t="s">
        <v>19</v>
      </c>
      <c r="I129" s="18">
        <v>3.0</v>
      </c>
      <c r="J129" s="21">
        <v>1.0E-4</v>
      </c>
      <c r="K129" s="18" t="s">
        <v>26</v>
      </c>
      <c r="L129" s="18" t="s">
        <v>26</v>
      </c>
      <c r="M129" s="21"/>
      <c r="N129" s="18" t="s">
        <v>492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7" t="s">
        <v>14</v>
      </c>
      <c r="B130" s="18" t="s">
        <v>15</v>
      </c>
      <c r="C130" s="18" t="s">
        <v>180</v>
      </c>
      <c r="D130" s="19" t="s">
        <v>493</v>
      </c>
      <c r="E130" s="20" t="s">
        <v>494</v>
      </c>
      <c r="F130" s="20" t="s">
        <v>494</v>
      </c>
      <c r="G130" s="24">
        <v>44624.0</v>
      </c>
      <c r="H130" s="17" t="s">
        <v>19</v>
      </c>
      <c r="I130" s="18">
        <v>3.0</v>
      </c>
      <c r="J130" s="21">
        <v>1.0E-4</v>
      </c>
      <c r="K130" s="18" t="s">
        <v>26</v>
      </c>
      <c r="L130" s="18" t="s">
        <v>26</v>
      </c>
      <c r="M130" s="21"/>
      <c r="N130" s="18" t="s">
        <v>495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7" t="s">
        <v>14</v>
      </c>
      <c r="B131" s="18" t="s">
        <v>15</v>
      </c>
      <c r="C131" s="18" t="s">
        <v>180</v>
      </c>
      <c r="D131" s="19" t="s">
        <v>496</v>
      </c>
      <c r="E131" s="20" t="s">
        <v>497</v>
      </c>
      <c r="F131" s="20" t="s">
        <v>497</v>
      </c>
      <c r="G131" s="24">
        <v>44735.0</v>
      </c>
      <c r="H131" s="17" t="s">
        <v>19</v>
      </c>
      <c r="I131" s="18">
        <v>3.0</v>
      </c>
      <c r="J131" s="21">
        <v>1.0E-4</v>
      </c>
      <c r="K131" s="18" t="s">
        <v>26</v>
      </c>
      <c r="L131" s="18" t="s">
        <v>26</v>
      </c>
      <c r="M131" s="21"/>
      <c r="N131" s="18" t="s">
        <v>498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7" t="s">
        <v>14</v>
      </c>
      <c r="B132" s="18" t="s">
        <v>15</v>
      </c>
      <c r="C132" s="18" t="s">
        <v>180</v>
      </c>
      <c r="D132" s="19" t="s">
        <v>499</v>
      </c>
      <c r="E132" s="20" t="s">
        <v>500</v>
      </c>
      <c r="F132" s="20" t="s">
        <v>500</v>
      </c>
      <c r="G132" s="18" t="s">
        <v>54</v>
      </c>
      <c r="H132" s="17" t="s">
        <v>19</v>
      </c>
      <c r="I132" s="18">
        <v>3.0</v>
      </c>
      <c r="J132" s="21">
        <v>1.0E-4</v>
      </c>
      <c r="K132" s="18" t="s">
        <v>26</v>
      </c>
      <c r="L132" s="18" t="s">
        <v>26</v>
      </c>
      <c r="M132" s="21"/>
      <c r="N132" s="18" t="s">
        <v>501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7" t="s">
        <v>14</v>
      </c>
      <c r="B133" s="18" t="s">
        <v>15</v>
      </c>
      <c r="C133" s="18" t="s">
        <v>180</v>
      </c>
      <c r="D133" s="19" t="s">
        <v>502</v>
      </c>
      <c r="E133" s="20" t="s">
        <v>503</v>
      </c>
      <c r="F133" s="20" t="s">
        <v>503</v>
      </c>
      <c r="G133" s="24">
        <v>44654.0</v>
      </c>
      <c r="H133" s="17" t="s">
        <v>19</v>
      </c>
      <c r="I133" s="18">
        <v>3.0</v>
      </c>
      <c r="J133" s="21">
        <v>1.0E-4</v>
      </c>
      <c r="K133" s="18" t="s">
        <v>26</v>
      </c>
      <c r="L133" s="18" t="s">
        <v>26</v>
      </c>
      <c r="M133" s="21"/>
      <c r="N133" s="18" t="s">
        <v>504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7" t="s">
        <v>14</v>
      </c>
      <c r="B134" s="18" t="s">
        <v>15</v>
      </c>
      <c r="C134" s="18" t="s">
        <v>180</v>
      </c>
      <c r="D134" s="19" t="s">
        <v>142</v>
      </c>
      <c r="E134" s="20" t="s">
        <v>505</v>
      </c>
      <c r="F134" s="20" t="s">
        <v>505</v>
      </c>
      <c r="G134" s="24">
        <v>44654.0</v>
      </c>
      <c r="H134" s="17" t="s">
        <v>19</v>
      </c>
      <c r="I134" s="18">
        <v>3.0</v>
      </c>
      <c r="J134" s="21">
        <v>1.0E-4</v>
      </c>
      <c r="K134" s="18" t="s">
        <v>26</v>
      </c>
      <c r="L134" s="18" t="s">
        <v>26</v>
      </c>
      <c r="M134" s="21"/>
      <c r="N134" s="18" t="s">
        <v>506</v>
      </c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7" t="s">
        <v>14</v>
      </c>
      <c r="B135" s="18" t="s">
        <v>15</v>
      </c>
      <c r="C135" s="18" t="s">
        <v>180</v>
      </c>
      <c r="D135" s="19" t="s">
        <v>507</v>
      </c>
      <c r="E135" s="20" t="s">
        <v>508</v>
      </c>
      <c r="F135" s="20" t="s">
        <v>508</v>
      </c>
      <c r="G135" s="18" t="s">
        <v>54</v>
      </c>
      <c r="H135" s="17" t="s">
        <v>19</v>
      </c>
      <c r="I135" s="18">
        <v>3.0</v>
      </c>
      <c r="J135" s="21">
        <v>1.0E-4</v>
      </c>
      <c r="K135" s="18" t="s">
        <v>26</v>
      </c>
      <c r="L135" s="18" t="s">
        <v>26</v>
      </c>
      <c r="M135" s="21"/>
      <c r="N135" s="18" t="s">
        <v>509</v>
      </c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7" t="s">
        <v>14</v>
      </c>
      <c r="B136" s="18" t="s">
        <v>15</v>
      </c>
      <c r="C136" s="18" t="s">
        <v>180</v>
      </c>
      <c r="D136" s="19" t="s">
        <v>510</v>
      </c>
      <c r="E136" s="20" t="s">
        <v>511</v>
      </c>
      <c r="F136" s="20" t="s">
        <v>511</v>
      </c>
      <c r="G136" s="18" t="s">
        <v>54</v>
      </c>
      <c r="H136" s="17" t="s">
        <v>19</v>
      </c>
      <c r="I136" s="18">
        <v>3.0</v>
      </c>
      <c r="J136" s="21">
        <v>1.0E-4</v>
      </c>
      <c r="K136" s="18" t="s">
        <v>26</v>
      </c>
      <c r="L136" s="18" t="s">
        <v>26</v>
      </c>
      <c r="M136" s="26"/>
      <c r="N136" s="18" t="s">
        <v>512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7" t="s">
        <v>14</v>
      </c>
      <c r="B137" s="18" t="s">
        <v>15</v>
      </c>
      <c r="C137" s="18" t="s">
        <v>180</v>
      </c>
      <c r="D137" s="19" t="s">
        <v>513</v>
      </c>
      <c r="E137" s="20" t="s">
        <v>514</v>
      </c>
      <c r="F137" s="20" t="s">
        <v>514</v>
      </c>
      <c r="G137" s="18" t="s">
        <v>54</v>
      </c>
      <c r="H137" s="17" t="s">
        <v>19</v>
      </c>
      <c r="I137" s="18">
        <v>3.0</v>
      </c>
      <c r="J137" s="21">
        <v>1.0E-4</v>
      </c>
      <c r="K137" s="18" t="s">
        <v>26</v>
      </c>
      <c r="L137" s="18" t="s">
        <v>26</v>
      </c>
      <c r="M137" s="26"/>
      <c r="N137" s="18" t="s">
        <v>515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7" t="s">
        <v>14</v>
      </c>
      <c r="B138" s="18" t="s">
        <v>15</v>
      </c>
      <c r="C138" s="18" t="s">
        <v>180</v>
      </c>
      <c r="D138" s="19" t="s">
        <v>516</v>
      </c>
      <c r="E138" s="20" t="s">
        <v>517</v>
      </c>
      <c r="F138" s="20" t="s">
        <v>517</v>
      </c>
      <c r="G138" s="18" t="s">
        <v>54</v>
      </c>
      <c r="H138" s="17" t="s">
        <v>19</v>
      </c>
      <c r="I138" s="18">
        <v>3.0</v>
      </c>
      <c r="J138" s="21">
        <v>1.0E-4</v>
      </c>
      <c r="K138" s="18" t="s">
        <v>26</v>
      </c>
      <c r="L138" s="18" t="s">
        <v>26</v>
      </c>
      <c r="M138" s="26"/>
      <c r="N138" s="18" t="s">
        <v>518</v>
      </c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7" t="s">
        <v>14</v>
      </c>
      <c r="B139" s="18" t="s">
        <v>15</v>
      </c>
      <c r="C139" s="18" t="s">
        <v>180</v>
      </c>
      <c r="D139" s="19" t="s">
        <v>519</v>
      </c>
      <c r="E139" s="20" t="s">
        <v>520</v>
      </c>
      <c r="F139" s="20" t="s">
        <v>521</v>
      </c>
      <c r="G139" s="18" t="s">
        <v>31</v>
      </c>
      <c r="H139" s="17" t="s">
        <v>19</v>
      </c>
      <c r="I139" s="18">
        <v>3.0</v>
      </c>
      <c r="J139" s="21">
        <v>1.0E-4</v>
      </c>
      <c r="K139" s="18" t="s">
        <v>26</v>
      </c>
      <c r="L139" s="18" t="s">
        <v>26</v>
      </c>
      <c r="M139" s="21">
        <v>0.0</v>
      </c>
      <c r="N139" s="18" t="s">
        <v>522</v>
      </c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7" t="s">
        <v>14</v>
      </c>
      <c r="B140" s="18" t="s">
        <v>15</v>
      </c>
      <c r="C140" s="18" t="s">
        <v>180</v>
      </c>
      <c r="D140" s="19" t="s">
        <v>523</v>
      </c>
      <c r="E140" s="20" t="s">
        <v>524</v>
      </c>
      <c r="F140" s="20" t="s">
        <v>525</v>
      </c>
      <c r="G140" s="24">
        <v>44907.0</v>
      </c>
      <c r="H140" s="17" t="s">
        <v>19</v>
      </c>
      <c r="I140" s="18">
        <v>3.0</v>
      </c>
      <c r="J140" s="21">
        <v>1.0E-4</v>
      </c>
      <c r="K140" s="18" t="s">
        <v>26</v>
      </c>
      <c r="L140" s="18" t="s">
        <v>26</v>
      </c>
      <c r="M140" s="21">
        <v>0.0</v>
      </c>
      <c r="N140" s="18" t="s">
        <v>526</v>
      </c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7" t="s">
        <v>14</v>
      </c>
      <c r="B141" s="18" t="s">
        <v>15</v>
      </c>
      <c r="C141" s="18" t="s">
        <v>180</v>
      </c>
      <c r="D141" s="19" t="s">
        <v>527</v>
      </c>
      <c r="E141" s="20" t="s">
        <v>528</v>
      </c>
      <c r="F141" s="20" t="s">
        <v>529</v>
      </c>
      <c r="G141" s="24">
        <v>44903.0</v>
      </c>
      <c r="H141" s="17" t="s">
        <v>19</v>
      </c>
      <c r="I141" s="18">
        <v>3.0</v>
      </c>
      <c r="J141" s="21">
        <v>1.0E-4</v>
      </c>
      <c r="K141" s="18" t="s">
        <v>26</v>
      </c>
      <c r="L141" s="18" t="s">
        <v>26</v>
      </c>
      <c r="M141" s="21">
        <v>0.0</v>
      </c>
      <c r="N141" s="18" t="s">
        <v>530</v>
      </c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7" t="s">
        <v>14</v>
      </c>
      <c r="B142" s="18" t="s">
        <v>15</v>
      </c>
      <c r="C142" s="18" t="s">
        <v>180</v>
      </c>
      <c r="D142" s="19" t="s">
        <v>531</v>
      </c>
      <c r="E142" s="20" t="s">
        <v>532</v>
      </c>
      <c r="F142" s="20" t="s">
        <v>533</v>
      </c>
      <c r="G142" s="18" t="s">
        <v>220</v>
      </c>
      <c r="H142" s="17" t="s">
        <v>19</v>
      </c>
      <c r="I142" s="18">
        <v>3.0</v>
      </c>
      <c r="J142" s="21">
        <v>1.0E-4</v>
      </c>
      <c r="K142" s="18" t="s">
        <v>26</v>
      </c>
      <c r="L142" s="18" t="s">
        <v>26</v>
      </c>
      <c r="M142" s="21">
        <v>0.0</v>
      </c>
      <c r="N142" s="18" t="s">
        <v>534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7" t="s">
        <v>14</v>
      </c>
      <c r="B143" s="18" t="s">
        <v>15</v>
      </c>
      <c r="C143" s="18" t="s">
        <v>180</v>
      </c>
      <c r="D143" s="19" t="s">
        <v>535</v>
      </c>
      <c r="E143" s="20" t="s">
        <v>536</v>
      </c>
      <c r="F143" s="20" t="s">
        <v>537</v>
      </c>
      <c r="G143" s="24">
        <v>44981.0</v>
      </c>
      <c r="H143" s="17" t="s">
        <v>19</v>
      </c>
      <c r="I143" s="18">
        <v>3.0</v>
      </c>
      <c r="J143" s="21">
        <v>1.0E-4</v>
      </c>
      <c r="K143" s="18" t="s">
        <v>26</v>
      </c>
      <c r="L143" s="18" t="s">
        <v>26</v>
      </c>
      <c r="M143" s="21">
        <v>0.0</v>
      </c>
      <c r="N143" s="18" t="s">
        <v>538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7" t="s">
        <v>14</v>
      </c>
      <c r="B144" s="18" t="s">
        <v>15</v>
      </c>
      <c r="C144" s="18" t="s">
        <v>180</v>
      </c>
      <c r="D144" s="19" t="s">
        <v>539</v>
      </c>
      <c r="E144" s="20" t="s">
        <v>540</v>
      </c>
      <c r="F144" s="20" t="s">
        <v>541</v>
      </c>
      <c r="G144" s="24">
        <v>44845.0</v>
      </c>
      <c r="H144" s="17" t="s">
        <v>50</v>
      </c>
      <c r="I144" s="18">
        <v>3.0</v>
      </c>
      <c r="J144" s="21">
        <v>1.0E-4</v>
      </c>
      <c r="K144" s="18" t="s">
        <v>26</v>
      </c>
      <c r="L144" s="18" t="s">
        <v>26</v>
      </c>
      <c r="M144" s="21">
        <v>0.0</v>
      </c>
      <c r="N144" s="18" t="s">
        <v>542</v>
      </c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7" t="s">
        <v>14</v>
      </c>
      <c r="B145" s="18" t="s">
        <v>15</v>
      </c>
      <c r="C145" s="18" t="s">
        <v>180</v>
      </c>
      <c r="D145" s="19" t="s">
        <v>543</v>
      </c>
      <c r="E145" s="20" t="s">
        <v>544</v>
      </c>
      <c r="F145" s="20" t="s">
        <v>545</v>
      </c>
      <c r="G145" s="18" t="s">
        <v>546</v>
      </c>
      <c r="H145" s="17" t="s">
        <v>50</v>
      </c>
      <c r="I145" s="18">
        <v>3.0</v>
      </c>
      <c r="J145" s="21">
        <v>1.0E-4</v>
      </c>
      <c r="K145" s="18" t="s">
        <v>26</v>
      </c>
      <c r="L145" s="18" t="s">
        <v>26</v>
      </c>
      <c r="M145" s="21">
        <v>0.0</v>
      </c>
      <c r="N145" s="18" t="s">
        <v>547</v>
      </c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7" t="s">
        <v>14</v>
      </c>
      <c r="B146" s="18" t="s">
        <v>15</v>
      </c>
      <c r="C146" s="18" t="s">
        <v>180</v>
      </c>
      <c r="D146" s="19" t="s">
        <v>548</v>
      </c>
      <c r="E146" s="20" t="s">
        <v>549</v>
      </c>
      <c r="F146" s="20" t="s">
        <v>550</v>
      </c>
      <c r="G146" s="24">
        <v>44785.0</v>
      </c>
      <c r="H146" s="17" t="s">
        <v>50</v>
      </c>
      <c r="I146" s="18">
        <v>3.0</v>
      </c>
      <c r="J146" s="21">
        <v>1.0E-4</v>
      </c>
      <c r="K146" s="18" t="s">
        <v>26</v>
      </c>
      <c r="L146" s="18" t="s">
        <v>26</v>
      </c>
      <c r="M146" s="21">
        <v>0.0</v>
      </c>
      <c r="N146" s="18" t="s">
        <v>551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7" t="s">
        <v>14</v>
      </c>
      <c r="B147" s="18" t="s">
        <v>15</v>
      </c>
      <c r="C147" s="18" t="s">
        <v>180</v>
      </c>
      <c r="D147" s="19" t="s">
        <v>552</v>
      </c>
      <c r="E147" s="20" t="s">
        <v>553</v>
      </c>
      <c r="F147" s="20" t="s">
        <v>554</v>
      </c>
      <c r="G147" s="18" t="s">
        <v>113</v>
      </c>
      <c r="H147" s="17" t="s">
        <v>19</v>
      </c>
      <c r="I147" s="18">
        <v>3.0</v>
      </c>
      <c r="J147" s="21">
        <v>1.0E-4</v>
      </c>
      <c r="K147" s="18" t="s">
        <v>26</v>
      </c>
      <c r="L147" s="18" t="s">
        <v>26</v>
      </c>
      <c r="M147" s="21">
        <v>0.0</v>
      </c>
      <c r="N147" s="18" t="s">
        <v>555</v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7" t="s">
        <v>14</v>
      </c>
      <c r="B148" s="18" t="s">
        <v>15</v>
      </c>
      <c r="C148" s="18" t="s">
        <v>180</v>
      </c>
      <c r="D148" s="19" t="s">
        <v>556</v>
      </c>
      <c r="E148" s="20" t="s">
        <v>557</v>
      </c>
      <c r="F148" s="20" t="s">
        <v>558</v>
      </c>
      <c r="G148" s="18" t="s">
        <v>441</v>
      </c>
      <c r="H148" s="17" t="s">
        <v>50</v>
      </c>
      <c r="I148" s="18">
        <v>3.0</v>
      </c>
      <c r="J148" s="21">
        <v>1.0E-4</v>
      </c>
      <c r="K148" s="18" t="s">
        <v>26</v>
      </c>
      <c r="L148" s="18" t="s">
        <v>26</v>
      </c>
      <c r="M148" s="21">
        <v>0.0</v>
      </c>
      <c r="N148" s="18" t="s">
        <v>559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7" t="s">
        <v>14</v>
      </c>
      <c r="B149" s="18" t="s">
        <v>15</v>
      </c>
      <c r="C149" s="18" t="s">
        <v>180</v>
      </c>
      <c r="D149" s="19" t="s">
        <v>560</v>
      </c>
      <c r="E149" s="20" t="s">
        <v>561</v>
      </c>
      <c r="F149" s="20" t="s">
        <v>562</v>
      </c>
      <c r="G149" s="18" t="s">
        <v>211</v>
      </c>
      <c r="H149" s="17" t="s">
        <v>19</v>
      </c>
      <c r="I149" s="18">
        <v>3.0</v>
      </c>
      <c r="J149" s="21">
        <v>1.0E-4</v>
      </c>
      <c r="K149" s="18" t="s">
        <v>26</v>
      </c>
      <c r="L149" s="18" t="s">
        <v>26</v>
      </c>
      <c r="M149" s="21">
        <v>0.0</v>
      </c>
      <c r="N149" s="18" t="s">
        <v>563</v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7" t="s">
        <v>14</v>
      </c>
      <c r="B150" s="18" t="s">
        <v>15</v>
      </c>
      <c r="C150" s="18" t="s">
        <v>180</v>
      </c>
      <c r="D150" s="19" t="s">
        <v>564</v>
      </c>
      <c r="E150" s="20" t="s">
        <v>565</v>
      </c>
      <c r="F150" s="20" t="s">
        <v>566</v>
      </c>
      <c r="G150" s="27">
        <v>44845.0</v>
      </c>
      <c r="H150" s="17" t="s">
        <v>19</v>
      </c>
      <c r="I150" s="18">
        <v>3.0</v>
      </c>
      <c r="J150" s="21">
        <v>1.0E-4</v>
      </c>
      <c r="K150" s="18" t="s">
        <v>26</v>
      </c>
      <c r="L150" s="18" t="s">
        <v>26</v>
      </c>
      <c r="M150" s="21">
        <v>0.0</v>
      </c>
      <c r="N150" s="18" t="s">
        <v>567</v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7" t="s">
        <v>14</v>
      </c>
      <c r="B151" s="18" t="s">
        <v>15</v>
      </c>
      <c r="C151" s="18" t="s">
        <v>180</v>
      </c>
      <c r="D151" s="19" t="s">
        <v>568</v>
      </c>
      <c r="E151" s="20" t="s">
        <v>569</v>
      </c>
      <c r="F151" s="20" t="s">
        <v>570</v>
      </c>
      <c r="G151" s="18" t="s">
        <v>571</v>
      </c>
      <c r="H151" s="17" t="s">
        <v>19</v>
      </c>
      <c r="I151" s="18">
        <v>3.0</v>
      </c>
      <c r="J151" s="21">
        <v>1.0E-4</v>
      </c>
      <c r="K151" s="18" t="s">
        <v>26</v>
      </c>
      <c r="L151" s="18" t="s">
        <v>26</v>
      </c>
      <c r="M151" s="21">
        <v>0.0</v>
      </c>
      <c r="N151" s="18" t="s">
        <v>551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7" t="s">
        <v>14</v>
      </c>
      <c r="B152" s="18" t="s">
        <v>15</v>
      </c>
      <c r="C152" s="18" t="s">
        <v>180</v>
      </c>
      <c r="D152" s="19" t="s">
        <v>572</v>
      </c>
      <c r="E152" s="20" t="s">
        <v>573</v>
      </c>
      <c r="F152" s="20" t="s">
        <v>574</v>
      </c>
      <c r="G152" s="18" t="s">
        <v>546</v>
      </c>
      <c r="H152" s="17" t="s">
        <v>19</v>
      </c>
      <c r="I152" s="18">
        <v>3.0</v>
      </c>
      <c r="J152" s="21">
        <v>1.0E-4</v>
      </c>
      <c r="K152" s="18" t="s">
        <v>26</v>
      </c>
      <c r="L152" s="18" t="s">
        <v>26</v>
      </c>
      <c r="M152" s="21">
        <v>0.0</v>
      </c>
      <c r="N152" s="18" t="s">
        <v>212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7" t="s">
        <v>14</v>
      </c>
      <c r="B153" s="18" t="s">
        <v>15</v>
      </c>
      <c r="C153" s="18" t="s">
        <v>180</v>
      </c>
      <c r="D153" s="19" t="s">
        <v>575</v>
      </c>
      <c r="E153" s="20" t="s">
        <v>576</v>
      </c>
      <c r="F153" s="20" t="s">
        <v>577</v>
      </c>
      <c r="G153" s="18" t="s">
        <v>81</v>
      </c>
      <c r="H153" s="17" t="s">
        <v>19</v>
      </c>
      <c r="I153" s="18">
        <v>3.0</v>
      </c>
      <c r="J153" s="21">
        <v>1.0E-4</v>
      </c>
      <c r="K153" s="18" t="s">
        <v>26</v>
      </c>
      <c r="L153" s="18" t="s">
        <v>26</v>
      </c>
      <c r="M153" s="21">
        <v>0.0</v>
      </c>
      <c r="N153" s="18" t="s">
        <v>578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7" t="s">
        <v>14</v>
      </c>
      <c r="B154" s="18" t="s">
        <v>15</v>
      </c>
      <c r="C154" s="18" t="s">
        <v>180</v>
      </c>
      <c r="D154" s="19" t="s">
        <v>579</v>
      </c>
      <c r="E154" s="20" t="s">
        <v>580</v>
      </c>
      <c r="F154" s="20" t="s">
        <v>581</v>
      </c>
      <c r="G154" s="24">
        <v>44866.0</v>
      </c>
      <c r="H154" s="17" t="s">
        <v>19</v>
      </c>
      <c r="I154" s="18">
        <v>3.0</v>
      </c>
      <c r="J154" s="21">
        <v>1.0E-4</v>
      </c>
      <c r="K154" s="18" t="s">
        <v>26</v>
      </c>
      <c r="L154" s="18" t="s">
        <v>26</v>
      </c>
      <c r="M154" s="21">
        <v>0.0</v>
      </c>
      <c r="N154" s="18" t="s">
        <v>582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7" t="s">
        <v>14</v>
      </c>
      <c r="B155" s="18" t="s">
        <v>15</v>
      </c>
      <c r="C155" s="18" t="s">
        <v>180</v>
      </c>
      <c r="D155" s="19" t="s">
        <v>583</v>
      </c>
      <c r="E155" s="20" t="s">
        <v>584</v>
      </c>
      <c r="F155" s="20" t="s">
        <v>585</v>
      </c>
      <c r="G155" s="18" t="s">
        <v>31</v>
      </c>
      <c r="H155" s="17" t="s">
        <v>19</v>
      </c>
      <c r="I155" s="18">
        <v>3.0</v>
      </c>
      <c r="J155" s="21">
        <v>1.0E-4</v>
      </c>
      <c r="K155" s="18" t="s">
        <v>26</v>
      </c>
      <c r="L155" s="18" t="s">
        <v>26</v>
      </c>
      <c r="M155" s="21">
        <v>0.0</v>
      </c>
      <c r="N155" s="18" t="s">
        <v>586</v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7" t="s">
        <v>14</v>
      </c>
      <c r="B156" s="18" t="s">
        <v>15</v>
      </c>
      <c r="C156" s="18" t="s">
        <v>180</v>
      </c>
      <c r="D156" s="19" t="s">
        <v>587</v>
      </c>
      <c r="E156" s="20" t="s">
        <v>588</v>
      </c>
      <c r="F156" s="20" t="s">
        <v>589</v>
      </c>
      <c r="G156" s="24">
        <v>44816.0</v>
      </c>
      <c r="H156" s="17" t="s">
        <v>19</v>
      </c>
      <c r="I156" s="18">
        <v>3.0</v>
      </c>
      <c r="J156" s="21">
        <v>1.0E-4</v>
      </c>
      <c r="K156" s="18" t="s">
        <v>26</v>
      </c>
      <c r="L156" s="18" t="s">
        <v>26</v>
      </c>
      <c r="M156" s="21">
        <v>0.0</v>
      </c>
      <c r="N156" s="18" t="s">
        <v>590</v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7" t="s">
        <v>14</v>
      </c>
      <c r="B157" s="18" t="s">
        <v>15</v>
      </c>
      <c r="C157" s="18" t="s">
        <v>180</v>
      </c>
      <c r="D157" s="19" t="s">
        <v>591</v>
      </c>
      <c r="E157" s="20" t="s">
        <v>592</v>
      </c>
      <c r="F157" s="20" t="s">
        <v>593</v>
      </c>
      <c r="G157" s="27">
        <v>44956.0</v>
      </c>
      <c r="H157" s="17" t="s">
        <v>19</v>
      </c>
      <c r="I157" s="18">
        <v>3.0</v>
      </c>
      <c r="J157" s="21">
        <v>1.0E-4</v>
      </c>
      <c r="K157" s="18" t="s">
        <v>26</v>
      </c>
      <c r="L157" s="18" t="s">
        <v>26</v>
      </c>
      <c r="M157" s="21">
        <v>0.0</v>
      </c>
      <c r="N157" s="18" t="s">
        <v>594</v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7" t="s">
        <v>14</v>
      </c>
      <c r="B158" s="18" t="s">
        <v>15</v>
      </c>
      <c r="C158" s="18" t="s">
        <v>180</v>
      </c>
      <c r="D158" s="19" t="s">
        <v>595</v>
      </c>
      <c r="E158" s="20" t="s">
        <v>596</v>
      </c>
      <c r="F158" s="20" t="s">
        <v>597</v>
      </c>
      <c r="G158" s="24">
        <v>44949.0</v>
      </c>
      <c r="H158" s="17" t="s">
        <v>19</v>
      </c>
      <c r="I158" s="18">
        <v>3.0</v>
      </c>
      <c r="J158" s="21">
        <v>1.0E-4</v>
      </c>
      <c r="K158" s="18" t="s">
        <v>26</v>
      </c>
      <c r="L158" s="18" t="s">
        <v>26</v>
      </c>
      <c r="M158" s="21">
        <v>0.0</v>
      </c>
      <c r="N158" s="18" t="s">
        <v>598</v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7" t="s">
        <v>14</v>
      </c>
      <c r="B159" s="18" t="s">
        <v>15</v>
      </c>
      <c r="C159" s="18" t="s">
        <v>180</v>
      </c>
      <c r="D159" s="19" t="s">
        <v>599</v>
      </c>
      <c r="E159" s="20" t="s">
        <v>600</v>
      </c>
      <c r="F159" s="20" t="s">
        <v>601</v>
      </c>
      <c r="G159" s="18" t="s">
        <v>602</v>
      </c>
      <c r="H159" s="17" t="s">
        <v>19</v>
      </c>
      <c r="I159" s="18">
        <v>3.0</v>
      </c>
      <c r="J159" s="21">
        <v>1.0E-4</v>
      </c>
      <c r="K159" s="18" t="s">
        <v>26</v>
      </c>
      <c r="L159" s="18" t="s">
        <v>26</v>
      </c>
      <c r="M159" s="21">
        <v>0.0</v>
      </c>
      <c r="N159" s="18" t="s">
        <v>265</v>
      </c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7" t="s">
        <v>14</v>
      </c>
      <c r="B160" s="18" t="s">
        <v>15</v>
      </c>
      <c r="C160" s="18" t="s">
        <v>180</v>
      </c>
      <c r="D160" s="19" t="s">
        <v>603</v>
      </c>
      <c r="E160" s="20" t="s">
        <v>604</v>
      </c>
      <c r="F160" s="20" t="s">
        <v>605</v>
      </c>
      <c r="G160" s="18" t="s">
        <v>602</v>
      </c>
      <c r="H160" s="17" t="s">
        <v>19</v>
      </c>
      <c r="I160" s="18">
        <v>3.0</v>
      </c>
      <c r="J160" s="21">
        <v>1.0E-4</v>
      </c>
      <c r="K160" s="18" t="s">
        <v>26</v>
      </c>
      <c r="L160" s="18" t="s">
        <v>26</v>
      </c>
      <c r="M160" s="21">
        <v>0.0</v>
      </c>
      <c r="N160" s="18" t="s">
        <v>606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7" t="s">
        <v>14</v>
      </c>
      <c r="B161" s="18" t="s">
        <v>15</v>
      </c>
      <c r="C161" s="18" t="s">
        <v>180</v>
      </c>
      <c r="D161" s="19" t="s">
        <v>607</v>
      </c>
      <c r="E161" s="20" t="s">
        <v>608</v>
      </c>
      <c r="F161" s="20" t="s">
        <v>609</v>
      </c>
      <c r="G161" s="18" t="s">
        <v>86</v>
      </c>
      <c r="H161" s="17" t="s">
        <v>19</v>
      </c>
      <c r="I161" s="18">
        <v>3.0</v>
      </c>
      <c r="J161" s="21">
        <v>1.0E-4</v>
      </c>
      <c r="K161" s="18" t="s">
        <v>26</v>
      </c>
      <c r="L161" s="18" t="s">
        <v>26</v>
      </c>
      <c r="M161" s="21">
        <v>0.0</v>
      </c>
      <c r="N161" s="18" t="s">
        <v>590</v>
      </c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7" t="s">
        <v>14</v>
      </c>
      <c r="B162" s="18" t="s">
        <v>15</v>
      </c>
      <c r="C162" s="18" t="s">
        <v>180</v>
      </c>
      <c r="D162" s="19" t="s">
        <v>610</v>
      </c>
      <c r="E162" s="20" t="s">
        <v>611</v>
      </c>
      <c r="F162" s="20" t="s">
        <v>612</v>
      </c>
      <c r="G162" s="18" t="s">
        <v>86</v>
      </c>
      <c r="H162" s="17" t="s">
        <v>19</v>
      </c>
      <c r="I162" s="18">
        <v>3.0</v>
      </c>
      <c r="J162" s="21">
        <v>1.0E-4</v>
      </c>
      <c r="K162" s="18" t="s">
        <v>26</v>
      </c>
      <c r="L162" s="18" t="s">
        <v>26</v>
      </c>
      <c r="M162" s="21">
        <v>0.0</v>
      </c>
      <c r="N162" s="18" t="s">
        <v>613</v>
      </c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7" t="s">
        <v>14</v>
      </c>
      <c r="B163" s="18" t="s">
        <v>15</v>
      </c>
      <c r="C163" s="18" t="s">
        <v>180</v>
      </c>
      <c r="D163" s="19" t="s">
        <v>614</v>
      </c>
      <c r="E163" s="20" t="s">
        <v>615</v>
      </c>
      <c r="F163" s="20" t="s">
        <v>616</v>
      </c>
      <c r="G163" s="18" t="s">
        <v>86</v>
      </c>
      <c r="H163" s="17" t="s">
        <v>19</v>
      </c>
      <c r="I163" s="18">
        <v>3.0</v>
      </c>
      <c r="J163" s="21">
        <v>1.0E-4</v>
      </c>
      <c r="K163" s="18" t="s">
        <v>26</v>
      </c>
      <c r="L163" s="18" t="s">
        <v>26</v>
      </c>
      <c r="M163" s="21">
        <v>0.0</v>
      </c>
      <c r="N163" s="18" t="s">
        <v>617</v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7" t="s">
        <v>14</v>
      </c>
      <c r="B164" s="18" t="s">
        <v>15</v>
      </c>
      <c r="C164" s="18" t="s">
        <v>180</v>
      </c>
      <c r="D164" s="19" t="s">
        <v>618</v>
      </c>
      <c r="E164" s="20" t="s">
        <v>619</v>
      </c>
      <c r="F164" s="20" t="s">
        <v>620</v>
      </c>
      <c r="G164" s="18" t="s">
        <v>571</v>
      </c>
      <c r="H164" s="17" t="s">
        <v>19</v>
      </c>
      <c r="I164" s="18">
        <v>3.0</v>
      </c>
      <c r="J164" s="21">
        <v>1.0E-4</v>
      </c>
      <c r="K164" s="18" t="s">
        <v>26</v>
      </c>
      <c r="L164" s="18" t="s">
        <v>26</v>
      </c>
      <c r="M164" s="21">
        <v>0.0</v>
      </c>
      <c r="N164" s="18" t="s">
        <v>621</v>
      </c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7" t="s">
        <v>14</v>
      </c>
      <c r="B165" s="18" t="s">
        <v>15</v>
      </c>
      <c r="C165" s="18" t="s">
        <v>180</v>
      </c>
      <c r="D165" s="19" t="s">
        <v>622</v>
      </c>
      <c r="E165" s="20" t="s">
        <v>623</v>
      </c>
      <c r="F165" s="20" t="s">
        <v>624</v>
      </c>
      <c r="G165" s="18" t="s">
        <v>31</v>
      </c>
      <c r="H165" s="17" t="s">
        <v>19</v>
      </c>
      <c r="I165" s="18">
        <v>3.0</v>
      </c>
      <c r="J165" s="21">
        <v>1.0E-4</v>
      </c>
      <c r="K165" s="18" t="s">
        <v>26</v>
      </c>
      <c r="L165" s="18" t="s">
        <v>26</v>
      </c>
      <c r="M165" s="21">
        <v>0.0</v>
      </c>
      <c r="N165" s="18" t="s">
        <v>161</v>
      </c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7" t="s">
        <v>14</v>
      </c>
      <c r="B166" s="18" t="s">
        <v>15</v>
      </c>
      <c r="C166" s="18" t="s">
        <v>180</v>
      </c>
      <c r="D166" s="19" t="s">
        <v>625</v>
      </c>
      <c r="E166" s="20" t="s">
        <v>626</v>
      </c>
      <c r="F166" s="20" t="s">
        <v>627</v>
      </c>
      <c r="G166" s="18" t="s">
        <v>571</v>
      </c>
      <c r="H166" s="17" t="s">
        <v>19</v>
      </c>
      <c r="I166" s="18">
        <v>3.0</v>
      </c>
      <c r="J166" s="21">
        <v>1.0E-4</v>
      </c>
      <c r="K166" s="18" t="s">
        <v>26</v>
      </c>
      <c r="L166" s="18" t="s">
        <v>26</v>
      </c>
      <c r="M166" s="21">
        <v>0.0</v>
      </c>
      <c r="N166" s="18" t="s">
        <v>628</v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7" t="s">
        <v>14</v>
      </c>
      <c r="B167" s="18" t="s">
        <v>15</v>
      </c>
      <c r="C167" s="18" t="s">
        <v>180</v>
      </c>
      <c r="D167" s="19" t="s">
        <v>629</v>
      </c>
      <c r="E167" s="20" t="s">
        <v>630</v>
      </c>
      <c r="F167" s="20" t="s">
        <v>631</v>
      </c>
      <c r="G167" s="18" t="s">
        <v>632</v>
      </c>
      <c r="H167" s="17" t="s">
        <v>19</v>
      </c>
      <c r="I167" s="18">
        <v>3.0</v>
      </c>
      <c r="J167" s="21">
        <v>1.0E-4</v>
      </c>
      <c r="K167" s="18" t="s">
        <v>26</v>
      </c>
      <c r="L167" s="18" t="s">
        <v>26</v>
      </c>
      <c r="M167" s="21">
        <v>0.0</v>
      </c>
      <c r="N167" s="18" t="s">
        <v>633</v>
      </c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7" t="s">
        <v>14</v>
      </c>
      <c r="B168" s="18" t="s">
        <v>15</v>
      </c>
      <c r="C168" s="18" t="s">
        <v>180</v>
      </c>
      <c r="D168" s="19" t="s">
        <v>634</v>
      </c>
      <c r="E168" s="20" t="s">
        <v>635</v>
      </c>
      <c r="F168" s="20" t="s">
        <v>636</v>
      </c>
      <c r="G168" s="18" t="s">
        <v>276</v>
      </c>
      <c r="H168" s="17" t="s">
        <v>454</v>
      </c>
      <c r="I168" s="18">
        <v>3.0</v>
      </c>
      <c r="J168" s="21">
        <v>1.0E-4</v>
      </c>
      <c r="K168" s="18" t="s">
        <v>26</v>
      </c>
      <c r="L168" s="18" t="s">
        <v>26</v>
      </c>
      <c r="M168" s="21">
        <v>0.0</v>
      </c>
      <c r="N168" s="18" t="s">
        <v>106</v>
      </c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7" t="s">
        <v>14</v>
      </c>
      <c r="B169" s="18" t="s">
        <v>15</v>
      </c>
      <c r="C169" s="18" t="s">
        <v>180</v>
      </c>
      <c r="D169" s="19" t="s">
        <v>637</v>
      </c>
      <c r="E169" s="20" t="s">
        <v>638</v>
      </c>
      <c r="F169" s="20" t="s">
        <v>638</v>
      </c>
      <c r="G169" s="24">
        <v>44651.0</v>
      </c>
      <c r="H169" s="17" t="s">
        <v>19</v>
      </c>
      <c r="I169" s="18">
        <v>3.0</v>
      </c>
      <c r="J169" s="21">
        <v>1.0E-4</v>
      </c>
      <c r="K169" s="18" t="s">
        <v>26</v>
      </c>
      <c r="L169" s="18" t="s">
        <v>26</v>
      </c>
      <c r="M169" s="21">
        <v>0.0</v>
      </c>
      <c r="N169" s="18" t="s">
        <v>639</v>
      </c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7" t="s">
        <v>14</v>
      </c>
      <c r="B170" s="18" t="s">
        <v>15</v>
      </c>
      <c r="C170" s="18" t="s">
        <v>180</v>
      </c>
      <c r="D170" s="19" t="s">
        <v>640</v>
      </c>
      <c r="E170" s="20" t="s">
        <v>641</v>
      </c>
      <c r="F170" s="20" t="s">
        <v>641</v>
      </c>
      <c r="G170" s="18" t="s">
        <v>24</v>
      </c>
      <c r="H170" s="17" t="s">
        <v>19</v>
      </c>
      <c r="I170" s="18">
        <v>3.0</v>
      </c>
      <c r="J170" s="21">
        <v>1.0E-4</v>
      </c>
      <c r="K170" s="18" t="s">
        <v>26</v>
      </c>
      <c r="L170" s="18" t="s">
        <v>26</v>
      </c>
      <c r="M170" s="21">
        <v>0.0</v>
      </c>
      <c r="N170" s="18" t="s">
        <v>642</v>
      </c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7" t="s">
        <v>14</v>
      </c>
      <c r="B171" s="18" t="s">
        <v>15</v>
      </c>
      <c r="C171" s="18" t="s">
        <v>180</v>
      </c>
      <c r="D171" s="19" t="s">
        <v>643</v>
      </c>
      <c r="E171" s="20" t="s">
        <v>644</v>
      </c>
      <c r="F171" s="20" t="s">
        <v>645</v>
      </c>
      <c r="G171" s="18" t="s">
        <v>86</v>
      </c>
      <c r="H171" s="17" t="s">
        <v>19</v>
      </c>
      <c r="I171" s="18">
        <v>3.0</v>
      </c>
      <c r="J171" s="21">
        <v>1.0E-4</v>
      </c>
      <c r="K171" s="18" t="s">
        <v>26</v>
      </c>
      <c r="L171" s="18" t="s">
        <v>26</v>
      </c>
      <c r="M171" s="21">
        <v>0.0</v>
      </c>
      <c r="N171" s="18" t="s">
        <v>646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7" t="s">
        <v>14</v>
      </c>
      <c r="B172" s="18" t="s">
        <v>15</v>
      </c>
      <c r="C172" s="18" t="s">
        <v>180</v>
      </c>
      <c r="D172" s="19" t="s">
        <v>647</v>
      </c>
      <c r="E172" s="20" t="s">
        <v>648</v>
      </c>
      <c r="F172" s="20" t="s">
        <v>648</v>
      </c>
      <c r="G172" s="24">
        <v>44651.0</v>
      </c>
      <c r="H172" s="17" t="s">
        <v>19</v>
      </c>
      <c r="I172" s="18">
        <v>3.0</v>
      </c>
      <c r="J172" s="21">
        <v>1.0E-4</v>
      </c>
      <c r="K172" s="18" t="s">
        <v>26</v>
      </c>
      <c r="L172" s="18" t="s">
        <v>26</v>
      </c>
      <c r="M172" s="21">
        <v>0.0</v>
      </c>
      <c r="N172" s="18" t="s">
        <v>649</v>
      </c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7" t="s">
        <v>14</v>
      </c>
      <c r="B173" s="18" t="s">
        <v>15</v>
      </c>
      <c r="C173" s="18" t="s">
        <v>180</v>
      </c>
      <c r="D173" s="19" t="s">
        <v>650</v>
      </c>
      <c r="E173" s="20" t="s">
        <v>651</v>
      </c>
      <c r="F173" s="20" t="s">
        <v>652</v>
      </c>
      <c r="G173" s="24">
        <v>44811.0</v>
      </c>
      <c r="H173" s="17" t="s">
        <v>19</v>
      </c>
      <c r="I173" s="18">
        <v>3.0</v>
      </c>
      <c r="J173" s="21">
        <v>1.0E-4</v>
      </c>
      <c r="K173" s="18" t="s">
        <v>26</v>
      </c>
      <c r="L173" s="18" t="s">
        <v>26</v>
      </c>
      <c r="M173" s="21">
        <v>0.0</v>
      </c>
      <c r="N173" s="18" t="s">
        <v>258</v>
      </c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7" t="s">
        <v>14</v>
      </c>
      <c r="B174" s="18" t="s">
        <v>15</v>
      </c>
      <c r="C174" s="18" t="s">
        <v>180</v>
      </c>
      <c r="D174" s="19" t="s">
        <v>653</v>
      </c>
      <c r="E174" s="20" t="s">
        <v>654</v>
      </c>
      <c r="F174" s="20" t="s">
        <v>655</v>
      </c>
      <c r="G174" s="18" t="s">
        <v>54</v>
      </c>
      <c r="H174" s="17" t="s">
        <v>19</v>
      </c>
      <c r="I174" s="18">
        <v>3.0</v>
      </c>
      <c r="J174" s="21">
        <v>1.0E-4</v>
      </c>
      <c r="K174" s="18" t="s">
        <v>26</v>
      </c>
      <c r="L174" s="18" t="s">
        <v>26</v>
      </c>
      <c r="M174" s="21">
        <v>0.0</v>
      </c>
      <c r="N174" s="18" t="s">
        <v>258</v>
      </c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7" t="s">
        <v>14</v>
      </c>
      <c r="B175" s="18" t="s">
        <v>15</v>
      </c>
      <c r="C175" s="18" t="s">
        <v>180</v>
      </c>
      <c r="D175" s="19" t="s">
        <v>656</v>
      </c>
      <c r="E175" s="20" t="s">
        <v>657</v>
      </c>
      <c r="F175" s="20" t="s">
        <v>658</v>
      </c>
      <c r="G175" s="24">
        <v>44770.0</v>
      </c>
      <c r="H175" s="17" t="s">
        <v>19</v>
      </c>
      <c r="I175" s="18">
        <v>3.0</v>
      </c>
      <c r="J175" s="21">
        <v>1.0E-4</v>
      </c>
      <c r="K175" s="18" t="s">
        <v>26</v>
      </c>
      <c r="L175" s="18" t="s">
        <v>26</v>
      </c>
      <c r="M175" s="21">
        <v>0.0</v>
      </c>
      <c r="N175" s="18" t="s">
        <v>258</v>
      </c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7" t="s">
        <v>14</v>
      </c>
      <c r="B176" s="18" t="s">
        <v>15</v>
      </c>
      <c r="C176" s="18" t="s">
        <v>180</v>
      </c>
      <c r="D176" s="19" t="s">
        <v>659</v>
      </c>
      <c r="E176" s="20" t="s">
        <v>660</v>
      </c>
      <c r="F176" s="20" t="s">
        <v>661</v>
      </c>
      <c r="G176" s="18" t="s">
        <v>24</v>
      </c>
      <c r="H176" s="17" t="s">
        <v>19</v>
      </c>
      <c r="I176" s="18">
        <v>3.0</v>
      </c>
      <c r="J176" s="21">
        <v>1.0E-4</v>
      </c>
      <c r="K176" s="18" t="s">
        <v>26</v>
      </c>
      <c r="L176" s="18" t="s">
        <v>26</v>
      </c>
      <c r="M176" s="21">
        <v>0.0</v>
      </c>
      <c r="N176" s="18" t="s">
        <v>258</v>
      </c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7" t="s">
        <v>14</v>
      </c>
      <c r="B177" s="18" t="s">
        <v>15</v>
      </c>
      <c r="C177" s="18" t="s">
        <v>180</v>
      </c>
      <c r="D177" s="19" t="s">
        <v>662</v>
      </c>
      <c r="E177" s="20" t="s">
        <v>663</v>
      </c>
      <c r="F177" s="20" t="s">
        <v>664</v>
      </c>
      <c r="G177" s="24">
        <v>44651.0</v>
      </c>
      <c r="H177" s="17" t="s">
        <v>19</v>
      </c>
      <c r="I177" s="18">
        <v>3.0</v>
      </c>
      <c r="J177" s="21">
        <v>1.0E-4</v>
      </c>
      <c r="K177" s="18" t="s">
        <v>26</v>
      </c>
      <c r="L177" s="18" t="s">
        <v>26</v>
      </c>
      <c r="M177" s="21">
        <v>0.0</v>
      </c>
      <c r="N177" s="18" t="s">
        <v>258</v>
      </c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7" t="s">
        <v>14</v>
      </c>
      <c r="B178" s="18" t="s">
        <v>15</v>
      </c>
      <c r="C178" s="18" t="s">
        <v>180</v>
      </c>
      <c r="D178" s="19" t="s">
        <v>665</v>
      </c>
      <c r="E178" s="20" t="s">
        <v>666</v>
      </c>
      <c r="F178" s="20" t="s">
        <v>667</v>
      </c>
      <c r="G178" s="24">
        <v>44751.0</v>
      </c>
      <c r="H178" s="17" t="s">
        <v>19</v>
      </c>
      <c r="I178" s="18">
        <v>3.0</v>
      </c>
      <c r="J178" s="21">
        <v>1.0E-4</v>
      </c>
      <c r="K178" s="18" t="s">
        <v>26</v>
      </c>
      <c r="L178" s="18" t="s">
        <v>26</v>
      </c>
      <c r="M178" s="21">
        <v>0.0</v>
      </c>
      <c r="N178" s="18" t="s">
        <v>258</v>
      </c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7" t="s">
        <v>14</v>
      </c>
      <c r="B179" s="18" t="s">
        <v>15</v>
      </c>
      <c r="C179" s="18" t="s">
        <v>180</v>
      </c>
      <c r="D179" s="19" t="s">
        <v>668</v>
      </c>
      <c r="E179" s="20" t="s">
        <v>669</v>
      </c>
      <c r="F179" s="20" t="s">
        <v>669</v>
      </c>
      <c r="G179" s="27">
        <v>44844.0</v>
      </c>
      <c r="H179" s="17" t="s">
        <v>19</v>
      </c>
      <c r="I179" s="18">
        <v>3.0</v>
      </c>
      <c r="J179" s="21">
        <v>1.0E-4</v>
      </c>
      <c r="K179" s="18" t="s">
        <v>26</v>
      </c>
      <c r="L179" s="18" t="s">
        <v>26</v>
      </c>
      <c r="M179" s="21">
        <v>0.0</v>
      </c>
      <c r="N179" s="18" t="s">
        <v>258</v>
      </c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7" t="s">
        <v>14</v>
      </c>
      <c r="B180" s="18" t="s">
        <v>15</v>
      </c>
      <c r="C180" s="18" t="s">
        <v>180</v>
      </c>
      <c r="D180" s="19" t="s">
        <v>670</v>
      </c>
      <c r="E180" s="20" t="s">
        <v>671</v>
      </c>
      <c r="F180" s="20" t="s">
        <v>411</v>
      </c>
      <c r="G180" s="24">
        <v>44751.0</v>
      </c>
      <c r="H180" s="17" t="s">
        <v>19</v>
      </c>
      <c r="I180" s="18">
        <v>3.0</v>
      </c>
      <c r="J180" s="21">
        <v>1.0E-4</v>
      </c>
      <c r="K180" s="18" t="s">
        <v>26</v>
      </c>
      <c r="L180" s="18" t="s">
        <v>26</v>
      </c>
      <c r="M180" s="21">
        <v>0.0</v>
      </c>
      <c r="N180" s="18" t="s">
        <v>258</v>
      </c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7" t="s">
        <v>14</v>
      </c>
      <c r="B181" s="18" t="s">
        <v>15</v>
      </c>
      <c r="C181" s="18" t="s">
        <v>180</v>
      </c>
      <c r="D181" s="19" t="s">
        <v>672</v>
      </c>
      <c r="E181" s="20" t="s">
        <v>673</v>
      </c>
      <c r="F181" s="20" t="s">
        <v>674</v>
      </c>
      <c r="G181" s="24">
        <v>44751.0</v>
      </c>
      <c r="H181" s="17" t="s">
        <v>19</v>
      </c>
      <c r="I181" s="18">
        <v>3.0</v>
      </c>
      <c r="J181" s="21">
        <v>1.0E-4</v>
      </c>
      <c r="K181" s="18" t="s">
        <v>26</v>
      </c>
      <c r="L181" s="18" t="s">
        <v>26</v>
      </c>
      <c r="M181" s="21">
        <v>0.0</v>
      </c>
      <c r="N181" s="18" t="s">
        <v>258</v>
      </c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7" t="s">
        <v>14</v>
      </c>
      <c r="B182" s="18" t="s">
        <v>15</v>
      </c>
      <c r="C182" s="18" t="s">
        <v>180</v>
      </c>
      <c r="D182" s="19" t="s">
        <v>675</v>
      </c>
      <c r="E182" s="20" t="s">
        <v>676</v>
      </c>
      <c r="F182" s="20" t="s">
        <v>677</v>
      </c>
      <c r="G182" s="18" t="s">
        <v>54</v>
      </c>
      <c r="H182" s="17" t="s">
        <v>19</v>
      </c>
      <c r="I182" s="18">
        <v>3.0</v>
      </c>
      <c r="J182" s="21">
        <v>1.0E-4</v>
      </c>
      <c r="K182" s="18" t="s">
        <v>26</v>
      </c>
      <c r="L182" s="18" t="s">
        <v>26</v>
      </c>
      <c r="M182" s="21">
        <v>0.0</v>
      </c>
      <c r="N182" s="18" t="s">
        <v>258</v>
      </c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7" t="s">
        <v>14</v>
      </c>
      <c r="B183" s="18" t="s">
        <v>15</v>
      </c>
      <c r="C183" s="18" t="s">
        <v>180</v>
      </c>
      <c r="D183" s="19" t="s">
        <v>678</v>
      </c>
      <c r="E183" s="20" t="s">
        <v>679</v>
      </c>
      <c r="F183" s="20" t="s">
        <v>680</v>
      </c>
      <c r="G183" s="24">
        <v>44929.0</v>
      </c>
      <c r="H183" s="17" t="s">
        <v>19</v>
      </c>
      <c r="I183" s="18">
        <v>3.0</v>
      </c>
      <c r="J183" s="21">
        <v>1.0E-4</v>
      </c>
      <c r="K183" s="18" t="s">
        <v>26</v>
      </c>
      <c r="L183" s="18" t="s">
        <v>26</v>
      </c>
      <c r="M183" s="21">
        <v>0.0</v>
      </c>
      <c r="N183" s="18" t="s">
        <v>617</v>
      </c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7" t="s">
        <v>14</v>
      </c>
      <c r="B184" s="18" t="s">
        <v>15</v>
      </c>
      <c r="C184" s="18" t="s">
        <v>180</v>
      </c>
      <c r="D184" s="19" t="s">
        <v>681</v>
      </c>
      <c r="E184" s="20" t="s">
        <v>682</v>
      </c>
      <c r="F184" s="20" t="s">
        <v>683</v>
      </c>
      <c r="G184" s="18" t="s">
        <v>65</v>
      </c>
      <c r="H184" s="17" t="s">
        <v>19</v>
      </c>
      <c r="I184" s="18">
        <v>3.0</v>
      </c>
      <c r="J184" s="21">
        <v>1.0E-4</v>
      </c>
      <c r="K184" s="18" t="s">
        <v>26</v>
      </c>
      <c r="L184" s="18" t="s">
        <v>26</v>
      </c>
      <c r="M184" s="21">
        <v>0.0</v>
      </c>
      <c r="N184" s="18" t="s">
        <v>258</v>
      </c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7" t="s">
        <v>14</v>
      </c>
      <c r="B185" s="18" t="s">
        <v>15</v>
      </c>
      <c r="C185" s="18" t="s">
        <v>180</v>
      </c>
      <c r="D185" s="19" t="s">
        <v>684</v>
      </c>
      <c r="E185" s="20" t="s">
        <v>685</v>
      </c>
      <c r="F185" s="20" t="s">
        <v>686</v>
      </c>
      <c r="G185" s="18" t="s">
        <v>54</v>
      </c>
      <c r="H185" s="17" t="s">
        <v>19</v>
      </c>
      <c r="I185" s="18">
        <v>3.0</v>
      </c>
      <c r="J185" s="21">
        <v>1.0E-4</v>
      </c>
      <c r="K185" s="18" t="s">
        <v>26</v>
      </c>
      <c r="L185" s="18" t="s">
        <v>26</v>
      </c>
      <c r="M185" s="21">
        <v>0.0</v>
      </c>
      <c r="N185" s="18" t="s">
        <v>258</v>
      </c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7" t="s">
        <v>14</v>
      </c>
      <c r="B186" s="18" t="s">
        <v>15</v>
      </c>
      <c r="C186" s="18" t="s">
        <v>687</v>
      </c>
      <c r="D186" s="19" t="s">
        <v>688</v>
      </c>
      <c r="E186" s="20" t="s">
        <v>689</v>
      </c>
      <c r="F186" s="20" t="s">
        <v>689</v>
      </c>
      <c r="G186" s="18" t="s">
        <v>54</v>
      </c>
      <c r="H186" s="17" t="s">
        <v>19</v>
      </c>
      <c r="I186" s="18">
        <v>3.0</v>
      </c>
      <c r="J186" s="21">
        <v>0.77</v>
      </c>
      <c r="K186" s="18" t="s">
        <v>26</v>
      </c>
      <c r="L186" s="18" t="s">
        <v>26</v>
      </c>
      <c r="M186" s="21">
        <v>0.0</v>
      </c>
      <c r="N186" s="18" t="s">
        <v>690</v>
      </c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7" t="s">
        <v>14</v>
      </c>
      <c r="B187" s="18" t="s">
        <v>15</v>
      </c>
      <c r="C187" s="18" t="s">
        <v>687</v>
      </c>
      <c r="D187" s="19" t="s">
        <v>387</v>
      </c>
      <c r="E187" s="20" t="s">
        <v>691</v>
      </c>
      <c r="F187" s="20" t="s">
        <v>692</v>
      </c>
      <c r="G187" s="18" t="s">
        <v>693</v>
      </c>
      <c r="H187" s="17" t="s">
        <v>185</v>
      </c>
      <c r="I187" s="18">
        <v>3.0</v>
      </c>
      <c r="J187" s="21">
        <v>0.6767</v>
      </c>
      <c r="K187" s="21">
        <v>0.6477</v>
      </c>
      <c r="L187" s="18">
        <v>15.6</v>
      </c>
      <c r="M187" s="21">
        <v>0.0</v>
      </c>
      <c r="N187" s="18" t="s">
        <v>694</v>
      </c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7" t="s">
        <v>14</v>
      </c>
      <c r="B188" s="18" t="s">
        <v>15</v>
      </c>
      <c r="C188" s="18" t="s">
        <v>687</v>
      </c>
      <c r="D188" s="19" t="s">
        <v>695</v>
      </c>
      <c r="E188" s="20" t="s">
        <v>696</v>
      </c>
      <c r="F188" s="20" t="s">
        <v>696</v>
      </c>
      <c r="G188" s="18" t="s">
        <v>65</v>
      </c>
      <c r="H188" s="17" t="s">
        <v>19</v>
      </c>
      <c r="I188" s="18">
        <v>3.0</v>
      </c>
      <c r="J188" s="21">
        <v>0.5127</v>
      </c>
      <c r="K188" s="18" t="s">
        <v>26</v>
      </c>
      <c r="L188" s="18" t="s">
        <v>26</v>
      </c>
      <c r="M188" s="21">
        <v>0.0</v>
      </c>
      <c r="N188" s="18" t="s">
        <v>697</v>
      </c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7" t="s">
        <v>14</v>
      </c>
      <c r="B189" s="18" t="s">
        <v>15</v>
      </c>
      <c r="C189" s="18" t="s">
        <v>687</v>
      </c>
      <c r="D189" s="19" t="s">
        <v>698</v>
      </c>
      <c r="E189" s="20" t="s">
        <v>699</v>
      </c>
      <c r="F189" s="20" t="s">
        <v>699</v>
      </c>
      <c r="G189" s="24">
        <v>44811.0</v>
      </c>
      <c r="H189" s="17" t="s">
        <v>19</v>
      </c>
      <c r="I189" s="18">
        <v>3.0</v>
      </c>
      <c r="J189" s="21">
        <v>0.4976</v>
      </c>
      <c r="K189" s="18" t="s">
        <v>26</v>
      </c>
      <c r="L189" s="18" t="s">
        <v>26</v>
      </c>
      <c r="M189" s="21">
        <v>0.0</v>
      </c>
      <c r="N189" s="18" t="s">
        <v>700</v>
      </c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7" t="s">
        <v>14</v>
      </c>
      <c r="B190" s="18" t="s">
        <v>15</v>
      </c>
      <c r="C190" s="18" t="s">
        <v>687</v>
      </c>
      <c r="D190" s="19" t="s">
        <v>701</v>
      </c>
      <c r="E190" s="20" t="s">
        <v>702</v>
      </c>
      <c r="F190" s="20" t="s">
        <v>703</v>
      </c>
      <c r="G190" s="18" t="s">
        <v>704</v>
      </c>
      <c r="H190" s="17" t="s">
        <v>19</v>
      </c>
      <c r="I190" s="18">
        <v>3.0</v>
      </c>
      <c r="J190" s="21">
        <v>0.4975</v>
      </c>
      <c r="K190" s="21">
        <v>0.4888</v>
      </c>
      <c r="L190" s="18">
        <v>29.05</v>
      </c>
      <c r="M190" s="21">
        <v>0.0</v>
      </c>
      <c r="N190" s="18" t="s">
        <v>705</v>
      </c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7" t="s">
        <v>14</v>
      </c>
      <c r="B191" s="18" t="s">
        <v>15</v>
      </c>
      <c r="C191" s="18" t="s">
        <v>687</v>
      </c>
      <c r="D191" s="19" t="s">
        <v>706</v>
      </c>
      <c r="E191" s="20" t="s">
        <v>707</v>
      </c>
      <c r="F191" s="20" t="s">
        <v>708</v>
      </c>
      <c r="G191" s="18" t="s">
        <v>206</v>
      </c>
      <c r="H191" s="17" t="s">
        <v>19</v>
      </c>
      <c r="I191" s="18">
        <v>3.0</v>
      </c>
      <c r="J191" s="21">
        <v>0.4954</v>
      </c>
      <c r="K191" s="21">
        <v>0.3153</v>
      </c>
      <c r="L191" s="18">
        <v>1.34</v>
      </c>
      <c r="M191" s="21"/>
      <c r="N191" s="18" t="s">
        <v>709</v>
      </c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7" t="s">
        <v>14</v>
      </c>
      <c r="B192" s="18" t="s">
        <v>15</v>
      </c>
      <c r="C192" s="18" t="s">
        <v>687</v>
      </c>
      <c r="D192" s="19" t="s">
        <v>710</v>
      </c>
      <c r="E192" s="20" t="s">
        <v>711</v>
      </c>
      <c r="F192" s="20" t="s">
        <v>711</v>
      </c>
      <c r="G192" s="18" t="s">
        <v>54</v>
      </c>
      <c r="H192" s="17" t="s">
        <v>19</v>
      </c>
      <c r="I192" s="18">
        <v>3.0</v>
      </c>
      <c r="J192" s="21">
        <v>0.4954</v>
      </c>
      <c r="K192" s="21">
        <v>0.3968</v>
      </c>
      <c r="L192" s="18">
        <v>4.01</v>
      </c>
      <c r="M192" s="21"/>
      <c r="N192" s="18" t="s">
        <v>712</v>
      </c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7" t="s">
        <v>14</v>
      </c>
      <c r="B193" s="18" t="s">
        <v>15</v>
      </c>
      <c r="C193" s="18" t="s">
        <v>687</v>
      </c>
      <c r="D193" s="19" t="s">
        <v>713</v>
      </c>
      <c r="E193" s="20" t="s">
        <v>714</v>
      </c>
      <c r="F193" s="20" t="s">
        <v>715</v>
      </c>
      <c r="G193" s="18" t="s">
        <v>716</v>
      </c>
      <c r="H193" s="17" t="s">
        <v>87</v>
      </c>
      <c r="I193" s="18">
        <v>3.0</v>
      </c>
      <c r="J193" s="21">
        <v>0.2231</v>
      </c>
      <c r="K193" s="18" t="s">
        <v>26</v>
      </c>
      <c r="L193" s="18" t="s">
        <v>26</v>
      </c>
      <c r="M193" s="21">
        <v>0.0</v>
      </c>
      <c r="N193" s="18" t="s">
        <v>717</v>
      </c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7" t="s">
        <v>14</v>
      </c>
      <c r="B194" s="18" t="s">
        <v>15</v>
      </c>
      <c r="C194" s="18" t="s">
        <v>687</v>
      </c>
      <c r="D194" s="19" t="s">
        <v>718</v>
      </c>
      <c r="E194" s="20" t="s">
        <v>719</v>
      </c>
      <c r="F194" s="20" t="s">
        <v>719</v>
      </c>
      <c r="G194" s="18" t="s">
        <v>54</v>
      </c>
      <c r="H194" s="17" t="s">
        <v>19</v>
      </c>
      <c r="I194" s="18">
        <v>3.0</v>
      </c>
      <c r="J194" s="21">
        <v>0.1665</v>
      </c>
      <c r="K194" s="18" t="s">
        <v>26</v>
      </c>
      <c r="L194" s="22" t="s">
        <v>26</v>
      </c>
      <c r="M194" s="21"/>
      <c r="N194" s="18" t="s">
        <v>720</v>
      </c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7" t="s">
        <v>14</v>
      </c>
      <c r="B195" s="18" t="s">
        <v>15</v>
      </c>
      <c r="C195" s="18" t="s">
        <v>687</v>
      </c>
      <c r="D195" s="19" t="s">
        <v>721</v>
      </c>
      <c r="E195" s="20" t="s">
        <v>722</v>
      </c>
      <c r="F195" s="20" t="s">
        <v>722</v>
      </c>
      <c r="G195" s="18" t="s">
        <v>24</v>
      </c>
      <c r="H195" s="17" t="s">
        <v>19</v>
      </c>
      <c r="I195" s="18">
        <v>3.0</v>
      </c>
      <c r="J195" s="21">
        <v>0.0952</v>
      </c>
      <c r="K195" s="18" t="s">
        <v>26</v>
      </c>
      <c r="L195" s="18" t="s">
        <v>26</v>
      </c>
      <c r="M195" s="21">
        <v>0.0</v>
      </c>
      <c r="N195" s="18" t="s">
        <v>723</v>
      </c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7" t="s">
        <v>14</v>
      </c>
      <c r="B196" s="18" t="s">
        <v>15</v>
      </c>
      <c r="C196" s="18" t="s">
        <v>687</v>
      </c>
      <c r="D196" s="19" t="s">
        <v>724</v>
      </c>
      <c r="E196" s="20" t="s">
        <v>725</v>
      </c>
      <c r="F196" s="20" t="s">
        <v>725</v>
      </c>
      <c r="G196" s="18" t="s">
        <v>54</v>
      </c>
      <c r="H196" s="17" t="s">
        <v>19</v>
      </c>
      <c r="I196" s="18">
        <v>3.0</v>
      </c>
      <c r="J196" s="21">
        <v>0.0949</v>
      </c>
      <c r="K196" s="18" t="s">
        <v>26</v>
      </c>
      <c r="L196" s="18" t="s">
        <v>26</v>
      </c>
      <c r="M196" s="21">
        <v>0.0</v>
      </c>
      <c r="N196" s="18" t="s">
        <v>726</v>
      </c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7" t="s">
        <v>14</v>
      </c>
      <c r="B197" s="18" t="s">
        <v>15</v>
      </c>
      <c r="C197" s="18" t="s">
        <v>687</v>
      </c>
      <c r="D197" s="19" t="s">
        <v>727</v>
      </c>
      <c r="E197" s="20" t="s">
        <v>728</v>
      </c>
      <c r="F197" s="20" t="s">
        <v>729</v>
      </c>
      <c r="G197" s="18" t="s">
        <v>81</v>
      </c>
      <c r="H197" s="17" t="s">
        <v>105</v>
      </c>
      <c r="I197" s="18">
        <v>3.0</v>
      </c>
      <c r="J197" s="21">
        <v>0.0361</v>
      </c>
      <c r="K197" s="21">
        <v>0.029</v>
      </c>
      <c r="L197" s="22">
        <v>2.83</v>
      </c>
      <c r="M197" s="21">
        <v>0.0</v>
      </c>
      <c r="N197" s="18" t="s">
        <v>730</v>
      </c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7" t="s">
        <v>14</v>
      </c>
      <c r="B198" s="18" t="s">
        <v>15</v>
      </c>
      <c r="C198" s="18" t="s">
        <v>687</v>
      </c>
      <c r="D198" s="19" t="s">
        <v>731</v>
      </c>
      <c r="E198" s="20" t="s">
        <v>732</v>
      </c>
      <c r="F198" s="20" t="s">
        <v>732</v>
      </c>
      <c r="G198" s="24">
        <v>44624.0</v>
      </c>
      <c r="H198" s="17" t="s">
        <v>19</v>
      </c>
      <c r="I198" s="18">
        <v>3.0</v>
      </c>
      <c r="J198" s="21">
        <v>0.0091</v>
      </c>
      <c r="K198" s="18" t="s">
        <v>26</v>
      </c>
      <c r="L198" s="22" t="s">
        <v>26</v>
      </c>
      <c r="M198" s="23"/>
      <c r="N198" s="18" t="s">
        <v>733</v>
      </c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7" t="s">
        <v>14</v>
      </c>
      <c r="B199" s="18" t="s">
        <v>15</v>
      </c>
      <c r="C199" s="18" t="s">
        <v>687</v>
      </c>
      <c r="D199" s="19" t="s">
        <v>734</v>
      </c>
      <c r="E199" s="20" t="s">
        <v>735</v>
      </c>
      <c r="F199" s="20" t="s">
        <v>735</v>
      </c>
      <c r="G199" s="18" t="s">
        <v>54</v>
      </c>
      <c r="H199" s="17" t="s">
        <v>19</v>
      </c>
      <c r="I199" s="18">
        <v>3.0</v>
      </c>
      <c r="J199" s="21">
        <v>0.0088</v>
      </c>
      <c r="K199" s="18" t="s">
        <v>26</v>
      </c>
      <c r="L199" s="22" t="s">
        <v>26</v>
      </c>
      <c r="M199" s="26"/>
      <c r="N199" s="18" t="s">
        <v>736</v>
      </c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7" t="s">
        <v>14</v>
      </c>
      <c r="B200" s="18" t="s">
        <v>15</v>
      </c>
      <c r="C200" s="18" t="s">
        <v>687</v>
      </c>
      <c r="D200" s="19" t="s">
        <v>737</v>
      </c>
      <c r="E200" s="20" t="s">
        <v>738</v>
      </c>
      <c r="F200" s="20" t="s">
        <v>738</v>
      </c>
      <c r="G200" s="18" t="s">
        <v>65</v>
      </c>
      <c r="H200" s="17" t="s">
        <v>19</v>
      </c>
      <c r="I200" s="18">
        <v>3.0</v>
      </c>
      <c r="J200" s="21">
        <v>0.0084</v>
      </c>
      <c r="K200" s="18" t="s">
        <v>26</v>
      </c>
      <c r="L200" s="18" t="s">
        <v>26</v>
      </c>
      <c r="M200" s="21">
        <v>0.0</v>
      </c>
      <c r="N200" s="18" t="s">
        <v>739</v>
      </c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7" t="s">
        <v>14</v>
      </c>
      <c r="B201" s="18" t="s">
        <v>15</v>
      </c>
      <c r="C201" s="18" t="s">
        <v>687</v>
      </c>
      <c r="D201" s="19" t="s">
        <v>740</v>
      </c>
      <c r="E201" s="20" t="s">
        <v>741</v>
      </c>
      <c r="F201" s="20" t="s">
        <v>742</v>
      </c>
      <c r="G201" s="24">
        <v>44904.0</v>
      </c>
      <c r="H201" s="17" t="s">
        <v>19</v>
      </c>
      <c r="I201" s="18">
        <v>3.0</v>
      </c>
      <c r="J201" s="21">
        <v>0.0075</v>
      </c>
      <c r="K201" s="18" t="s">
        <v>26</v>
      </c>
      <c r="L201" s="18" t="s">
        <v>26</v>
      </c>
      <c r="M201" s="21">
        <v>0.0</v>
      </c>
      <c r="N201" s="18" t="s">
        <v>743</v>
      </c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7" t="s">
        <v>14</v>
      </c>
      <c r="B202" s="18" t="s">
        <v>15</v>
      </c>
      <c r="C202" s="18" t="s">
        <v>687</v>
      </c>
      <c r="D202" s="19" t="s">
        <v>744</v>
      </c>
      <c r="E202" s="20" t="s">
        <v>745</v>
      </c>
      <c r="F202" s="20" t="s">
        <v>746</v>
      </c>
      <c r="G202" s="24">
        <v>44654.0</v>
      </c>
      <c r="H202" s="17" t="s">
        <v>19</v>
      </c>
      <c r="I202" s="18">
        <v>3.0</v>
      </c>
      <c r="J202" s="21">
        <v>0.0066</v>
      </c>
      <c r="K202" s="18" t="s">
        <v>26</v>
      </c>
      <c r="L202" s="18" t="s">
        <v>26</v>
      </c>
      <c r="M202" s="21"/>
      <c r="N202" s="18" t="s">
        <v>747</v>
      </c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7" t="s">
        <v>14</v>
      </c>
      <c r="B203" s="18" t="s">
        <v>15</v>
      </c>
      <c r="C203" s="18" t="s">
        <v>687</v>
      </c>
      <c r="D203" s="19" t="s">
        <v>748</v>
      </c>
      <c r="E203" s="20" t="s">
        <v>749</v>
      </c>
      <c r="F203" s="20" t="s">
        <v>750</v>
      </c>
      <c r="G203" s="24">
        <v>44751.0</v>
      </c>
      <c r="H203" s="17" t="s">
        <v>19</v>
      </c>
      <c r="I203" s="18">
        <v>3.0</v>
      </c>
      <c r="J203" s="21">
        <v>0.0066</v>
      </c>
      <c r="K203" s="18" t="s">
        <v>26</v>
      </c>
      <c r="L203" s="22" t="s">
        <v>26</v>
      </c>
      <c r="M203" s="21">
        <v>0.0</v>
      </c>
      <c r="N203" s="18" t="s">
        <v>751</v>
      </c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7" t="s">
        <v>14</v>
      </c>
      <c r="B204" s="18" t="s">
        <v>15</v>
      </c>
      <c r="C204" s="18" t="s">
        <v>687</v>
      </c>
      <c r="D204" s="19" t="s">
        <v>752</v>
      </c>
      <c r="E204" s="20" t="s">
        <v>753</v>
      </c>
      <c r="F204" s="20" t="s">
        <v>754</v>
      </c>
      <c r="G204" s="18" t="s">
        <v>31</v>
      </c>
      <c r="H204" s="17" t="s">
        <v>50</v>
      </c>
      <c r="I204" s="18">
        <v>3.0</v>
      </c>
      <c r="J204" s="21">
        <v>0.0065</v>
      </c>
      <c r="K204" s="18" t="s">
        <v>26</v>
      </c>
      <c r="L204" s="18" t="s">
        <v>26</v>
      </c>
      <c r="M204" s="21">
        <v>0.0</v>
      </c>
      <c r="N204" s="18" t="s">
        <v>755</v>
      </c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7" t="s">
        <v>14</v>
      </c>
      <c r="B205" s="18" t="s">
        <v>15</v>
      </c>
      <c r="C205" s="18" t="s">
        <v>687</v>
      </c>
      <c r="D205" s="19" t="s">
        <v>756</v>
      </c>
      <c r="E205" s="20" t="s">
        <v>757</v>
      </c>
      <c r="F205" s="20" t="s">
        <v>758</v>
      </c>
      <c r="G205" s="18" t="s">
        <v>54</v>
      </c>
      <c r="H205" s="17" t="s">
        <v>19</v>
      </c>
      <c r="I205" s="18">
        <v>3.0</v>
      </c>
      <c r="J205" s="21">
        <v>0.0061</v>
      </c>
      <c r="K205" s="18" t="s">
        <v>26</v>
      </c>
      <c r="L205" s="18" t="s">
        <v>26</v>
      </c>
      <c r="M205" s="21"/>
      <c r="N205" s="18" t="s">
        <v>759</v>
      </c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7" t="s">
        <v>14</v>
      </c>
      <c r="B206" s="18" t="s">
        <v>15</v>
      </c>
      <c r="C206" s="18" t="s">
        <v>687</v>
      </c>
      <c r="D206" s="19" t="s">
        <v>760</v>
      </c>
      <c r="E206" s="20" t="s">
        <v>761</v>
      </c>
      <c r="F206" s="20" t="s">
        <v>762</v>
      </c>
      <c r="G206" s="18" t="s">
        <v>31</v>
      </c>
      <c r="H206" s="17" t="s">
        <v>19</v>
      </c>
      <c r="I206" s="18">
        <v>3.0</v>
      </c>
      <c r="J206" s="21">
        <v>0.0057</v>
      </c>
      <c r="K206" s="18" t="s">
        <v>26</v>
      </c>
      <c r="L206" s="18" t="s">
        <v>26</v>
      </c>
      <c r="M206" s="21">
        <v>0.0</v>
      </c>
      <c r="N206" s="18" t="s">
        <v>763</v>
      </c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7" t="s">
        <v>14</v>
      </c>
      <c r="B207" s="18" t="s">
        <v>15</v>
      </c>
      <c r="C207" s="18" t="s">
        <v>687</v>
      </c>
      <c r="D207" s="19" t="s">
        <v>764</v>
      </c>
      <c r="E207" s="20" t="s">
        <v>765</v>
      </c>
      <c r="F207" s="20" t="s">
        <v>765</v>
      </c>
      <c r="G207" s="18" t="s">
        <v>24</v>
      </c>
      <c r="H207" s="17" t="s">
        <v>19</v>
      </c>
      <c r="I207" s="18">
        <v>3.0</v>
      </c>
      <c r="J207" s="21">
        <v>0.0055</v>
      </c>
      <c r="K207" s="18" t="s">
        <v>26</v>
      </c>
      <c r="L207" s="18" t="s">
        <v>26</v>
      </c>
      <c r="M207" s="21">
        <v>0.0</v>
      </c>
      <c r="N207" s="18" t="s">
        <v>766</v>
      </c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7" t="s">
        <v>14</v>
      </c>
      <c r="B208" s="18" t="s">
        <v>15</v>
      </c>
      <c r="C208" s="18" t="s">
        <v>687</v>
      </c>
      <c r="D208" s="19" t="s">
        <v>767</v>
      </c>
      <c r="E208" s="20" t="s">
        <v>768</v>
      </c>
      <c r="F208" s="20" t="s">
        <v>769</v>
      </c>
      <c r="G208" s="18" t="s">
        <v>95</v>
      </c>
      <c r="H208" s="17" t="s">
        <v>19</v>
      </c>
      <c r="I208" s="18">
        <v>3.0</v>
      </c>
      <c r="J208" s="21">
        <v>0.0054</v>
      </c>
      <c r="K208" s="18" t="s">
        <v>26</v>
      </c>
      <c r="L208" s="18" t="s">
        <v>26</v>
      </c>
      <c r="M208" s="21">
        <v>0.0</v>
      </c>
      <c r="N208" s="18" t="s">
        <v>770</v>
      </c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7" t="s">
        <v>14</v>
      </c>
      <c r="B209" s="18" t="s">
        <v>15</v>
      </c>
      <c r="C209" s="18" t="s">
        <v>687</v>
      </c>
      <c r="D209" s="19" t="s">
        <v>771</v>
      </c>
      <c r="E209" s="20" t="s">
        <v>772</v>
      </c>
      <c r="F209" s="20" t="s">
        <v>772</v>
      </c>
      <c r="G209" s="18" t="s">
        <v>24</v>
      </c>
      <c r="H209" s="17" t="s">
        <v>19</v>
      </c>
      <c r="I209" s="18">
        <v>3.0</v>
      </c>
      <c r="J209" s="21">
        <v>0.0051</v>
      </c>
      <c r="K209" s="18" t="s">
        <v>26</v>
      </c>
      <c r="L209" s="18" t="s">
        <v>26</v>
      </c>
      <c r="M209" s="21">
        <v>0.0</v>
      </c>
      <c r="N209" s="18" t="s">
        <v>773</v>
      </c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7" t="s">
        <v>14</v>
      </c>
      <c r="B210" s="18" t="s">
        <v>15</v>
      </c>
      <c r="C210" s="18" t="s">
        <v>687</v>
      </c>
      <c r="D210" s="19" t="s">
        <v>774</v>
      </c>
      <c r="E210" s="20" t="s">
        <v>775</v>
      </c>
      <c r="F210" s="20" t="s">
        <v>776</v>
      </c>
      <c r="G210" s="18" t="s">
        <v>86</v>
      </c>
      <c r="H210" s="17" t="s">
        <v>50</v>
      </c>
      <c r="I210" s="18">
        <v>3.0</v>
      </c>
      <c r="J210" s="21">
        <v>0.0049</v>
      </c>
      <c r="K210" s="18" t="s">
        <v>26</v>
      </c>
      <c r="L210" s="18" t="s">
        <v>26</v>
      </c>
      <c r="M210" s="21">
        <v>0.0</v>
      </c>
      <c r="N210" s="18" t="s">
        <v>777</v>
      </c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7" t="s">
        <v>14</v>
      </c>
      <c r="B211" s="18" t="s">
        <v>15</v>
      </c>
      <c r="C211" s="18" t="s">
        <v>687</v>
      </c>
      <c r="D211" s="19" t="s">
        <v>778</v>
      </c>
      <c r="E211" s="20" t="s">
        <v>779</v>
      </c>
      <c r="F211" s="20" t="s">
        <v>780</v>
      </c>
      <c r="G211" s="18" t="s">
        <v>113</v>
      </c>
      <c r="H211" s="17" t="s">
        <v>87</v>
      </c>
      <c r="I211" s="18">
        <v>3.0</v>
      </c>
      <c r="J211" s="21">
        <v>0.0046</v>
      </c>
      <c r="K211" s="18" t="s">
        <v>26</v>
      </c>
      <c r="L211" s="18" t="s">
        <v>26</v>
      </c>
      <c r="M211" s="21">
        <v>0.0</v>
      </c>
      <c r="N211" s="18" t="s">
        <v>781</v>
      </c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7" t="s">
        <v>14</v>
      </c>
      <c r="B212" s="18" t="s">
        <v>15</v>
      </c>
      <c r="C212" s="18" t="s">
        <v>687</v>
      </c>
      <c r="D212" s="19" t="s">
        <v>782</v>
      </c>
      <c r="E212" s="20" t="s">
        <v>783</v>
      </c>
      <c r="F212" s="20" t="s">
        <v>783</v>
      </c>
      <c r="G212" s="18" t="s">
        <v>54</v>
      </c>
      <c r="H212" s="17" t="s">
        <v>19</v>
      </c>
      <c r="I212" s="18">
        <v>3.0</v>
      </c>
      <c r="J212" s="21">
        <v>0.0043</v>
      </c>
      <c r="K212" s="18" t="s">
        <v>26</v>
      </c>
      <c r="L212" s="18" t="s">
        <v>26</v>
      </c>
      <c r="M212" s="21">
        <v>0.0</v>
      </c>
      <c r="N212" s="18" t="s">
        <v>784</v>
      </c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7" t="s">
        <v>14</v>
      </c>
      <c r="B213" s="18" t="s">
        <v>15</v>
      </c>
      <c r="C213" s="18" t="s">
        <v>687</v>
      </c>
      <c r="D213" s="19" t="s">
        <v>785</v>
      </c>
      <c r="E213" s="20" t="s">
        <v>786</v>
      </c>
      <c r="F213" s="20" t="s">
        <v>786</v>
      </c>
      <c r="G213" s="18" t="s">
        <v>65</v>
      </c>
      <c r="H213" s="17" t="s">
        <v>19</v>
      </c>
      <c r="I213" s="18">
        <v>3.0</v>
      </c>
      <c r="J213" s="21">
        <v>0.0042</v>
      </c>
      <c r="K213" s="18" t="s">
        <v>26</v>
      </c>
      <c r="L213" s="18" t="s">
        <v>26</v>
      </c>
      <c r="M213" s="21">
        <v>0.0</v>
      </c>
      <c r="N213" s="18" t="s">
        <v>787</v>
      </c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7" t="s">
        <v>14</v>
      </c>
      <c r="B214" s="18" t="s">
        <v>15</v>
      </c>
      <c r="C214" s="18" t="s">
        <v>687</v>
      </c>
      <c r="D214" s="19" t="s">
        <v>788</v>
      </c>
      <c r="E214" s="20" t="s">
        <v>789</v>
      </c>
      <c r="F214" s="20" t="s">
        <v>790</v>
      </c>
      <c r="G214" s="18" t="s">
        <v>220</v>
      </c>
      <c r="H214" s="17" t="s">
        <v>87</v>
      </c>
      <c r="I214" s="18">
        <v>3.0</v>
      </c>
      <c r="J214" s="21">
        <v>0.0041</v>
      </c>
      <c r="K214" s="18" t="s">
        <v>26</v>
      </c>
      <c r="L214" s="18" t="s">
        <v>26</v>
      </c>
      <c r="M214" s="21">
        <v>0.0</v>
      </c>
      <c r="N214" s="18" t="s">
        <v>791</v>
      </c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7" t="s">
        <v>14</v>
      </c>
      <c r="B215" s="18" t="s">
        <v>15</v>
      </c>
      <c r="C215" s="18" t="s">
        <v>687</v>
      </c>
      <c r="D215" s="19" t="s">
        <v>792</v>
      </c>
      <c r="E215" s="20" t="s">
        <v>793</v>
      </c>
      <c r="F215" s="20" t="s">
        <v>794</v>
      </c>
      <c r="G215" s="18" t="s">
        <v>704</v>
      </c>
      <c r="H215" s="17" t="s">
        <v>19</v>
      </c>
      <c r="I215" s="18">
        <v>3.0</v>
      </c>
      <c r="J215" s="21">
        <v>0.004</v>
      </c>
      <c r="K215" s="18" t="s">
        <v>26</v>
      </c>
      <c r="L215" s="18" t="s">
        <v>26</v>
      </c>
      <c r="M215" s="21">
        <v>0.0</v>
      </c>
      <c r="N215" s="18" t="s">
        <v>795</v>
      </c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7" t="s">
        <v>14</v>
      </c>
      <c r="B216" s="18" t="s">
        <v>15</v>
      </c>
      <c r="C216" s="18" t="s">
        <v>687</v>
      </c>
      <c r="D216" s="19" t="s">
        <v>796</v>
      </c>
      <c r="E216" s="20" t="s">
        <v>797</v>
      </c>
      <c r="F216" s="20" t="s">
        <v>798</v>
      </c>
      <c r="G216" s="18" t="s">
        <v>86</v>
      </c>
      <c r="H216" s="17" t="s">
        <v>50</v>
      </c>
      <c r="I216" s="18">
        <v>3.0</v>
      </c>
      <c r="J216" s="21">
        <v>0.0037</v>
      </c>
      <c r="K216" s="18" t="s">
        <v>26</v>
      </c>
      <c r="L216" s="18" t="s">
        <v>26</v>
      </c>
      <c r="M216" s="21">
        <v>0.0</v>
      </c>
      <c r="N216" s="18" t="s">
        <v>799</v>
      </c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7" t="s">
        <v>14</v>
      </c>
      <c r="B217" s="18" t="s">
        <v>15</v>
      </c>
      <c r="C217" s="18" t="s">
        <v>687</v>
      </c>
      <c r="D217" s="19" t="s">
        <v>800</v>
      </c>
      <c r="E217" s="20" t="s">
        <v>801</v>
      </c>
      <c r="F217" s="20" t="s">
        <v>802</v>
      </c>
      <c r="G217" s="18" t="s">
        <v>86</v>
      </c>
      <c r="H217" s="17" t="s">
        <v>50</v>
      </c>
      <c r="I217" s="18">
        <v>3.0</v>
      </c>
      <c r="J217" s="21">
        <v>0.0037</v>
      </c>
      <c r="K217" s="18" t="s">
        <v>26</v>
      </c>
      <c r="L217" s="18" t="s">
        <v>26</v>
      </c>
      <c r="M217" s="21">
        <v>0.0</v>
      </c>
      <c r="N217" s="18" t="s">
        <v>799</v>
      </c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7" t="s">
        <v>14</v>
      </c>
      <c r="B218" s="18" t="s">
        <v>15</v>
      </c>
      <c r="C218" s="18" t="s">
        <v>687</v>
      </c>
      <c r="D218" s="19" t="s">
        <v>803</v>
      </c>
      <c r="E218" s="20" t="s">
        <v>804</v>
      </c>
      <c r="F218" s="20" t="s">
        <v>804</v>
      </c>
      <c r="G218" s="18" t="s">
        <v>54</v>
      </c>
      <c r="H218" s="17" t="s">
        <v>19</v>
      </c>
      <c r="I218" s="18">
        <v>3.0</v>
      </c>
      <c r="J218" s="21">
        <v>0.0036</v>
      </c>
      <c r="K218" s="18" t="s">
        <v>26</v>
      </c>
      <c r="L218" s="18" t="s">
        <v>26</v>
      </c>
      <c r="M218" s="21"/>
      <c r="N218" s="18" t="s">
        <v>805</v>
      </c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7" t="s">
        <v>14</v>
      </c>
      <c r="B219" s="18" t="s">
        <v>15</v>
      </c>
      <c r="C219" s="18" t="s">
        <v>687</v>
      </c>
      <c r="D219" s="19" t="s">
        <v>806</v>
      </c>
      <c r="E219" s="20" t="s">
        <v>807</v>
      </c>
      <c r="F219" s="20" t="s">
        <v>808</v>
      </c>
      <c r="G219" s="18" t="s">
        <v>809</v>
      </c>
      <c r="H219" s="17" t="s">
        <v>19</v>
      </c>
      <c r="I219" s="18">
        <v>3.0</v>
      </c>
      <c r="J219" s="21">
        <v>0.0034</v>
      </c>
      <c r="K219" s="18" t="s">
        <v>26</v>
      </c>
      <c r="L219" s="18" t="s">
        <v>26</v>
      </c>
      <c r="M219" s="21">
        <v>0.0</v>
      </c>
      <c r="N219" s="18" t="s">
        <v>694</v>
      </c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7" t="s">
        <v>14</v>
      </c>
      <c r="B220" s="18" t="s">
        <v>15</v>
      </c>
      <c r="C220" s="18" t="s">
        <v>687</v>
      </c>
      <c r="D220" s="19" t="s">
        <v>208</v>
      </c>
      <c r="E220" s="20" t="s">
        <v>810</v>
      </c>
      <c r="F220" s="20" t="s">
        <v>811</v>
      </c>
      <c r="G220" s="24">
        <v>44904.0</v>
      </c>
      <c r="H220" s="17" t="s">
        <v>87</v>
      </c>
      <c r="I220" s="18">
        <v>3.0</v>
      </c>
      <c r="J220" s="21">
        <v>0.0033</v>
      </c>
      <c r="K220" s="18" t="s">
        <v>26</v>
      </c>
      <c r="L220" s="18" t="s">
        <v>26</v>
      </c>
      <c r="M220" s="21">
        <v>0.0</v>
      </c>
      <c r="N220" s="18" t="s">
        <v>812</v>
      </c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7" t="s">
        <v>14</v>
      </c>
      <c r="B221" s="18" t="s">
        <v>15</v>
      </c>
      <c r="C221" s="18" t="s">
        <v>687</v>
      </c>
      <c r="D221" s="19" t="s">
        <v>813</v>
      </c>
      <c r="E221" s="20" t="s">
        <v>814</v>
      </c>
      <c r="F221" s="20" t="s">
        <v>815</v>
      </c>
      <c r="G221" s="18" t="s">
        <v>31</v>
      </c>
      <c r="H221" s="17" t="s">
        <v>50</v>
      </c>
      <c r="I221" s="18">
        <v>3.0</v>
      </c>
      <c r="J221" s="21">
        <v>0.0033</v>
      </c>
      <c r="K221" s="18" t="s">
        <v>26</v>
      </c>
      <c r="L221" s="22" t="s">
        <v>26</v>
      </c>
      <c r="M221" s="21">
        <v>0.0</v>
      </c>
      <c r="N221" s="18" t="s">
        <v>816</v>
      </c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7" t="s">
        <v>14</v>
      </c>
      <c r="B222" s="18" t="s">
        <v>15</v>
      </c>
      <c r="C222" s="18" t="s">
        <v>687</v>
      </c>
      <c r="D222" s="19" t="s">
        <v>817</v>
      </c>
      <c r="E222" s="20" t="s">
        <v>818</v>
      </c>
      <c r="F222" s="20" t="s">
        <v>819</v>
      </c>
      <c r="G222" s="18" t="s">
        <v>693</v>
      </c>
      <c r="H222" s="17" t="s">
        <v>87</v>
      </c>
      <c r="I222" s="18">
        <v>3.0</v>
      </c>
      <c r="J222" s="21">
        <v>0.003</v>
      </c>
      <c r="K222" s="18" t="s">
        <v>26</v>
      </c>
      <c r="L222" s="18" t="s">
        <v>26</v>
      </c>
      <c r="M222" s="21">
        <v>0.0</v>
      </c>
      <c r="N222" s="18" t="s">
        <v>820</v>
      </c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7" t="s">
        <v>14</v>
      </c>
      <c r="B223" s="18" t="s">
        <v>15</v>
      </c>
      <c r="C223" s="18" t="s">
        <v>687</v>
      </c>
      <c r="D223" s="19" t="s">
        <v>821</v>
      </c>
      <c r="E223" s="20" t="s">
        <v>822</v>
      </c>
      <c r="F223" s="20" t="s">
        <v>823</v>
      </c>
      <c r="G223" s="18" t="s">
        <v>31</v>
      </c>
      <c r="H223" s="17" t="s">
        <v>50</v>
      </c>
      <c r="I223" s="18">
        <v>3.0</v>
      </c>
      <c r="J223" s="21">
        <v>0.0027</v>
      </c>
      <c r="K223" s="18" t="s">
        <v>26</v>
      </c>
      <c r="L223" s="18" t="s">
        <v>26</v>
      </c>
      <c r="M223" s="21">
        <v>0.0</v>
      </c>
      <c r="N223" s="18" t="s">
        <v>125</v>
      </c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7" t="s">
        <v>14</v>
      </c>
      <c r="B224" s="18" t="s">
        <v>15</v>
      </c>
      <c r="C224" s="18" t="s">
        <v>687</v>
      </c>
      <c r="D224" s="19" t="s">
        <v>824</v>
      </c>
      <c r="E224" s="20" t="s">
        <v>825</v>
      </c>
      <c r="F224" s="20" t="s">
        <v>826</v>
      </c>
      <c r="G224" s="18" t="s">
        <v>86</v>
      </c>
      <c r="H224" s="17" t="s">
        <v>87</v>
      </c>
      <c r="I224" s="18">
        <v>3.0</v>
      </c>
      <c r="J224" s="21">
        <v>0.0026</v>
      </c>
      <c r="K224" s="18" t="s">
        <v>26</v>
      </c>
      <c r="L224" s="18" t="s">
        <v>26</v>
      </c>
      <c r="M224" s="21">
        <v>0.0</v>
      </c>
      <c r="N224" s="18" t="s">
        <v>812</v>
      </c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7" t="s">
        <v>14</v>
      </c>
      <c r="B225" s="18" t="s">
        <v>15</v>
      </c>
      <c r="C225" s="18" t="s">
        <v>687</v>
      </c>
      <c r="D225" s="19" t="s">
        <v>827</v>
      </c>
      <c r="E225" s="20" t="s">
        <v>828</v>
      </c>
      <c r="F225" s="20" t="s">
        <v>829</v>
      </c>
      <c r="G225" s="24">
        <v>44816.0</v>
      </c>
      <c r="H225" s="17" t="s">
        <v>50</v>
      </c>
      <c r="I225" s="18">
        <v>3.0</v>
      </c>
      <c r="J225" s="21">
        <v>0.0024</v>
      </c>
      <c r="K225" s="18" t="s">
        <v>26</v>
      </c>
      <c r="L225" s="18" t="s">
        <v>26</v>
      </c>
      <c r="M225" s="21">
        <v>0.0</v>
      </c>
      <c r="N225" s="18" t="s">
        <v>812</v>
      </c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7" t="s">
        <v>14</v>
      </c>
      <c r="B226" s="18" t="s">
        <v>15</v>
      </c>
      <c r="C226" s="18" t="s">
        <v>687</v>
      </c>
      <c r="D226" s="19" t="s">
        <v>830</v>
      </c>
      <c r="E226" s="20" t="s">
        <v>831</v>
      </c>
      <c r="F226" s="20" t="s">
        <v>832</v>
      </c>
      <c r="G226" s="18" t="s">
        <v>100</v>
      </c>
      <c r="H226" s="17" t="s">
        <v>87</v>
      </c>
      <c r="I226" s="18">
        <v>3.0</v>
      </c>
      <c r="J226" s="21">
        <v>0.002</v>
      </c>
      <c r="K226" s="18" t="s">
        <v>26</v>
      </c>
      <c r="L226" s="18" t="s">
        <v>26</v>
      </c>
      <c r="M226" s="21">
        <v>0.0</v>
      </c>
      <c r="N226" s="18" t="s">
        <v>770</v>
      </c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7" t="s">
        <v>14</v>
      </c>
      <c r="B227" s="18" t="s">
        <v>15</v>
      </c>
      <c r="C227" s="18" t="s">
        <v>687</v>
      </c>
      <c r="D227" s="19" t="s">
        <v>833</v>
      </c>
      <c r="E227" s="20" t="s">
        <v>834</v>
      </c>
      <c r="F227" s="20" t="s">
        <v>835</v>
      </c>
      <c r="G227" s="24">
        <v>44965.0</v>
      </c>
      <c r="H227" s="17" t="s">
        <v>105</v>
      </c>
      <c r="I227" s="18">
        <v>3.0</v>
      </c>
      <c r="J227" s="21">
        <v>0.0019</v>
      </c>
      <c r="K227" s="18" t="s">
        <v>26</v>
      </c>
      <c r="L227" s="18" t="s">
        <v>26</v>
      </c>
      <c r="M227" s="21">
        <v>0.0</v>
      </c>
      <c r="N227" s="18" t="s">
        <v>812</v>
      </c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7" t="s">
        <v>14</v>
      </c>
      <c r="B228" s="18" t="s">
        <v>15</v>
      </c>
      <c r="C228" s="18" t="s">
        <v>687</v>
      </c>
      <c r="D228" s="19" t="s">
        <v>836</v>
      </c>
      <c r="E228" s="20" t="s">
        <v>837</v>
      </c>
      <c r="F228" s="20" t="s">
        <v>838</v>
      </c>
      <c r="G228" s="18" t="s">
        <v>31</v>
      </c>
      <c r="H228" s="17" t="s">
        <v>50</v>
      </c>
      <c r="I228" s="18">
        <v>3.0</v>
      </c>
      <c r="J228" s="21">
        <v>0.0018</v>
      </c>
      <c r="K228" s="18" t="s">
        <v>26</v>
      </c>
      <c r="L228" s="18" t="s">
        <v>26</v>
      </c>
      <c r="M228" s="21">
        <v>0.0</v>
      </c>
      <c r="N228" s="18" t="s">
        <v>839</v>
      </c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7" t="s">
        <v>14</v>
      </c>
      <c r="B229" s="18" t="s">
        <v>15</v>
      </c>
      <c r="C229" s="18" t="s">
        <v>687</v>
      </c>
      <c r="D229" s="19" t="s">
        <v>840</v>
      </c>
      <c r="E229" s="20" t="s">
        <v>841</v>
      </c>
      <c r="F229" s="20" t="s">
        <v>842</v>
      </c>
      <c r="G229" s="18" t="s">
        <v>86</v>
      </c>
      <c r="H229" s="17" t="s">
        <v>87</v>
      </c>
      <c r="I229" s="18">
        <v>3.0</v>
      </c>
      <c r="J229" s="21">
        <v>0.0018</v>
      </c>
      <c r="K229" s="18" t="s">
        <v>26</v>
      </c>
      <c r="L229" s="18" t="s">
        <v>26</v>
      </c>
      <c r="M229" s="21">
        <v>0.0</v>
      </c>
      <c r="N229" s="18" t="s">
        <v>717</v>
      </c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7" t="s">
        <v>14</v>
      </c>
      <c r="B230" s="18" t="s">
        <v>15</v>
      </c>
      <c r="C230" s="18" t="s">
        <v>687</v>
      </c>
      <c r="D230" s="19" t="s">
        <v>625</v>
      </c>
      <c r="E230" s="20" t="s">
        <v>843</v>
      </c>
      <c r="F230" s="20" t="s">
        <v>844</v>
      </c>
      <c r="G230" s="24">
        <v>45140.0</v>
      </c>
      <c r="H230" s="17" t="s">
        <v>105</v>
      </c>
      <c r="I230" s="18">
        <v>3.0</v>
      </c>
      <c r="J230" s="21">
        <v>0.0017</v>
      </c>
      <c r="K230" s="18" t="s">
        <v>26</v>
      </c>
      <c r="L230" s="18" t="s">
        <v>26</v>
      </c>
      <c r="M230" s="21">
        <v>0.0</v>
      </c>
      <c r="N230" s="18" t="s">
        <v>845</v>
      </c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7" t="s">
        <v>14</v>
      </c>
      <c r="B231" s="18" t="s">
        <v>15</v>
      </c>
      <c r="C231" s="18" t="s">
        <v>687</v>
      </c>
      <c r="D231" s="19" t="s">
        <v>846</v>
      </c>
      <c r="E231" s="20" t="s">
        <v>847</v>
      </c>
      <c r="F231" s="20" t="s">
        <v>848</v>
      </c>
      <c r="G231" s="18" t="s">
        <v>849</v>
      </c>
      <c r="H231" s="17" t="s">
        <v>454</v>
      </c>
      <c r="I231" s="18">
        <v>3.0</v>
      </c>
      <c r="J231" s="21">
        <v>0.0016</v>
      </c>
      <c r="K231" s="18" t="s">
        <v>26</v>
      </c>
      <c r="L231" s="18" t="s">
        <v>26</v>
      </c>
      <c r="M231" s="21">
        <v>0.0</v>
      </c>
      <c r="N231" s="18" t="s">
        <v>567</v>
      </c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7" t="s">
        <v>14</v>
      </c>
      <c r="B232" s="18" t="s">
        <v>15</v>
      </c>
      <c r="C232" s="18" t="s">
        <v>687</v>
      </c>
      <c r="D232" s="19" t="s">
        <v>850</v>
      </c>
      <c r="E232" s="20" t="s">
        <v>851</v>
      </c>
      <c r="F232" s="20" t="s">
        <v>852</v>
      </c>
      <c r="G232" s="18" t="s">
        <v>81</v>
      </c>
      <c r="H232" s="17" t="s">
        <v>185</v>
      </c>
      <c r="I232" s="18">
        <v>3.0</v>
      </c>
      <c r="J232" s="21">
        <v>0.0013</v>
      </c>
      <c r="K232" s="18" t="s">
        <v>26</v>
      </c>
      <c r="L232" s="18" t="s">
        <v>26</v>
      </c>
      <c r="M232" s="21">
        <v>0.0</v>
      </c>
      <c r="N232" s="18" t="s">
        <v>853</v>
      </c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7" t="s">
        <v>14</v>
      </c>
      <c r="B233" s="18" t="s">
        <v>15</v>
      </c>
      <c r="C233" s="18" t="s">
        <v>687</v>
      </c>
      <c r="D233" s="19" t="s">
        <v>854</v>
      </c>
      <c r="E233" s="20" t="s">
        <v>855</v>
      </c>
      <c r="F233" s="20" t="s">
        <v>856</v>
      </c>
      <c r="G233" s="18" t="s">
        <v>441</v>
      </c>
      <c r="H233" s="17" t="s">
        <v>105</v>
      </c>
      <c r="I233" s="18">
        <v>3.0</v>
      </c>
      <c r="J233" s="21">
        <v>0.0013</v>
      </c>
      <c r="K233" s="18" t="s">
        <v>26</v>
      </c>
      <c r="L233" s="18" t="s">
        <v>26</v>
      </c>
      <c r="M233" s="21">
        <v>0.0</v>
      </c>
      <c r="N233" s="18" t="s">
        <v>791</v>
      </c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7" t="s">
        <v>14</v>
      </c>
      <c r="B234" s="18" t="s">
        <v>15</v>
      </c>
      <c r="C234" s="18" t="s">
        <v>687</v>
      </c>
      <c r="D234" s="19" t="s">
        <v>857</v>
      </c>
      <c r="E234" s="20" t="s">
        <v>858</v>
      </c>
      <c r="F234" s="20" t="s">
        <v>859</v>
      </c>
      <c r="G234" s="18" t="s">
        <v>81</v>
      </c>
      <c r="H234" s="17" t="s">
        <v>87</v>
      </c>
      <c r="I234" s="18">
        <v>3.0</v>
      </c>
      <c r="J234" s="21">
        <v>0.0011</v>
      </c>
      <c r="K234" s="18" t="s">
        <v>26</v>
      </c>
      <c r="L234" s="18" t="s">
        <v>26</v>
      </c>
      <c r="M234" s="21">
        <v>0.0</v>
      </c>
      <c r="N234" s="18" t="s">
        <v>860</v>
      </c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7" t="s">
        <v>14</v>
      </c>
      <c r="B235" s="18" t="s">
        <v>15</v>
      </c>
      <c r="C235" s="18" t="s">
        <v>687</v>
      </c>
      <c r="D235" s="19" t="s">
        <v>861</v>
      </c>
      <c r="E235" s="20" t="s">
        <v>862</v>
      </c>
      <c r="F235" s="20" t="s">
        <v>863</v>
      </c>
      <c r="G235" s="18" t="s">
        <v>86</v>
      </c>
      <c r="H235" s="17" t="s">
        <v>105</v>
      </c>
      <c r="I235" s="18">
        <v>3.0</v>
      </c>
      <c r="J235" s="21">
        <v>0.0011</v>
      </c>
      <c r="K235" s="18" t="s">
        <v>26</v>
      </c>
      <c r="L235" s="18" t="s">
        <v>26</v>
      </c>
      <c r="M235" s="21">
        <v>0.0</v>
      </c>
      <c r="N235" s="18" t="s">
        <v>864</v>
      </c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7" t="s">
        <v>14</v>
      </c>
      <c r="B236" s="18" t="s">
        <v>15</v>
      </c>
      <c r="C236" s="18" t="s">
        <v>687</v>
      </c>
      <c r="D236" s="19" t="s">
        <v>865</v>
      </c>
      <c r="E236" s="20" t="s">
        <v>866</v>
      </c>
      <c r="F236" s="20" t="s">
        <v>867</v>
      </c>
      <c r="G236" s="18" t="s">
        <v>31</v>
      </c>
      <c r="H236" s="17" t="s">
        <v>105</v>
      </c>
      <c r="I236" s="18">
        <v>3.0</v>
      </c>
      <c r="J236" s="21">
        <v>0.0011</v>
      </c>
      <c r="K236" s="18" t="s">
        <v>26</v>
      </c>
      <c r="L236" s="18" t="s">
        <v>26</v>
      </c>
      <c r="M236" s="21">
        <v>0.0</v>
      </c>
      <c r="N236" s="18" t="s">
        <v>868</v>
      </c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7" t="s">
        <v>14</v>
      </c>
      <c r="B237" s="18" t="s">
        <v>15</v>
      </c>
      <c r="C237" s="18" t="s">
        <v>687</v>
      </c>
      <c r="D237" s="19" t="s">
        <v>869</v>
      </c>
      <c r="E237" s="20" t="s">
        <v>870</v>
      </c>
      <c r="F237" s="20" t="s">
        <v>871</v>
      </c>
      <c r="G237" s="18" t="s">
        <v>31</v>
      </c>
      <c r="H237" s="17" t="s">
        <v>105</v>
      </c>
      <c r="I237" s="18">
        <v>3.0</v>
      </c>
      <c r="J237" s="21">
        <v>0.0011</v>
      </c>
      <c r="K237" s="18" t="s">
        <v>26</v>
      </c>
      <c r="L237" s="18" t="s">
        <v>26</v>
      </c>
      <c r="M237" s="21">
        <v>0.0</v>
      </c>
      <c r="N237" s="18" t="s">
        <v>872</v>
      </c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7" t="s">
        <v>14</v>
      </c>
      <c r="B238" s="18" t="s">
        <v>15</v>
      </c>
      <c r="C238" s="18" t="s">
        <v>687</v>
      </c>
      <c r="D238" s="19" t="s">
        <v>873</v>
      </c>
      <c r="E238" s="20" t="s">
        <v>874</v>
      </c>
      <c r="F238" s="20" t="s">
        <v>875</v>
      </c>
      <c r="G238" s="18" t="s">
        <v>81</v>
      </c>
      <c r="H238" s="17" t="s">
        <v>87</v>
      </c>
      <c r="I238" s="18">
        <v>3.0</v>
      </c>
      <c r="J238" s="21">
        <v>0.001</v>
      </c>
      <c r="K238" s="18" t="s">
        <v>26</v>
      </c>
      <c r="L238" s="18" t="s">
        <v>26</v>
      </c>
      <c r="M238" s="21">
        <v>0.0</v>
      </c>
      <c r="N238" s="18" t="s">
        <v>763</v>
      </c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7" t="s">
        <v>14</v>
      </c>
      <c r="B239" s="18" t="s">
        <v>15</v>
      </c>
      <c r="C239" s="18" t="s">
        <v>687</v>
      </c>
      <c r="D239" s="19" t="s">
        <v>876</v>
      </c>
      <c r="E239" s="20" t="s">
        <v>877</v>
      </c>
      <c r="F239" s="20" t="s">
        <v>878</v>
      </c>
      <c r="G239" s="18" t="s">
        <v>86</v>
      </c>
      <c r="H239" s="17" t="s">
        <v>50</v>
      </c>
      <c r="I239" s="18">
        <v>3.0</v>
      </c>
      <c r="J239" s="21">
        <v>0.001</v>
      </c>
      <c r="K239" s="18" t="s">
        <v>26</v>
      </c>
      <c r="L239" s="18" t="s">
        <v>26</v>
      </c>
      <c r="M239" s="21">
        <v>0.0</v>
      </c>
      <c r="N239" s="18" t="s">
        <v>705</v>
      </c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7" t="s">
        <v>14</v>
      </c>
      <c r="B240" s="18" t="s">
        <v>15</v>
      </c>
      <c r="C240" s="18" t="s">
        <v>687</v>
      </c>
      <c r="D240" s="19" t="s">
        <v>879</v>
      </c>
      <c r="E240" s="20" t="s">
        <v>880</v>
      </c>
      <c r="F240" s="20" t="s">
        <v>881</v>
      </c>
      <c r="G240" s="18" t="s">
        <v>441</v>
      </c>
      <c r="H240" s="17" t="s">
        <v>50</v>
      </c>
      <c r="I240" s="18">
        <v>3.0</v>
      </c>
      <c r="J240" s="21">
        <v>0.001</v>
      </c>
      <c r="K240" s="18" t="s">
        <v>26</v>
      </c>
      <c r="L240" s="18" t="s">
        <v>26</v>
      </c>
      <c r="M240" s="21">
        <v>0.0</v>
      </c>
      <c r="N240" s="18" t="s">
        <v>777</v>
      </c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7" t="s">
        <v>14</v>
      </c>
      <c r="B241" s="18" t="s">
        <v>15</v>
      </c>
      <c r="C241" s="18" t="s">
        <v>687</v>
      </c>
      <c r="D241" s="19" t="s">
        <v>882</v>
      </c>
      <c r="E241" s="20" t="s">
        <v>883</v>
      </c>
      <c r="F241" s="20" t="s">
        <v>884</v>
      </c>
      <c r="G241" s="18" t="s">
        <v>113</v>
      </c>
      <c r="H241" s="17" t="s">
        <v>87</v>
      </c>
      <c r="I241" s="18">
        <v>3.0</v>
      </c>
      <c r="J241" s="21">
        <v>9.0E-4</v>
      </c>
      <c r="K241" s="18" t="s">
        <v>26</v>
      </c>
      <c r="L241" s="18" t="s">
        <v>26</v>
      </c>
      <c r="M241" s="21">
        <v>0.0</v>
      </c>
      <c r="N241" s="18" t="s">
        <v>777</v>
      </c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7" t="s">
        <v>14</v>
      </c>
      <c r="B242" s="18" t="s">
        <v>15</v>
      </c>
      <c r="C242" s="18" t="s">
        <v>687</v>
      </c>
      <c r="D242" s="19" t="s">
        <v>885</v>
      </c>
      <c r="E242" s="20" t="s">
        <v>886</v>
      </c>
      <c r="F242" s="20" t="s">
        <v>887</v>
      </c>
      <c r="G242" s="18" t="s">
        <v>86</v>
      </c>
      <c r="H242" s="17" t="s">
        <v>105</v>
      </c>
      <c r="I242" s="18">
        <v>3.0</v>
      </c>
      <c r="J242" s="21">
        <v>9.0E-4</v>
      </c>
      <c r="K242" s="18" t="s">
        <v>26</v>
      </c>
      <c r="L242" s="18" t="s">
        <v>26</v>
      </c>
      <c r="M242" s="21">
        <v>0.0</v>
      </c>
      <c r="N242" s="18" t="s">
        <v>130</v>
      </c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7" t="s">
        <v>14</v>
      </c>
      <c r="B243" s="18" t="s">
        <v>15</v>
      </c>
      <c r="C243" s="18" t="s">
        <v>687</v>
      </c>
      <c r="D243" s="19" t="s">
        <v>888</v>
      </c>
      <c r="E243" s="20" t="s">
        <v>889</v>
      </c>
      <c r="F243" s="20" t="s">
        <v>890</v>
      </c>
      <c r="G243" s="18" t="s">
        <v>441</v>
      </c>
      <c r="H243" s="17" t="s">
        <v>105</v>
      </c>
      <c r="I243" s="18">
        <v>3.0</v>
      </c>
      <c r="J243" s="21">
        <v>9.0E-4</v>
      </c>
      <c r="K243" s="18" t="s">
        <v>26</v>
      </c>
      <c r="L243" s="18" t="s">
        <v>26</v>
      </c>
      <c r="M243" s="21">
        <v>0.0</v>
      </c>
      <c r="N243" s="18" t="s">
        <v>891</v>
      </c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7" t="s">
        <v>14</v>
      </c>
      <c r="B244" s="18" t="s">
        <v>15</v>
      </c>
      <c r="C244" s="18" t="s">
        <v>687</v>
      </c>
      <c r="D244" s="19" t="s">
        <v>892</v>
      </c>
      <c r="E244" s="20" t="s">
        <v>893</v>
      </c>
      <c r="F244" s="20" t="s">
        <v>894</v>
      </c>
      <c r="G244" s="18" t="s">
        <v>31</v>
      </c>
      <c r="H244" s="17" t="s">
        <v>105</v>
      </c>
      <c r="I244" s="18">
        <v>3.0</v>
      </c>
      <c r="J244" s="21">
        <v>9.0E-4</v>
      </c>
      <c r="K244" s="18" t="s">
        <v>26</v>
      </c>
      <c r="L244" s="18" t="s">
        <v>26</v>
      </c>
      <c r="M244" s="21">
        <v>0.0</v>
      </c>
      <c r="N244" s="18" t="s">
        <v>895</v>
      </c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7" t="s">
        <v>14</v>
      </c>
      <c r="B245" s="18" t="s">
        <v>15</v>
      </c>
      <c r="C245" s="18" t="s">
        <v>687</v>
      </c>
      <c r="D245" s="19" t="s">
        <v>896</v>
      </c>
      <c r="E245" s="20" t="s">
        <v>897</v>
      </c>
      <c r="F245" s="20" t="s">
        <v>898</v>
      </c>
      <c r="G245" s="24">
        <v>45140.0</v>
      </c>
      <c r="H245" s="17" t="s">
        <v>105</v>
      </c>
      <c r="I245" s="18">
        <v>3.0</v>
      </c>
      <c r="J245" s="21">
        <v>8.0E-4</v>
      </c>
      <c r="K245" s="18" t="s">
        <v>26</v>
      </c>
      <c r="L245" s="18" t="s">
        <v>26</v>
      </c>
      <c r="M245" s="21">
        <v>0.0</v>
      </c>
      <c r="N245" s="18" t="s">
        <v>864</v>
      </c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7" t="s">
        <v>14</v>
      </c>
      <c r="B246" s="18" t="s">
        <v>15</v>
      </c>
      <c r="C246" s="18" t="s">
        <v>687</v>
      </c>
      <c r="D246" s="19" t="s">
        <v>899</v>
      </c>
      <c r="E246" s="20" t="s">
        <v>900</v>
      </c>
      <c r="F246" s="20" t="s">
        <v>901</v>
      </c>
      <c r="G246" s="18" t="s">
        <v>113</v>
      </c>
      <c r="H246" s="17" t="s">
        <v>87</v>
      </c>
      <c r="I246" s="18">
        <v>3.0</v>
      </c>
      <c r="J246" s="21">
        <v>7.0E-4</v>
      </c>
      <c r="K246" s="18" t="s">
        <v>26</v>
      </c>
      <c r="L246" s="18" t="s">
        <v>26</v>
      </c>
      <c r="M246" s="18" t="e">
        <v>#DIV/0!</v>
      </c>
      <c r="N246" s="18" t="s">
        <v>902</v>
      </c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7" t="s">
        <v>14</v>
      </c>
      <c r="B247" s="18" t="s">
        <v>15</v>
      </c>
      <c r="C247" s="18" t="s">
        <v>687</v>
      </c>
      <c r="D247" s="19" t="s">
        <v>903</v>
      </c>
      <c r="E247" s="20" t="s">
        <v>904</v>
      </c>
      <c r="F247" s="20" t="s">
        <v>905</v>
      </c>
      <c r="G247" s="18" t="s">
        <v>81</v>
      </c>
      <c r="H247" s="17" t="s">
        <v>87</v>
      </c>
      <c r="I247" s="18">
        <v>3.0</v>
      </c>
      <c r="J247" s="21">
        <v>6.0E-4</v>
      </c>
      <c r="K247" s="18" t="s">
        <v>26</v>
      </c>
      <c r="L247" s="18" t="s">
        <v>26</v>
      </c>
      <c r="M247" s="21">
        <v>0.0</v>
      </c>
      <c r="N247" s="18" t="s">
        <v>860</v>
      </c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7" t="s">
        <v>14</v>
      </c>
      <c r="B248" s="18" t="s">
        <v>15</v>
      </c>
      <c r="C248" s="18" t="s">
        <v>687</v>
      </c>
      <c r="D248" s="19" t="s">
        <v>906</v>
      </c>
      <c r="E248" s="20" t="s">
        <v>907</v>
      </c>
      <c r="F248" s="20" t="s">
        <v>908</v>
      </c>
      <c r="G248" s="24">
        <v>44966.0</v>
      </c>
      <c r="H248" s="17" t="s">
        <v>87</v>
      </c>
      <c r="I248" s="18">
        <v>3.0</v>
      </c>
      <c r="J248" s="21">
        <v>6.0E-4</v>
      </c>
      <c r="K248" s="18" t="s">
        <v>26</v>
      </c>
      <c r="L248" s="18" t="s">
        <v>26</v>
      </c>
      <c r="M248" s="21">
        <v>0.0</v>
      </c>
      <c r="N248" s="18" t="s">
        <v>812</v>
      </c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7" t="s">
        <v>14</v>
      </c>
      <c r="B249" s="18" t="s">
        <v>15</v>
      </c>
      <c r="C249" s="18" t="s">
        <v>687</v>
      </c>
      <c r="D249" s="19" t="s">
        <v>284</v>
      </c>
      <c r="E249" s="20" t="s">
        <v>909</v>
      </c>
      <c r="F249" s="20" t="s">
        <v>910</v>
      </c>
      <c r="G249" s="18" t="s">
        <v>113</v>
      </c>
      <c r="H249" s="17" t="s">
        <v>87</v>
      </c>
      <c r="I249" s="18">
        <v>3.0</v>
      </c>
      <c r="J249" s="21">
        <v>5.0E-4</v>
      </c>
      <c r="K249" s="18" t="s">
        <v>26</v>
      </c>
      <c r="L249" s="18" t="s">
        <v>26</v>
      </c>
      <c r="M249" s="21">
        <v>0.0</v>
      </c>
      <c r="N249" s="18" t="s">
        <v>911</v>
      </c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7" t="s">
        <v>14</v>
      </c>
      <c r="B250" s="18" t="s">
        <v>15</v>
      </c>
      <c r="C250" s="18" t="s">
        <v>687</v>
      </c>
      <c r="D250" s="19" t="s">
        <v>912</v>
      </c>
      <c r="E250" s="20" t="s">
        <v>913</v>
      </c>
      <c r="F250" s="20" t="s">
        <v>914</v>
      </c>
      <c r="G250" s="18" t="s">
        <v>113</v>
      </c>
      <c r="H250" s="17" t="s">
        <v>87</v>
      </c>
      <c r="I250" s="18">
        <v>3.0</v>
      </c>
      <c r="J250" s="21">
        <v>5.0E-4</v>
      </c>
      <c r="K250" s="18" t="s">
        <v>26</v>
      </c>
      <c r="L250" s="18" t="s">
        <v>26</v>
      </c>
      <c r="M250" s="21">
        <v>0.0</v>
      </c>
      <c r="N250" s="18" t="s">
        <v>911</v>
      </c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7" t="s">
        <v>14</v>
      </c>
      <c r="B251" s="18" t="s">
        <v>15</v>
      </c>
      <c r="C251" s="18" t="s">
        <v>687</v>
      </c>
      <c r="D251" s="19" t="s">
        <v>915</v>
      </c>
      <c r="E251" s="20" t="s">
        <v>916</v>
      </c>
      <c r="F251" s="20" t="s">
        <v>917</v>
      </c>
      <c r="G251" s="18" t="s">
        <v>113</v>
      </c>
      <c r="H251" s="17" t="s">
        <v>50</v>
      </c>
      <c r="I251" s="18">
        <v>3.0</v>
      </c>
      <c r="J251" s="21">
        <v>5.0E-4</v>
      </c>
      <c r="K251" s="18" t="s">
        <v>26</v>
      </c>
      <c r="L251" s="18" t="s">
        <v>26</v>
      </c>
      <c r="M251" s="21">
        <v>0.0</v>
      </c>
      <c r="N251" s="18" t="s">
        <v>763</v>
      </c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7" t="s">
        <v>14</v>
      </c>
      <c r="B252" s="18" t="s">
        <v>15</v>
      </c>
      <c r="C252" s="18" t="s">
        <v>687</v>
      </c>
      <c r="D252" s="19" t="s">
        <v>918</v>
      </c>
      <c r="E252" s="20" t="s">
        <v>919</v>
      </c>
      <c r="F252" s="20" t="s">
        <v>920</v>
      </c>
      <c r="G252" s="18" t="s">
        <v>113</v>
      </c>
      <c r="H252" s="17" t="s">
        <v>105</v>
      </c>
      <c r="I252" s="18">
        <v>3.0</v>
      </c>
      <c r="J252" s="21">
        <v>5.0E-4</v>
      </c>
      <c r="K252" s="18" t="s">
        <v>26</v>
      </c>
      <c r="L252" s="18" t="s">
        <v>26</v>
      </c>
      <c r="M252" s="21">
        <v>0.0</v>
      </c>
      <c r="N252" s="18" t="s">
        <v>921</v>
      </c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7" t="s">
        <v>14</v>
      </c>
      <c r="B253" s="18" t="s">
        <v>15</v>
      </c>
      <c r="C253" s="18" t="s">
        <v>687</v>
      </c>
      <c r="D253" s="19" t="s">
        <v>922</v>
      </c>
      <c r="E253" s="20" t="s">
        <v>923</v>
      </c>
      <c r="F253" s="20" t="s">
        <v>867</v>
      </c>
      <c r="G253" s="18" t="s">
        <v>31</v>
      </c>
      <c r="H253" s="17" t="s">
        <v>105</v>
      </c>
      <c r="I253" s="18">
        <v>3.0</v>
      </c>
      <c r="J253" s="21">
        <v>5.0E-4</v>
      </c>
      <c r="K253" s="18" t="s">
        <v>26</v>
      </c>
      <c r="L253" s="18" t="s">
        <v>26</v>
      </c>
      <c r="M253" s="21">
        <v>0.0</v>
      </c>
      <c r="N253" s="18" t="s">
        <v>868</v>
      </c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7" t="s">
        <v>14</v>
      </c>
      <c r="B254" s="18" t="s">
        <v>15</v>
      </c>
      <c r="C254" s="18" t="s">
        <v>687</v>
      </c>
      <c r="D254" s="19" t="s">
        <v>924</v>
      </c>
      <c r="E254" s="20" t="s">
        <v>925</v>
      </c>
      <c r="F254" s="20" t="s">
        <v>926</v>
      </c>
      <c r="G254" s="18" t="s">
        <v>81</v>
      </c>
      <c r="H254" s="17" t="s">
        <v>105</v>
      </c>
      <c r="I254" s="18">
        <v>3.0</v>
      </c>
      <c r="J254" s="21">
        <v>4.0E-4</v>
      </c>
      <c r="K254" s="18" t="s">
        <v>26</v>
      </c>
      <c r="L254" s="18" t="s">
        <v>26</v>
      </c>
      <c r="M254" s="21">
        <v>0.0</v>
      </c>
      <c r="N254" s="18" t="s">
        <v>927</v>
      </c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7" t="s">
        <v>14</v>
      </c>
      <c r="B255" s="18" t="s">
        <v>15</v>
      </c>
      <c r="C255" s="18" t="s">
        <v>687</v>
      </c>
      <c r="D255" s="19" t="s">
        <v>928</v>
      </c>
      <c r="E255" s="20" t="s">
        <v>929</v>
      </c>
      <c r="F255" s="20" t="s">
        <v>930</v>
      </c>
      <c r="G255" s="18" t="s">
        <v>86</v>
      </c>
      <c r="H255" s="17" t="s">
        <v>105</v>
      </c>
      <c r="I255" s="18">
        <v>3.0</v>
      </c>
      <c r="J255" s="21">
        <v>3.0E-4</v>
      </c>
      <c r="K255" s="18" t="s">
        <v>26</v>
      </c>
      <c r="L255" s="18" t="s">
        <v>26</v>
      </c>
      <c r="M255" s="21">
        <v>0.0</v>
      </c>
      <c r="N255" s="18" t="s">
        <v>931</v>
      </c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7" t="s">
        <v>14</v>
      </c>
      <c r="B256" s="18" t="s">
        <v>15</v>
      </c>
      <c r="C256" s="18" t="s">
        <v>687</v>
      </c>
      <c r="D256" s="19" t="s">
        <v>932</v>
      </c>
      <c r="E256" s="20" t="s">
        <v>933</v>
      </c>
      <c r="F256" s="20" t="s">
        <v>934</v>
      </c>
      <c r="G256" s="18" t="s">
        <v>113</v>
      </c>
      <c r="H256" s="17" t="s">
        <v>105</v>
      </c>
      <c r="I256" s="18">
        <v>3.0</v>
      </c>
      <c r="J256" s="21">
        <v>3.0E-4</v>
      </c>
      <c r="K256" s="18" t="s">
        <v>26</v>
      </c>
      <c r="L256" s="18" t="s">
        <v>26</v>
      </c>
      <c r="M256" s="21">
        <v>0.0</v>
      </c>
      <c r="N256" s="18" t="s">
        <v>812</v>
      </c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7" t="s">
        <v>14</v>
      </c>
      <c r="B257" s="18" t="s">
        <v>15</v>
      </c>
      <c r="C257" s="18" t="s">
        <v>687</v>
      </c>
      <c r="D257" s="19" t="s">
        <v>935</v>
      </c>
      <c r="E257" s="20" t="s">
        <v>936</v>
      </c>
      <c r="F257" s="20" t="s">
        <v>937</v>
      </c>
      <c r="G257" s="24">
        <v>45171.0</v>
      </c>
      <c r="H257" s="17" t="s">
        <v>105</v>
      </c>
      <c r="I257" s="18">
        <v>3.0</v>
      </c>
      <c r="J257" s="21">
        <v>3.0E-4</v>
      </c>
      <c r="K257" s="18" t="s">
        <v>26</v>
      </c>
      <c r="L257" s="18" t="s">
        <v>26</v>
      </c>
      <c r="M257" s="21">
        <v>0.0</v>
      </c>
      <c r="N257" s="18" t="s">
        <v>938</v>
      </c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7" t="s">
        <v>14</v>
      </c>
      <c r="B258" s="18" t="s">
        <v>15</v>
      </c>
      <c r="C258" s="18" t="s">
        <v>687</v>
      </c>
      <c r="D258" s="19" t="s">
        <v>939</v>
      </c>
      <c r="E258" s="20" t="s">
        <v>940</v>
      </c>
      <c r="F258" s="20" t="s">
        <v>941</v>
      </c>
      <c r="G258" s="18" t="s">
        <v>86</v>
      </c>
      <c r="H258" s="17" t="s">
        <v>50</v>
      </c>
      <c r="I258" s="18">
        <v>3.0</v>
      </c>
      <c r="J258" s="21">
        <v>3.0E-4</v>
      </c>
      <c r="K258" s="18" t="s">
        <v>26</v>
      </c>
      <c r="L258" s="18" t="s">
        <v>26</v>
      </c>
      <c r="M258" s="21">
        <v>0.0</v>
      </c>
      <c r="N258" s="18" t="s">
        <v>942</v>
      </c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7" t="s">
        <v>14</v>
      </c>
      <c r="B259" s="18" t="s">
        <v>15</v>
      </c>
      <c r="C259" s="18" t="s">
        <v>687</v>
      </c>
      <c r="D259" s="19" t="s">
        <v>943</v>
      </c>
      <c r="E259" s="20" t="s">
        <v>944</v>
      </c>
      <c r="F259" s="20" t="s">
        <v>945</v>
      </c>
      <c r="G259" s="18" t="s">
        <v>81</v>
      </c>
      <c r="H259" s="17" t="s">
        <v>87</v>
      </c>
      <c r="I259" s="18">
        <v>3.0</v>
      </c>
      <c r="J259" s="21">
        <v>2.0E-4</v>
      </c>
      <c r="K259" s="18" t="s">
        <v>26</v>
      </c>
      <c r="L259" s="18" t="s">
        <v>26</v>
      </c>
      <c r="M259" s="21">
        <v>0.0</v>
      </c>
      <c r="N259" s="18" t="s">
        <v>872</v>
      </c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7" t="s">
        <v>14</v>
      </c>
      <c r="B260" s="18" t="s">
        <v>15</v>
      </c>
      <c r="C260" s="18" t="s">
        <v>687</v>
      </c>
      <c r="D260" s="19" t="s">
        <v>946</v>
      </c>
      <c r="E260" s="20" t="s">
        <v>947</v>
      </c>
      <c r="F260" s="20" t="s">
        <v>948</v>
      </c>
      <c r="G260" s="18" t="s">
        <v>113</v>
      </c>
      <c r="H260" s="17" t="s">
        <v>105</v>
      </c>
      <c r="I260" s="18">
        <v>3.0</v>
      </c>
      <c r="J260" s="21">
        <v>2.0E-4</v>
      </c>
      <c r="K260" s="18" t="s">
        <v>26</v>
      </c>
      <c r="L260" s="18" t="s">
        <v>26</v>
      </c>
      <c r="M260" s="21">
        <v>0.0</v>
      </c>
      <c r="N260" s="18" t="s">
        <v>911</v>
      </c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7" t="s">
        <v>14</v>
      </c>
      <c r="B261" s="18" t="s">
        <v>15</v>
      </c>
      <c r="C261" s="18" t="s">
        <v>687</v>
      </c>
      <c r="D261" s="19" t="s">
        <v>949</v>
      </c>
      <c r="E261" s="20" t="s">
        <v>950</v>
      </c>
      <c r="F261" s="20" t="s">
        <v>951</v>
      </c>
      <c r="G261" s="18" t="s">
        <v>81</v>
      </c>
      <c r="H261" s="17" t="s">
        <v>105</v>
      </c>
      <c r="I261" s="18">
        <v>3.0</v>
      </c>
      <c r="J261" s="21">
        <v>2.0E-4</v>
      </c>
      <c r="K261" s="18" t="s">
        <v>26</v>
      </c>
      <c r="L261" s="18" t="s">
        <v>26</v>
      </c>
      <c r="M261" s="21">
        <v>0.0</v>
      </c>
      <c r="N261" s="18" t="s">
        <v>952</v>
      </c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7" t="s">
        <v>14</v>
      </c>
      <c r="B262" s="18" t="s">
        <v>15</v>
      </c>
      <c r="C262" s="18" t="s">
        <v>687</v>
      </c>
      <c r="D262" s="19" t="s">
        <v>953</v>
      </c>
      <c r="E262" s="20" t="s">
        <v>954</v>
      </c>
      <c r="F262" s="20" t="s">
        <v>955</v>
      </c>
      <c r="G262" s="24">
        <v>45171.0</v>
      </c>
      <c r="H262" s="17" t="s">
        <v>50</v>
      </c>
      <c r="I262" s="18">
        <v>3.0</v>
      </c>
      <c r="J262" s="21">
        <v>1.0E-4</v>
      </c>
      <c r="K262" s="18" t="s">
        <v>26</v>
      </c>
      <c r="L262" s="18" t="s">
        <v>26</v>
      </c>
      <c r="M262" s="21">
        <v>0.0</v>
      </c>
      <c r="N262" s="18" t="s">
        <v>812</v>
      </c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7" t="s">
        <v>14</v>
      </c>
      <c r="B263" s="18" t="s">
        <v>15</v>
      </c>
      <c r="C263" s="18" t="s">
        <v>956</v>
      </c>
      <c r="D263" s="19" t="s">
        <v>539</v>
      </c>
      <c r="E263" s="20" t="s">
        <v>957</v>
      </c>
      <c r="F263" s="20" t="s">
        <v>958</v>
      </c>
      <c r="G263" s="18" t="s">
        <v>81</v>
      </c>
      <c r="H263" s="17" t="s">
        <v>50</v>
      </c>
      <c r="I263" s="18">
        <v>3.0</v>
      </c>
      <c r="J263" s="21">
        <v>0.0043</v>
      </c>
      <c r="K263" s="18" t="s">
        <v>26</v>
      </c>
      <c r="L263" s="18" t="s">
        <v>26</v>
      </c>
      <c r="M263" s="21">
        <v>0.0</v>
      </c>
      <c r="N263" s="18" t="s">
        <v>959</v>
      </c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7" t="s">
        <v>14</v>
      </c>
      <c r="B264" s="18" t="s">
        <v>15</v>
      </c>
      <c r="C264" s="18" t="s">
        <v>956</v>
      </c>
      <c r="D264" s="19" t="s">
        <v>960</v>
      </c>
      <c r="E264" s="20" t="s">
        <v>961</v>
      </c>
      <c r="F264" s="20" t="s">
        <v>962</v>
      </c>
      <c r="G264" s="18" t="s">
        <v>276</v>
      </c>
      <c r="H264" s="17" t="s">
        <v>185</v>
      </c>
      <c r="I264" s="18">
        <v>3.0</v>
      </c>
      <c r="J264" s="21">
        <v>0.0035</v>
      </c>
      <c r="K264" s="18" t="s">
        <v>26</v>
      </c>
      <c r="L264" s="18" t="s">
        <v>26</v>
      </c>
      <c r="M264" s="21">
        <v>0.0</v>
      </c>
      <c r="N264" s="18" t="s">
        <v>963</v>
      </c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7" t="s">
        <v>14</v>
      </c>
      <c r="B265" s="18" t="s">
        <v>15</v>
      </c>
      <c r="C265" s="18" t="s">
        <v>956</v>
      </c>
      <c r="D265" s="19" t="s">
        <v>964</v>
      </c>
      <c r="E265" s="20" t="s">
        <v>965</v>
      </c>
      <c r="F265" s="20" t="s">
        <v>966</v>
      </c>
      <c r="G265" s="24">
        <v>44816.0</v>
      </c>
      <c r="H265" s="17" t="s">
        <v>19</v>
      </c>
      <c r="I265" s="18">
        <v>3.0</v>
      </c>
      <c r="J265" s="21">
        <v>0.0031</v>
      </c>
      <c r="K265" s="18" t="s">
        <v>26</v>
      </c>
      <c r="L265" s="18" t="s">
        <v>26</v>
      </c>
      <c r="M265" s="21">
        <v>0.0</v>
      </c>
      <c r="N265" s="18" t="s">
        <v>967</v>
      </c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7" t="s">
        <v>14</v>
      </c>
      <c r="B266" s="18" t="s">
        <v>15</v>
      </c>
      <c r="C266" s="18" t="s">
        <v>956</v>
      </c>
      <c r="D266" s="19" t="s">
        <v>968</v>
      </c>
      <c r="E266" s="20" t="s">
        <v>969</v>
      </c>
      <c r="F266" s="20" t="s">
        <v>970</v>
      </c>
      <c r="G266" s="18" t="s">
        <v>31</v>
      </c>
      <c r="H266" s="17" t="s">
        <v>45</v>
      </c>
      <c r="I266" s="18">
        <v>3.0</v>
      </c>
      <c r="J266" s="21">
        <v>0.0024</v>
      </c>
      <c r="K266" s="18" t="s">
        <v>26</v>
      </c>
      <c r="L266" s="18" t="s">
        <v>26</v>
      </c>
      <c r="M266" s="21">
        <v>0.0</v>
      </c>
      <c r="N266" s="18" t="s">
        <v>971</v>
      </c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7" t="s">
        <v>14</v>
      </c>
      <c r="B267" s="18" t="s">
        <v>15</v>
      </c>
      <c r="C267" s="18" t="s">
        <v>956</v>
      </c>
      <c r="D267" s="19" t="s">
        <v>972</v>
      </c>
      <c r="E267" s="20" t="s">
        <v>973</v>
      </c>
      <c r="F267" s="20" t="s">
        <v>974</v>
      </c>
      <c r="G267" s="18" t="s">
        <v>975</v>
      </c>
      <c r="H267" s="17" t="s">
        <v>50</v>
      </c>
      <c r="I267" s="18">
        <v>3.0</v>
      </c>
      <c r="J267" s="21">
        <v>0.002</v>
      </c>
      <c r="K267" s="18" t="s">
        <v>26</v>
      </c>
      <c r="L267" s="18" t="s">
        <v>26</v>
      </c>
      <c r="M267" s="21">
        <v>0.0</v>
      </c>
      <c r="N267" s="18" t="s">
        <v>976</v>
      </c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7" t="s">
        <v>14</v>
      </c>
      <c r="B268" s="18" t="s">
        <v>15</v>
      </c>
      <c r="C268" s="18" t="s">
        <v>956</v>
      </c>
      <c r="D268" s="19" t="s">
        <v>977</v>
      </c>
      <c r="E268" s="20" t="s">
        <v>978</v>
      </c>
      <c r="F268" s="20" t="s">
        <v>979</v>
      </c>
      <c r="G268" s="18" t="s">
        <v>571</v>
      </c>
      <c r="H268" s="17" t="s">
        <v>50</v>
      </c>
      <c r="I268" s="18">
        <v>3.0</v>
      </c>
      <c r="J268" s="21">
        <v>0.002</v>
      </c>
      <c r="K268" s="18" t="s">
        <v>26</v>
      </c>
      <c r="L268" s="18" t="s">
        <v>26</v>
      </c>
      <c r="M268" s="21">
        <v>0.0</v>
      </c>
      <c r="N268" s="18" t="s">
        <v>617</v>
      </c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7" t="s">
        <v>14</v>
      </c>
      <c r="B269" s="18" t="s">
        <v>15</v>
      </c>
      <c r="C269" s="18" t="s">
        <v>956</v>
      </c>
      <c r="D269" s="19" t="s">
        <v>980</v>
      </c>
      <c r="E269" s="20" t="s">
        <v>981</v>
      </c>
      <c r="F269" s="20" t="s">
        <v>982</v>
      </c>
      <c r="G269" s="18" t="s">
        <v>849</v>
      </c>
      <c r="H269" s="17" t="s">
        <v>19</v>
      </c>
      <c r="I269" s="18">
        <v>3.0</v>
      </c>
      <c r="J269" s="21">
        <v>0.0018</v>
      </c>
      <c r="K269" s="18" t="s">
        <v>26</v>
      </c>
      <c r="L269" s="18" t="s">
        <v>26</v>
      </c>
      <c r="M269" s="21">
        <v>0.0</v>
      </c>
      <c r="N269" s="18" t="s">
        <v>240</v>
      </c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7" t="s">
        <v>14</v>
      </c>
      <c r="B270" s="18" t="s">
        <v>15</v>
      </c>
      <c r="C270" s="18" t="s">
        <v>956</v>
      </c>
      <c r="D270" s="19" t="s">
        <v>983</v>
      </c>
      <c r="E270" s="20" t="s">
        <v>984</v>
      </c>
      <c r="F270" s="20" t="s">
        <v>985</v>
      </c>
      <c r="G270" s="18" t="s">
        <v>31</v>
      </c>
      <c r="H270" s="17" t="s">
        <v>50</v>
      </c>
      <c r="I270" s="18">
        <v>3.0</v>
      </c>
      <c r="J270" s="21">
        <v>0.0015</v>
      </c>
      <c r="K270" s="18" t="s">
        <v>26</v>
      </c>
      <c r="L270" s="18" t="s">
        <v>26</v>
      </c>
      <c r="M270" s="21">
        <v>0.0</v>
      </c>
      <c r="N270" s="18" t="s">
        <v>986</v>
      </c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7" t="s">
        <v>14</v>
      </c>
      <c r="B271" s="18" t="s">
        <v>15</v>
      </c>
      <c r="C271" s="18" t="s">
        <v>956</v>
      </c>
      <c r="D271" s="19" t="s">
        <v>987</v>
      </c>
      <c r="E271" s="20" t="s">
        <v>988</v>
      </c>
      <c r="F271" s="20" t="s">
        <v>989</v>
      </c>
      <c r="G271" s="18" t="s">
        <v>276</v>
      </c>
      <c r="H271" s="17" t="s">
        <v>50</v>
      </c>
      <c r="I271" s="18">
        <v>3.0</v>
      </c>
      <c r="J271" s="21">
        <v>0.0013</v>
      </c>
      <c r="K271" s="18" t="s">
        <v>26</v>
      </c>
      <c r="L271" s="18" t="s">
        <v>26</v>
      </c>
      <c r="M271" s="21">
        <v>0.0</v>
      </c>
      <c r="N271" s="18" t="s">
        <v>845</v>
      </c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7" t="s">
        <v>14</v>
      </c>
      <c r="B272" s="18" t="s">
        <v>15</v>
      </c>
      <c r="C272" s="18" t="s">
        <v>956</v>
      </c>
      <c r="D272" s="19" t="s">
        <v>990</v>
      </c>
      <c r="E272" s="20" t="s">
        <v>991</v>
      </c>
      <c r="F272" s="20" t="s">
        <v>992</v>
      </c>
      <c r="G272" s="18" t="s">
        <v>86</v>
      </c>
      <c r="H272" s="17" t="s">
        <v>50</v>
      </c>
      <c r="I272" s="18">
        <v>3.0</v>
      </c>
      <c r="J272" s="21">
        <v>0.0013</v>
      </c>
      <c r="K272" s="18" t="s">
        <v>26</v>
      </c>
      <c r="L272" s="18" t="s">
        <v>26</v>
      </c>
      <c r="M272" s="21">
        <v>0.0</v>
      </c>
      <c r="N272" s="18" t="s">
        <v>993</v>
      </c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7" t="s">
        <v>14</v>
      </c>
      <c r="B273" s="18" t="s">
        <v>15</v>
      </c>
      <c r="C273" s="18" t="s">
        <v>956</v>
      </c>
      <c r="D273" s="19" t="s">
        <v>193</v>
      </c>
      <c r="E273" s="20" t="s">
        <v>994</v>
      </c>
      <c r="F273" s="20" t="s">
        <v>995</v>
      </c>
      <c r="G273" s="18" t="s">
        <v>86</v>
      </c>
      <c r="H273" s="17" t="s">
        <v>87</v>
      </c>
      <c r="I273" s="18">
        <v>3.0</v>
      </c>
      <c r="J273" s="21">
        <v>0.0013</v>
      </c>
      <c r="K273" s="18" t="s">
        <v>26</v>
      </c>
      <c r="L273" s="18" t="s">
        <v>26</v>
      </c>
      <c r="M273" s="21">
        <v>0.0</v>
      </c>
      <c r="N273" s="18" t="s">
        <v>963</v>
      </c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7" t="s">
        <v>14</v>
      </c>
      <c r="B274" s="18" t="s">
        <v>15</v>
      </c>
      <c r="C274" s="18" t="s">
        <v>956</v>
      </c>
      <c r="D274" s="19" t="s">
        <v>996</v>
      </c>
      <c r="E274" s="20" t="s">
        <v>997</v>
      </c>
      <c r="F274" s="20" t="s">
        <v>998</v>
      </c>
      <c r="G274" s="18" t="s">
        <v>441</v>
      </c>
      <c r="H274" s="17" t="s">
        <v>87</v>
      </c>
      <c r="I274" s="18">
        <v>3.0</v>
      </c>
      <c r="J274" s="21">
        <v>0.0012</v>
      </c>
      <c r="K274" s="18" t="s">
        <v>26</v>
      </c>
      <c r="L274" s="22" t="s">
        <v>26</v>
      </c>
      <c r="M274" s="21">
        <v>0.0</v>
      </c>
      <c r="N274" s="18" t="s">
        <v>999</v>
      </c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7" t="s">
        <v>14</v>
      </c>
      <c r="B275" s="18" t="s">
        <v>15</v>
      </c>
      <c r="C275" s="18" t="s">
        <v>956</v>
      </c>
      <c r="D275" s="19" t="s">
        <v>1000</v>
      </c>
      <c r="E275" s="20" t="s">
        <v>1001</v>
      </c>
      <c r="F275" s="20" t="s">
        <v>1002</v>
      </c>
      <c r="G275" s="18" t="s">
        <v>81</v>
      </c>
      <c r="H275" s="17" t="s">
        <v>105</v>
      </c>
      <c r="I275" s="18">
        <v>3.0</v>
      </c>
      <c r="J275" s="21">
        <v>0.0011</v>
      </c>
      <c r="K275" s="18" t="s">
        <v>26</v>
      </c>
      <c r="L275" s="18" t="s">
        <v>26</v>
      </c>
      <c r="M275" s="21">
        <v>0.0</v>
      </c>
      <c r="N275" s="18" t="s">
        <v>1003</v>
      </c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7" t="s">
        <v>14</v>
      </c>
      <c r="B276" s="18" t="s">
        <v>15</v>
      </c>
      <c r="C276" s="18" t="s">
        <v>956</v>
      </c>
      <c r="D276" s="19" t="s">
        <v>1004</v>
      </c>
      <c r="E276" s="20" t="s">
        <v>1005</v>
      </c>
      <c r="F276" s="20" t="s">
        <v>1006</v>
      </c>
      <c r="G276" s="18" t="s">
        <v>31</v>
      </c>
      <c r="H276" s="17" t="s">
        <v>50</v>
      </c>
      <c r="I276" s="18">
        <v>3.0</v>
      </c>
      <c r="J276" s="21">
        <v>9.0E-4</v>
      </c>
      <c r="K276" s="18" t="s">
        <v>26</v>
      </c>
      <c r="L276" s="18" t="s">
        <v>26</v>
      </c>
      <c r="M276" s="21">
        <v>0.0</v>
      </c>
      <c r="N276" s="18" t="s">
        <v>911</v>
      </c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7" t="s">
        <v>14</v>
      </c>
      <c r="B277" s="18" t="s">
        <v>15</v>
      </c>
      <c r="C277" s="18" t="s">
        <v>956</v>
      </c>
      <c r="D277" s="19" t="s">
        <v>1007</v>
      </c>
      <c r="E277" s="20" t="s">
        <v>1008</v>
      </c>
      <c r="F277" s="20" t="s">
        <v>1009</v>
      </c>
      <c r="G277" s="18" t="s">
        <v>113</v>
      </c>
      <c r="H277" s="17" t="s">
        <v>50</v>
      </c>
      <c r="I277" s="18">
        <v>3.0</v>
      </c>
      <c r="J277" s="21">
        <v>7.0E-4</v>
      </c>
      <c r="K277" s="18" t="s">
        <v>26</v>
      </c>
      <c r="L277" s="18" t="s">
        <v>26</v>
      </c>
      <c r="M277" s="21">
        <v>0.0</v>
      </c>
      <c r="N277" s="18" t="s">
        <v>1010</v>
      </c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7" t="s">
        <v>14</v>
      </c>
      <c r="B278" s="18" t="s">
        <v>15</v>
      </c>
      <c r="C278" s="18" t="s">
        <v>956</v>
      </c>
      <c r="D278" s="19" t="s">
        <v>1011</v>
      </c>
      <c r="E278" s="20" t="s">
        <v>1012</v>
      </c>
      <c r="F278" s="20" t="s">
        <v>1013</v>
      </c>
      <c r="G278" s="18" t="s">
        <v>113</v>
      </c>
      <c r="H278" s="17" t="s">
        <v>50</v>
      </c>
      <c r="I278" s="18">
        <v>3.0</v>
      </c>
      <c r="J278" s="21">
        <v>6.0E-4</v>
      </c>
      <c r="K278" s="18" t="s">
        <v>26</v>
      </c>
      <c r="L278" s="18" t="s">
        <v>26</v>
      </c>
      <c r="M278" s="21">
        <v>0.0</v>
      </c>
      <c r="N278" s="18" t="s">
        <v>617</v>
      </c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7" t="s">
        <v>14</v>
      </c>
      <c r="B279" s="18" t="s">
        <v>15</v>
      </c>
      <c r="C279" s="18" t="s">
        <v>1014</v>
      </c>
      <c r="D279" s="19" t="s">
        <v>1015</v>
      </c>
      <c r="E279" s="20" t="s">
        <v>1016</v>
      </c>
      <c r="F279" s="20" t="s">
        <v>1017</v>
      </c>
      <c r="G279" s="18" t="s">
        <v>1018</v>
      </c>
      <c r="H279" s="17" t="s">
        <v>19</v>
      </c>
      <c r="I279" s="18">
        <v>3.0</v>
      </c>
      <c r="J279" s="21">
        <v>0.8587</v>
      </c>
      <c r="K279" s="18" t="s">
        <v>1019</v>
      </c>
      <c r="L279" s="18" t="s">
        <v>26</v>
      </c>
      <c r="M279" s="21">
        <v>0.0</v>
      </c>
      <c r="N279" s="18" t="s">
        <v>1020</v>
      </c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7" t="s">
        <v>14</v>
      </c>
      <c r="B280" s="18" t="s">
        <v>318</v>
      </c>
      <c r="C280" s="18" t="s">
        <v>1014</v>
      </c>
      <c r="D280" s="19" t="s">
        <v>1021</v>
      </c>
      <c r="E280" s="20" t="s">
        <v>1022</v>
      </c>
      <c r="F280" s="20" t="s">
        <v>1023</v>
      </c>
      <c r="G280" s="24">
        <v>44776.0</v>
      </c>
      <c r="H280" s="17" t="s">
        <v>19</v>
      </c>
      <c r="I280" s="18">
        <v>3.0</v>
      </c>
      <c r="J280" s="21">
        <v>0.8402</v>
      </c>
      <c r="K280" s="21">
        <v>0.8313</v>
      </c>
      <c r="L280" s="18">
        <v>12.84</v>
      </c>
      <c r="M280" s="21"/>
      <c r="N280" s="18" t="s">
        <v>1024</v>
      </c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7" t="s">
        <v>14</v>
      </c>
      <c r="B281" s="18" t="s">
        <v>15</v>
      </c>
      <c r="C281" s="18" t="s">
        <v>1014</v>
      </c>
      <c r="D281" s="19" t="s">
        <v>1025</v>
      </c>
      <c r="E281" s="28" t="s">
        <v>1026</v>
      </c>
      <c r="F281" s="22" t="s">
        <v>1027</v>
      </c>
      <c r="G281" s="18" t="s">
        <v>1028</v>
      </c>
      <c r="H281" s="17" t="s">
        <v>19</v>
      </c>
      <c r="I281" s="18">
        <v>3.0</v>
      </c>
      <c r="J281" s="21">
        <v>0.8176</v>
      </c>
      <c r="K281" s="18" t="s">
        <v>1029</v>
      </c>
      <c r="L281" s="18" t="s">
        <v>26</v>
      </c>
      <c r="M281" s="21"/>
      <c r="N281" s="18" t="s">
        <v>1030</v>
      </c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7" t="s">
        <v>14</v>
      </c>
      <c r="B282" s="18" t="s">
        <v>318</v>
      </c>
      <c r="C282" s="18" t="s">
        <v>1014</v>
      </c>
      <c r="D282" s="19" t="s">
        <v>1031</v>
      </c>
      <c r="E282" s="20" t="s">
        <v>1032</v>
      </c>
      <c r="F282" s="20" t="s">
        <v>1033</v>
      </c>
      <c r="G282" s="18" t="s">
        <v>1034</v>
      </c>
      <c r="H282" s="17" t="s">
        <v>19</v>
      </c>
      <c r="I282" s="18">
        <v>3.0</v>
      </c>
      <c r="J282" s="21">
        <v>0.7573</v>
      </c>
      <c r="K282" s="21">
        <v>0.7251</v>
      </c>
      <c r="L282" s="18">
        <v>29.98</v>
      </c>
      <c r="M282" s="21"/>
      <c r="N282" s="18" t="s">
        <v>1035</v>
      </c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7" t="s">
        <v>14</v>
      </c>
      <c r="B283" s="18" t="s">
        <v>15</v>
      </c>
      <c r="C283" s="18" t="s">
        <v>1014</v>
      </c>
      <c r="D283" s="19" t="s">
        <v>1036</v>
      </c>
      <c r="E283" s="20" t="s">
        <v>1037</v>
      </c>
      <c r="F283" s="20" t="s">
        <v>1037</v>
      </c>
      <c r="G283" s="24">
        <v>44807.0</v>
      </c>
      <c r="H283" s="17" t="s">
        <v>1038</v>
      </c>
      <c r="I283" s="18">
        <v>3.0</v>
      </c>
      <c r="J283" s="21">
        <v>0.7145</v>
      </c>
      <c r="K283" s="21">
        <v>0.6236</v>
      </c>
      <c r="L283" s="18">
        <v>7.16</v>
      </c>
      <c r="M283" s="21"/>
      <c r="N283" s="18" t="s">
        <v>1039</v>
      </c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7" t="s">
        <v>14</v>
      </c>
      <c r="B284" s="18" t="s">
        <v>15</v>
      </c>
      <c r="C284" s="18" t="s">
        <v>1014</v>
      </c>
      <c r="D284" s="19" t="s">
        <v>1040</v>
      </c>
      <c r="E284" s="20" t="s">
        <v>1041</v>
      </c>
      <c r="F284" s="20" t="s">
        <v>1042</v>
      </c>
      <c r="G284" s="24">
        <v>44690.0</v>
      </c>
      <c r="H284" s="17" t="s">
        <v>19</v>
      </c>
      <c r="I284" s="18">
        <v>3.0</v>
      </c>
      <c r="J284" s="21">
        <v>0.6575</v>
      </c>
      <c r="K284" s="21">
        <v>0.6564</v>
      </c>
      <c r="L284" s="18">
        <v>10.5</v>
      </c>
      <c r="M284" s="21">
        <v>0.0</v>
      </c>
      <c r="N284" s="18" t="s">
        <v>1043</v>
      </c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7" t="s">
        <v>14</v>
      </c>
      <c r="B285" s="18" t="s">
        <v>15</v>
      </c>
      <c r="C285" s="18" t="s">
        <v>1014</v>
      </c>
      <c r="D285" s="19" t="s">
        <v>1044</v>
      </c>
      <c r="E285" s="28" t="s">
        <v>1045</v>
      </c>
      <c r="F285" s="22" t="s">
        <v>1046</v>
      </c>
      <c r="G285" s="18" t="s">
        <v>1028</v>
      </c>
      <c r="H285" s="17" t="s">
        <v>19</v>
      </c>
      <c r="I285" s="18">
        <v>3.0</v>
      </c>
      <c r="J285" s="21">
        <v>0.6572</v>
      </c>
      <c r="K285" s="21">
        <v>0.624</v>
      </c>
      <c r="L285" s="18">
        <v>11.54</v>
      </c>
      <c r="M285" s="21"/>
      <c r="N285" s="18" t="s">
        <v>1047</v>
      </c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7" t="s">
        <v>14</v>
      </c>
      <c r="B286" s="18" t="s">
        <v>15</v>
      </c>
      <c r="C286" s="18" t="s">
        <v>1014</v>
      </c>
      <c r="D286" s="19" t="s">
        <v>1048</v>
      </c>
      <c r="E286" s="20" t="s">
        <v>1049</v>
      </c>
      <c r="F286" s="20" t="s">
        <v>1050</v>
      </c>
      <c r="G286" s="18" t="s">
        <v>704</v>
      </c>
      <c r="H286" s="17" t="s">
        <v>19</v>
      </c>
      <c r="I286" s="18">
        <v>3.0</v>
      </c>
      <c r="J286" s="21">
        <v>0.5908</v>
      </c>
      <c r="K286" s="18" t="s">
        <v>26</v>
      </c>
      <c r="L286" s="18" t="s">
        <v>26</v>
      </c>
      <c r="M286" s="21">
        <v>0.0</v>
      </c>
      <c r="N286" s="18" t="s">
        <v>567</v>
      </c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7" t="s">
        <v>14</v>
      </c>
      <c r="B287" s="18" t="s">
        <v>15</v>
      </c>
      <c r="C287" s="18" t="s">
        <v>1014</v>
      </c>
      <c r="D287" s="19" t="s">
        <v>1051</v>
      </c>
      <c r="E287" s="20" t="s">
        <v>1052</v>
      </c>
      <c r="F287" s="20" t="s">
        <v>1053</v>
      </c>
      <c r="G287" s="18" t="s">
        <v>1054</v>
      </c>
      <c r="H287" s="17" t="s">
        <v>19</v>
      </c>
      <c r="I287" s="18">
        <v>3.0</v>
      </c>
      <c r="J287" s="21">
        <v>0.5625</v>
      </c>
      <c r="K287" s="18" t="s">
        <v>1055</v>
      </c>
      <c r="L287" s="18" t="s">
        <v>26</v>
      </c>
      <c r="M287" s="21">
        <v>0.0</v>
      </c>
      <c r="N287" s="18" t="s">
        <v>401</v>
      </c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7" t="s">
        <v>14</v>
      </c>
      <c r="B288" s="18" t="s">
        <v>15</v>
      </c>
      <c r="C288" s="18" t="s">
        <v>1014</v>
      </c>
      <c r="D288" s="19" t="s">
        <v>1056</v>
      </c>
      <c r="E288" s="20" t="s">
        <v>1057</v>
      </c>
      <c r="F288" s="20" t="s">
        <v>1057</v>
      </c>
      <c r="G288" s="24">
        <v>44770.0</v>
      </c>
      <c r="H288" s="17" t="s">
        <v>19</v>
      </c>
      <c r="I288" s="18">
        <v>3.0</v>
      </c>
      <c r="J288" s="21">
        <v>0.5518</v>
      </c>
      <c r="K288" s="18" t="s">
        <v>26</v>
      </c>
      <c r="L288" s="18" t="s">
        <v>26</v>
      </c>
      <c r="M288" s="21">
        <v>0.0</v>
      </c>
      <c r="N288" s="18" t="s">
        <v>1058</v>
      </c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7" t="s">
        <v>14</v>
      </c>
      <c r="B289" s="18" t="s">
        <v>15</v>
      </c>
      <c r="C289" s="18" t="s">
        <v>1014</v>
      </c>
      <c r="D289" s="19" t="s">
        <v>1059</v>
      </c>
      <c r="E289" s="20" t="s">
        <v>1060</v>
      </c>
      <c r="F289" s="20" t="s">
        <v>1061</v>
      </c>
      <c r="G289" s="18" t="s">
        <v>424</v>
      </c>
      <c r="H289" s="17" t="s">
        <v>19</v>
      </c>
      <c r="I289" s="18">
        <v>3.0</v>
      </c>
      <c r="J289" s="21">
        <v>0.5478</v>
      </c>
      <c r="K289" s="18" t="s">
        <v>26</v>
      </c>
      <c r="L289" s="22" t="s">
        <v>26</v>
      </c>
      <c r="M289" s="21">
        <v>0.0</v>
      </c>
      <c r="N289" s="18" t="s">
        <v>1062</v>
      </c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7" t="s">
        <v>14</v>
      </c>
      <c r="B290" s="18" t="s">
        <v>318</v>
      </c>
      <c r="C290" s="18" t="s">
        <v>1014</v>
      </c>
      <c r="D290" s="19" t="s">
        <v>1063</v>
      </c>
      <c r="E290" s="20" t="s">
        <v>1064</v>
      </c>
      <c r="F290" s="20" t="s">
        <v>1064</v>
      </c>
      <c r="G290" s="18" t="s">
        <v>206</v>
      </c>
      <c r="H290" s="17" t="s">
        <v>19</v>
      </c>
      <c r="I290" s="18">
        <v>3.0</v>
      </c>
      <c r="J290" s="21">
        <v>0.5355</v>
      </c>
      <c r="K290" s="21">
        <v>0.52</v>
      </c>
      <c r="L290" s="18">
        <v>5.02</v>
      </c>
      <c r="M290" s="21"/>
      <c r="N290" s="18" t="s">
        <v>1065</v>
      </c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7" t="s">
        <v>14</v>
      </c>
      <c r="B291" s="18" t="s">
        <v>15</v>
      </c>
      <c r="C291" s="18" t="s">
        <v>1014</v>
      </c>
      <c r="D291" s="19" t="s">
        <v>1066</v>
      </c>
      <c r="E291" s="20" t="s">
        <v>1067</v>
      </c>
      <c r="F291" s="20" t="s">
        <v>1068</v>
      </c>
      <c r="G291" s="18" t="s">
        <v>367</v>
      </c>
      <c r="H291" s="17" t="s">
        <v>19</v>
      </c>
      <c r="I291" s="18">
        <v>3.0</v>
      </c>
      <c r="J291" s="21">
        <v>0.5319</v>
      </c>
      <c r="K291" s="18" t="s">
        <v>26</v>
      </c>
      <c r="L291" s="22" t="s">
        <v>26</v>
      </c>
      <c r="M291" s="21">
        <v>0.0</v>
      </c>
      <c r="N291" s="18" t="s">
        <v>1043</v>
      </c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7" t="s">
        <v>14</v>
      </c>
      <c r="B292" s="18" t="s">
        <v>15</v>
      </c>
      <c r="C292" s="18" t="s">
        <v>1014</v>
      </c>
      <c r="D292" s="19" t="s">
        <v>455</v>
      </c>
      <c r="E292" s="20" t="s">
        <v>1069</v>
      </c>
      <c r="F292" s="20" t="s">
        <v>1070</v>
      </c>
      <c r="G292" s="18" t="s">
        <v>1071</v>
      </c>
      <c r="H292" s="17" t="s">
        <v>19</v>
      </c>
      <c r="I292" s="18">
        <v>3.0</v>
      </c>
      <c r="J292" s="21">
        <v>0.5174</v>
      </c>
      <c r="K292" s="18" t="s">
        <v>26</v>
      </c>
      <c r="L292" s="22" t="s">
        <v>26</v>
      </c>
      <c r="M292" s="21">
        <v>0.0</v>
      </c>
      <c r="N292" s="18" t="s">
        <v>240</v>
      </c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7" t="s">
        <v>14</v>
      </c>
      <c r="B293" s="18" t="s">
        <v>15</v>
      </c>
      <c r="C293" s="18" t="s">
        <v>1014</v>
      </c>
      <c r="D293" s="19" t="s">
        <v>1072</v>
      </c>
      <c r="E293" s="20" t="s">
        <v>1073</v>
      </c>
      <c r="F293" s="20" t="s">
        <v>1073</v>
      </c>
      <c r="G293" s="18" t="s">
        <v>206</v>
      </c>
      <c r="H293" s="17" t="s">
        <v>19</v>
      </c>
      <c r="I293" s="18">
        <v>3.0</v>
      </c>
      <c r="J293" s="21">
        <v>0.4598</v>
      </c>
      <c r="K293" s="21">
        <v>0.455</v>
      </c>
      <c r="L293" s="18">
        <v>4.75</v>
      </c>
      <c r="M293" s="21">
        <v>0.0</v>
      </c>
      <c r="N293" s="18" t="s">
        <v>1074</v>
      </c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7" t="s">
        <v>14</v>
      </c>
      <c r="B294" s="18" t="s">
        <v>15</v>
      </c>
      <c r="C294" s="18" t="s">
        <v>1014</v>
      </c>
      <c r="D294" s="19" t="s">
        <v>1075</v>
      </c>
      <c r="E294" s="20" t="s">
        <v>1076</v>
      </c>
      <c r="F294" s="20" t="s">
        <v>1076</v>
      </c>
      <c r="G294" s="18" t="s">
        <v>65</v>
      </c>
      <c r="H294" s="17" t="s">
        <v>19</v>
      </c>
      <c r="I294" s="18">
        <v>3.0</v>
      </c>
      <c r="J294" s="21">
        <v>0.4472</v>
      </c>
      <c r="K294" s="18" t="s">
        <v>1077</v>
      </c>
      <c r="L294" s="18" t="s">
        <v>26</v>
      </c>
      <c r="M294" s="21"/>
      <c r="N294" s="18" t="s">
        <v>1078</v>
      </c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7" t="s">
        <v>14</v>
      </c>
      <c r="B295" s="18" t="s">
        <v>15</v>
      </c>
      <c r="C295" s="18" t="s">
        <v>1014</v>
      </c>
      <c r="D295" s="19" t="s">
        <v>1079</v>
      </c>
      <c r="E295" s="20" t="s">
        <v>1080</v>
      </c>
      <c r="F295" s="20" t="s">
        <v>1081</v>
      </c>
      <c r="G295" s="18" t="s">
        <v>220</v>
      </c>
      <c r="H295" s="17" t="s">
        <v>19</v>
      </c>
      <c r="I295" s="18">
        <v>3.0</v>
      </c>
      <c r="J295" s="21">
        <v>0.4108</v>
      </c>
      <c r="K295" s="18" t="s">
        <v>26</v>
      </c>
      <c r="L295" s="22" t="s">
        <v>26</v>
      </c>
      <c r="M295" s="21">
        <v>0.0</v>
      </c>
      <c r="N295" s="18" t="s">
        <v>1082</v>
      </c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7" t="s">
        <v>14</v>
      </c>
      <c r="B296" s="18" t="s">
        <v>15</v>
      </c>
      <c r="C296" s="18" t="s">
        <v>1014</v>
      </c>
      <c r="D296" s="19" t="s">
        <v>425</v>
      </c>
      <c r="E296" s="20" t="s">
        <v>1083</v>
      </c>
      <c r="F296" s="20" t="s">
        <v>1084</v>
      </c>
      <c r="G296" s="18" t="s">
        <v>1085</v>
      </c>
      <c r="H296" s="17" t="s">
        <v>19</v>
      </c>
      <c r="I296" s="18">
        <v>3.0</v>
      </c>
      <c r="J296" s="21">
        <v>0.4017</v>
      </c>
      <c r="K296" s="18" t="s">
        <v>26</v>
      </c>
      <c r="L296" s="18" t="s">
        <v>26</v>
      </c>
      <c r="M296" s="21">
        <v>0.0</v>
      </c>
      <c r="N296" s="18" t="s">
        <v>1086</v>
      </c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7" t="s">
        <v>14</v>
      </c>
      <c r="B297" s="18" t="s">
        <v>15</v>
      </c>
      <c r="C297" s="18" t="s">
        <v>1014</v>
      </c>
      <c r="D297" s="19" t="s">
        <v>1087</v>
      </c>
      <c r="E297" s="20" t="s">
        <v>1088</v>
      </c>
      <c r="F297" s="20" t="s">
        <v>1088</v>
      </c>
      <c r="G297" s="24">
        <v>44770.0</v>
      </c>
      <c r="H297" s="17" t="s">
        <v>19</v>
      </c>
      <c r="I297" s="18">
        <v>3.0</v>
      </c>
      <c r="J297" s="21">
        <v>0.3644</v>
      </c>
      <c r="K297" s="18" t="s">
        <v>26</v>
      </c>
      <c r="L297" s="18" t="s">
        <v>26</v>
      </c>
      <c r="M297" s="21">
        <v>0.0</v>
      </c>
      <c r="N297" s="18" t="s">
        <v>1089</v>
      </c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7" t="s">
        <v>14</v>
      </c>
      <c r="B298" s="18" t="s">
        <v>15</v>
      </c>
      <c r="C298" s="18" t="s">
        <v>1014</v>
      </c>
      <c r="D298" s="19" t="s">
        <v>1090</v>
      </c>
      <c r="E298" s="20" t="s">
        <v>1091</v>
      </c>
      <c r="F298" s="20" t="s">
        <v>1092</v>
      </c>
      <c r="G298" s="24">
        <v>44776.0</v>
      </c>
      <c r="H298" s="17" t="s">
        <v>19</v>
      </c>
      <c r="I298" s="18">
        <v>3.0</v>
      </c>
      <c r="J298" s="21">
        <v>0.3481</v>
      </c>
      <c r="K298" s="21">
        <v>0.3458</v>
      </c>
      <c r="L298" s="22">
        <v>4.94</v>
      </c>
      <c r="M298" s="21"/>
      <c r="N298" s="18" t="s">
        <v>1093</v>
      </c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7" t="s">
        <v>14</v>
      </c>
      <c r="B299" s="18" t="s">
        <v>15</v>
      </c>
      <c r="C299" s="18" t="s">
        <v>1014</v>
      </c>
      <c r="D299" s="19" t="s">
        <v>1094</v>
      </c>
      <c r="E299" s="20" t="s">
        <v>1095</v>
      </c>
      <c r="F299" s="20" t="s">
        <v>1095</v>
      </c>
      <c r="G299" s="24">
        <v>44866.0</v>
      </c>
      <c r="H299" s="17" t="s">
        <v>19</v>
      </c>
      <c r="I299" s="18">
        <v>3.0</v>
      </c>
      <c r="J299" s="21">
        <v>0.3134</v>
      </c>
      <c r="K299" s="18" t="s">
        <v>1096</v>
      </c>
      <c r="L299" s="22" t="s">
        <v>26</v>
      </c>
      <c r="M299" s="21">
        <v>0.0</v>
      </c>
      <c r="N299" s="18" t="s">
        <v>1097</v>
      </c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7" t="s">
        <v>14</v>
      </c>
      <c r="B300" s="18" t="s">
        <v>318</v>
      </c>
      <c r="C300" s="18" t="s">
        <v>1014</v>
      </c>
      <c r="D300" s="19" t="s">
        <v>1098</v>
      </c>
      <c r="E300" s="20" t="s">
        <v>1099</v>
      </c>
      <c r="F300" s="20" t="s">
        <v>1100</v>
      </c>
      <c r="G300" s="24">
        <v>44647.0</v>
      </c>
      <c r="H300" s="29" t="s">
        <v>19</v>
      </c>
      <c r="I300" s="18">
        <v>3.0</v>
      </c>
      <c r="J300" s="21">
        <v>0.3101</v>
      </c>
      <c r="K300" s="18" t="s">
        <v>26</v>
      </c>
      <c r="L300" s="18" t="s">
        <v>26</v>
      </c>
      <c r="M300" s="21"/>
      <c r="N300" s="18" t="s">
        <v>1101</v>
      </c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7" t="s">
        <v>14</v>
      </c>
      <c r="B301" s="18" t="s">
        <v>15</v>
      </c>
      <c r="C301" s="18" t="s">
        <v>1014</v>
      </c>
      <c r="D301" s="19" t="s">
        <v>1102</v>
      </c>
      <c r="E301" s="20" t="s">
        <v>1103</v>
      </c>
      <c r="F301" s="20" t="s">
        <v>1103</v>
      </c>
      <c r="G301" s="24">
        <v>44729.0</v>
      </c>
      <c r="H301" s="17" t="s">
        <v>19</v>
      </c>
      <c r="I301" s="18">
        <v>3.0</v>
      </c>
      <c r="J301" s="21">
        <v>0.3</v>
      </c>
      <c r="K301" s="18" t="s">
        <v>26</v>
      </c>
      <c r="L301" s="18" t="s">
        <v>26</v>
      </c>
      <c r="M301" s="21"/>
      <c r="N301" s="18" t="s">
        <v>971</v>
      </c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7" t="s">
        <v>14</v>
      </c>
      <c r="B302" s="18" t="s">
        <v>15</v>
      </c>
      <c r="C302" s="18" t="s">
        <v>1014</v>
      </c>
      <c r="D302" s="19" t="s">
        <v>1104</v>
      </c>
      <c r="E302" s="20" t="s">
        <v>1105</v>
      </c>
      <c r="F302" s="20" t="s">
        <v>1106</v>
      </c>
      <c r="G302" s="27">
        <v>44916.0</v>
      </c>
      <c r="H302" s="17" t="s">
        <v>19</v>
      </c>
      <c r="I302" s="18">
        <v>3.0</v>
      </c>
      <c r="J302" s="21">
        <v>0.2952</v>
      </c>
      <c r="K302" s="18" t="s">
        <v>26</v>
      </c>
      <c r="L302" s="22" t="s">
        <v>26</v>
      </c>
      <c r="M302" s="21">
        <v>0.0</v>
      </c>
      <c r="N302" s="18" t="s">
        <v>1020</v>
      </c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7" t="s">
        <v>14</v>
      </c>
      <c r="B303" s="18" t="s">
        <v>15</v>
      </c>
      <c r="C303" s="18" t="s">
        <v>1014</v>
      </c>
      <c r="D303" s="19" t="s">
        <v>1107</v>
      </c>
      <c r="E303" s="20" t="s">
        <v>1108</v>
      </c>
      <c r="F303" s="20" t="s">
        <v>1109</v>
      </c>
      <c r="G303" s="24">
        <v>44785.0</v>
      </c>
      <c r="H303" s="17" t="s">
        <v>19</v>
      </c>
      <c r="I303" s="18">
        <v>3.0</v>
      </c>
      <c r="J303" s="21">
        <v>0.2835</v>
      </c>
      <c r="K303" s="18" t="s">
        <v>26</v>
      </c>
      <c r="L303" s="18" t="s">
        <v>26</v>
      </c>
      <c r="M303" s="21"/>
      <c r="N303" s="18" t="s">
        <v>1110</v>
      </c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7" t="s">
        <v>14</v>
      </c>
      <c r="B304" s="18" t="s">
        <v>15</v>
      </c>
      <c r="C304" s="18" t="s">
        <v>1014</v>
      </c>
      <c r="D304" s="19" t="s">
        <v>1111</v>
      </c>
      <c r="E304" s="20" t="s">
        <v>1112</v>
      </c>
      <c r="F304" s="20" t="s">
        <v>1113</v>
      </c>
      <c r="G304" s="24">
        <v>44835.0</v>
      </c>
      <c r="H304" s="29" t="s">
        <v>19</v>
      </c>
      <c r="I304" s="18">
        <v>3.0</v>
      </c>
      <c r="J304" s="21">
        <v>0.2834</v>
      </c>
      <c r="K304" s="21">
        <v>0.276</v>
      </c>
      <c r="L304" s="18">
        <v>2.9</v>
      </c>
      <c r="M304" s="21"/>
      <c r="N304" s="18" t="s">
        <v>1114</v>
      </c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7" t="s">
        <v>14</v>
      </c>
      <c r="B305" s="18" t="s">
        <v>15</v>
      </c>
      <c r="C305" s="18" t="s">
        <v>1014</v>
      </c>
      <c r="D305" s="19" t="s">
        <v>1115</v>
      </c>
      <c r="E305" s="20" t="s">
        <v>1116</v>
      </c>
      <c r="F305" s="20" t="s">
        <v>1116</v>
      </c>
      <c r="G305" s="24">
        <v>44942.0</v>
      </c>
      <c r="H305" s="17" t="s">
        <v>19</v>
      </c>
      <c r="I305" s="18">
        <v>3.0</v>
      </c>
      <c r="J305" s="21">
        <v>0.2819</v>
      </c>
      <c r="K305" s="18" t="s">
        <v>26</v>
      </c>
      <c r="L305" s="18" t="s">
        <v>26</v>
      </c>
      <c r="M305" s="21">
        <v>0.0</v>
      </c>
      <c r="N305" s="18" t="s">
        <v>1117</v>
      </c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7" t="s">
        <v>14</v>
      </c>
      <c r="B306" s="18" t="s">
        <v>15</v>
      </c>
      <c r="C306" s="18" t="s">
        <v>1014</v>
      </c>
      <c r="D306" s="19" t="s">
        <v>1118</v>
      </c>
      <c r="E306" s="20" t="s">
        <v>1119</v>
      </c>
      <c r="F306" s="20" t="s">
        <v>1120</v>
      </c>
      <c r="G306" s="18" t="s">
        <v>1121</v>
      </c>
      <c r="H306" s="17" t="s">
        <v>19</v>
      </c>
      <c r="I306" s="18">
        <v>3.0</v>
      </c>
      <c r="J306" s="21">
        <v>0.2784</v>
      </c>
      <c r="K306" s="18" t="s">
        <v>26</v>
      </c>
      <c r="L306" s="22" t="s">
        <v>26</v>
      </c>
      <c r="M306" s="21">
        <v>0.0</v>
      </c>
      <c r="N306" s="18" t="s">
        <v>845</v>
      </c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7" t="s">
        <v>14</v>
      </c>
      <c r="B307" s="18" t="s">
        <v>15</v>
      </c>
      <c r="C307" s="18" t="s">
        <v>1014</v>
      </c>
      <c r="D307" s="19" t="s">
        <v>1122</v>
      </c>
      <c r="E307" s="20" t="s">
        <v>1123</v>
      </c>
      <c r="F307" s="20" t="s">
        <v>1124</v>
      </c>
      <c r="G307" s="18" t="s">
        <v>453</v>
      </c>
      <c r="H307" s="17" t="s">
        <v>19</v>
      </c>
      <c r="I307" s="18">
        <v>3.0</v>
      </c>
      <c r="J307" s="21">
        <v>0.2661</v>
      </c>
      <c r="K307" s="18" t="s">
        <v>26</v>
      </c>
      <c r="L307" s="18" t="s">
        <v>26</v>
      </c>
      <c r="M307" s="21">
        <v>0.0</v>
      </c>
      <c r="N307" s="18" t="s">
        <v>1125</v>
      </c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7" t="s">
        <v>14</v>
      </c>
      <c r="B308" s="18" t="s">
        <v>15</v>
      </c>
      <c r="C308" s="18" t="s">
        <v>1014</v>
      </c>
      <c r="D308" s="19" t="s">
        <v>1126</v>
      </c>
      <c r="E308" s="20" t="s">
        <v>1127</v>
      </c>
      <c r="F308" s="20" t="s">
        <v>1127</v>
      </c>
      <c r="G308" s="18" t="s">
        <v>54</v>
      </c>
      <c r="H308" s="17" t="s">
        <v>19</v>
      </c>
      <c r="I308" s="18">
        <v>3.0</v>
      </c>
      <c r="J308" s="21">
        <v>0.2559</v>
      </c>
      <c r="K308" s="21">
        <v>0.2224</v>
      </c>
      <c r="L308" s="18">
        <v>1.88</v>
      </c>
      <c r="M308" s="21"/>
      <c r="N308" s="18" t="s">
        <v>1128</v>
      </c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7" t="s">
        <v>14</v>
      </c>
      <c r="B309" s="18" t="s">
        <v>15</v>
      </c>
      <c r="C309" s="18" t="s">
        <v>1014</v>
      </c>
      <c r="D309" s="19" t="s">
        <v>1129</v>
      </c>
      <c r="E309" s="20" t="s">
        <v>1130</v>
      </c>
      <c r="F309" s="20" t="s">
        <v>1131</v>
      </c>
      <c r="G309" s="24">
        <v>44654.0</v>
      </c>
      <c r="H309" s="17" t="s">
        <v>19</v>
      </c>
      <c r="I309" s="18">
        <v>3.0</v>
      </c>
      <c r="J309" s="21">
        <v>0.2531</v>
      </c>
      <c r="K309" s="18" t="s">
        <v>26</v>
      </c>
      <c r="L309" s="18" t="s">
        <v>26</v>
      </c>
      <c r="M309" s="21">
        <v>0.0</v>
      </c>
      <c r="N309" s="18" t="s">
        <v>1132</v>
      </c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7" t="s">
        <v>14</v>
      </c>
      <c r="B310" s="18" t="s">
        <v>15</v>
      </c>
      <c r="C310" s="18" t="s">
        <v>1014</v>
      </c>
      <c r="D310" s="19" t="s">
        <v>1133</v>
      </c>
      <c r="E310" s="20" t="s">
        <v>1134</v>
      </c>
      <c r="F310" s="20" t="s">
        <v>1135</v>
      </c>
      <c r="G310" s="18" t="s">
        <v>31</v>
      </c>
      <c r="H310" s="17" t="s">
        <v>19</v>
      </c>
      <c r="I310" s="18">
        <v>3.0</v>
      </c>
      <c r="J310" s="21">
        <v>0.2523</v>
      </c>
      <c r="K310" s="18" t="s">
        <v>26</v>
      </c>
      <c r="L310" s="18" t="s">
        <v>26</v>
      </c>
      <c r="M310" s="21">
        <v>0.0</v>
      </c>
      <c r="N310" s="18" t="s">
        <v>1020</v>
      </c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7" t="s">
        <v>14</v>
      </c>
      <c r="B311" s="18" t="s">
        <v>15</v>
      </c>
      <c r="C311" s="18" t="s">
        <v>1014</v>
      </c>
      <c r="D311" s="19" t="s">
        <v>1136</v>
      </c>
      <c r="E311" s="20" t="s">
        <v>1137</v>
      </c>
      <c r="F311" s="20" t="s">
        <v>1138</v>
      </c>
      <c r="G311" s="18" t="s">
        <v>1085</v>
      </c>
      <c r="H311" s="17" t="s">
        <v>19</v>
      </c>
      <c r="I311" s="18">
        <v>3.0</v>
      </c>
      <c r="J311" s="21">
        <v>0.2513</v>
      </c>
      <c r="K311" s="18" t="s">
        <v>26</v>
      </c>
      <c r="L311" s="18" t="s">
        <v>26</v>
      </c>
      <c r="M311" s="21">
        <v>0.0</v>
      </c>
      <c r="N311" s="18" t="s">
        <v>1020</v>
      </c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7" t="s">
        <v>14</v>
      </c>
      <c r="B312" s="18" t="s">
        <v>15</v>
      </c>
      <c r="C312" s="18" t="s">
        <v>1014</v>
      </c>
      <c r="D312" s="19" t="s">
        <v>1139</v>
      </c>
      <c r="E312" s="20" t="s">
        <v>1140</v>
      </c>
      <c r="F312" s="20" t="s">
        <v>1141</v>
      </c>
      <c r="G312" s="24">
        <v>44753.0</v>
      </c>
      <c r="H312" s="17" t="s">
        <v>19</v>
      </c>
      <c r="I312" s="18">
        <v>3.0</v>
      </c>
      <c r="J312" s="21">
        <v>0.2489</v>
      </c>
      <c r="K312" s="18" t="s">
        <v>26</v>
      </c>
      <c r="L312" s="18" t="s">
        <v>26</v>
      </c>
      <c r="M312" s="21">
        <v>0.0</v>
      </c>
      <c r="N312" s="18" t="s">
        <v>1142</v>
      </c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7" t="s">
        <v>14</v>
      </c>
      <c r="B313" s="18" t="s">
        <v>15</v>
      </c>
      <c r="C313" s="18" t="s">
        <v>1014</v>
      </c>
      <c r="D313" s="19" t="s">
        <v>1143</v>
      </c>
      <c r="E313" s="20" t="s">
        <v>1144</v>
      </c>
      <c r="F313" s="20" t="s">
        <v>1144</v>
      </c>
      <c r="G313" s="18" t="s">
        <v>65</v>
      </c>
      <c r="H313" s="17" t="s">
        <v>19</v>
      </c>
      <c r="I313" s="18">
        <v>3.0</v>
      </c>
      <c r="J313" s="21">
        <v>0.2431</v>
      </c>
      <c r="K313" s="18" t="s">
        <v>26</v>
      </c>
      <c r="L313" s="18" t="s">
        <v>26</v>
      </c>
      <c r="M313" s="21">
        <v>0.0</v>
      </c>
      <c r="N313" s="18" t="s">
        <v>1145</v>
      </c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7" t="s">
        <v>14</v>
      </c>
      <c r="B314" s="18" t="s">
        <v>15</v>
      </c>
      <c r="C314" s="18" t="s">
        <v>1014</v>
      </c>
      <c r="D314" s="19" t="s">
        <v>1146</v>
      </c>
      <c r="E314" s="20" t="s">
        <v>1147</v>
      </c>
      <c r="F314" s="20" t="s">
        <v>1147</v>
      </c>
      <c r="G314" s="24">
        <v>44835.0</v>
      </c>
      <c r="H314" s="29" t="s">
        <v>19</v>
      </c>
      <c r="I314" s="18">
        <v>3.0</v>
      </c>
      <c r="J314" s="21">
        <v>0.2337</v>
      </c>
      <c r="K314" s="21">
        <v>0.2334</v>
      </c>
      <c r="L314" s="18">
        <v>2.81</v>
      </c>
      <c r="M314" s="21"/>
      <c r="N314" s="18" t="s">
        <v>1148</v>
      </c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7" t="s">
        <v>14</v>
      </c>
      <c r="B315" s="18" t="s">
        <v>15</v>
      </c>
      <c r="C315" s="18" t="s">
        <v>1014</v>
      </c>
      <c r="D315" s="19" t="s">
        <v>1149</v>
      </c>
      <c r="E315" s="20" t="s">
        <v>1150</v>
      </c>
      <c r="F315" s="20" t="s">
        <v>1151</v>
      </c>
      <c r="G315" s="27">
        <v>44918.0</v>
      </c>
      <c r="H315" s="17" t="s">
        <v>19</v>
      </c>
      <c r="I315" s="18">
        <v>3.0</v>
      </c>
      <c r="J315" s="21">
        <v>0.2332</v>
      </c>
      <c r="K315" s="18" t="s">
        <v>26</v>
      </c>
      <c r="L315" s="22" t="s">
        <v>26</v>
      </c>
      <c r="M315" s="21">
        <v>0.0</v>
      </c>
      <c r="N315" s="18" t="s">
        <v>1152</v>
      </c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7" t="s">
        <v>14</v>
      </c>
      <c r="B316" s="18" t="s">
        <v>15</v>
      </c>
      <c r="C316" s="18" t="s">
        <v>1014</v>
      </c>
      <c r="D316" s="19" t="s">
        <v>1153</v>
      </c>
      <c r="E316" s="20" t="s">
        <v>1154</v>
      </c>
      <c r="F316" s="20" t="s">
        <v>1155</v>
      </c>
      <c r="G316" s="24">
        <v>44904.0</v>
      </c>
      <c r="H316" s="17" t="s">
        <v>19</v>
      </c>
      <c r="I316" s="18">
        <v>3.0</v>
      </c>
      <c r="J316" s="21">
        <v>0.2125</v>
      </c>
      <c r="K316" s="18" t="s">
        <v>26</v>
      </c>
      <c r="L316" s="18" t="s">
        <v>26</v>
      </c>
      <c r="M316" s="21">
        <v>0.0</v>
      </c>
      <c r="N316" s="18" t="s">
        <v>1156</v>
      </c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7" t="s">
        <v>14</v>
      </c>
      <c r="B317" s="18" t="s">
        <v>318</v>
      </c>
      <c r="C317" s="18" t="s">
        <v>1014</v>
      </c>
      <c r="D317" s="19" t="s">
        <v>1157</v>
      </c>
      <c r="E317" s="20" t="s">
        <v>1158</v>
      </c>
      <c r="F317" s="20" t="s">
        <v>1158</v>
      </c>
      <c r="G317" s="18" t="s">
        <v>206</v>
      </c>
      <c r="H317" s="17" t="s">
        <v>19</v>
      </c>
      <c r="I317" s="18">
        <v>3.0</v>
      </c>
      <c r="J317" s="21">
        <v>0.2001</v>
      </c>
      <c r="K317" s="18" t="s">
        <v>26</v>
      </c>
      <c r="L317" s="18" t="s">
        <v>26</v>
      </c>
      <c r="M317" s="21"/>
      <c r="N317" s="18" t="s">
        <v>1159</v>
      </c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7" t="s">
        <v>14</v>
      </c>
      <c r="B318" s="18" t="s">
        <v>15</v>
      </c>
      <c r="C318" s="18" t="s">
        <v>1014</v>
      </c>
      <c r="D318" s="19" t="s">
        <v>1160</v>
      </c>
      <c r="E318" s="20" t="s">
        <v>1161</v>
      </c>
      <c r="F318" s="20" t="s">
        <v>1161</v>
      </c>
      <c r="G318" s="24">
        <v>44654.0</v>
      </c>
      <c r="H318" s="17" t="s">
        <v>19</v>
      </c>
      <c r="I318" s="18">
        <v>3.0</v>
      </c>
      <c r="J318" s="21">
        <v>0.1996</v>
      </c>
      <c r="K318" s="18" t="s">
        <v>26</v>
      </c>
      <c r="L318" s="18" t="s">
        <v>26</v>
      </c>
      <c r="M318" s="21">
        <v>0.0</v>
      </c>
      <c r="N318" s="18" t="s">
        <v>1162</v>
      </c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7" t="s">
        <v>14</v>
      </c>
      <c r="B319" s="18" t="s">
        <v>15</v>
      </c>
      <c r="C319" s="18" t="s">
        <v>1014</v>
      </c>
      <c r="D319" s="19" t="s">
        <v>803</v>
      </c>
      <c r="E319" s="20" t="s">
        <v>1163</v>
      </c>
      <c r="F319" s="20" t="s">
        <v>1164</v>
      </c>
      <c r="G319" s="18" t="s">
        <v>1085</v>
      </c>
      <c r="H319" s="17" t="s">
        <v>19</v>
      </c>
      <c r="I319" s="18">
        <v>3.0</v>
      </c>
      <c r="J319" s="21">
        <v>0.191</v>
      </c>
      <c r="K319" s="18" t="s">
        <v>26</v>
      </c>
      <c r="L319" s="18" t="s">
        <v>26</v>
      </c>
      <c r="M319" s="21">
        <v>0.0</v>
      </c>
      <c r="N319" s="18" t="s">
        <v>1020</v>
      </c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7" t="s">
        <v>14</v>
      </c>
      <c r="B320" s="18" t="s">
        <v>15</v>
      </c>
      <c r="C320" s="18" t="s">
        <v>1014</v>
      </c>
      <c r="D320" s="19" t="s">
        <v>1165</v>
      </c>
      <c r="E320" s="20" t="s">
        <v>1166</v>
      </c>
      <c r="F320" s="20" t="s">
        <v>1166</v>
      </c>
      <c r="G320" s="18" t="s">
        <v>24</v>
      </c>
      <c r="H320" s="17" t="s">
        <v>19</v>
      </c>
      <c r="I320" s="18">
        <v>3.0</v>
      </c>
      <c r="J320" s="21">
        <v>0.1859</v>
      </c>
      <c r="K320" s="18" t="s">
        <v>26</v>
      </c>
      <c r="L320" s="18" t="s">
        <v>26</v>
      </c>
      <c r="M320" s="21">
        <v>0.0</v>
      </c>
      <c r="N320" s="18" t="s">
        <v>1167</v>
      </c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7" t="s">
        <v>14</v>
      </c>
      <c r="B321" s="18" t="s">
        <v>15</v>
      </c>
      <c r="C321" s="18" t="s">
        <v>1014</v>
      </c>
      <c r="D321" s="19" t="s">
        <v>1168</v>
      </c>
      <c r="E321" s="20" t="s">
        <v>1169</v>
      </c>
      <c r="F321" s="20" t="s">
        <v>1169</v>
      </c>
      <c r="G321" s="18" t="s">
        <v>54</v>
      </c>
      <c r="H321" s="17" t="s">
        <v>19</v>
      </c>
      <c r="I321" s="18">
        <v>3.0</v>
      </c>
      <c r="J321" s="21">
        <v>0.1837</v>
      </c>
      <c r="K321" s="18" t="s">
        <v>26</v>
      </c>
      <c r="L321" s="18" t="s">
        <v>26</v>
      </c>
      <c r="M321" s="21">
        <v>0.0</v>
      </c>
      <c r="N321" s="18" t="s">
        <v>1170</v>
      </c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7" t="s">
        <v>14</v>
      </c>
      <c r="B322" s="18" t="s">
        <v>15</v>
      </c>
      <c r="C322" s="18" t="s">
        <v>1014</v>
      </c>
      <c r="D322" s="19" t="s">
        <v>1171</v>
      </c>
      <c r="E322" s="20" t="s">
        <v>1172</v>
      </c>
      <c r="F322" s="20" t="s">
        <v>1172</v>
      </c>
      <c r="G322" s="18" t="s">
        <v>54</v>
      </c>
      <c r="H322" s="17" t="s">
        <v>19</v>
      </c>
      <c r="I322" s="18">
        <v>3.0</v>
      </c>
      <c r="J322" s="21">
        <v>0.1688</v>
      </c>
      <c r="K322" s="18" t="s">
        <v>26</v>
      </c>
      <c r="L322" s="22" t="s">
        <v>26</v>
      </c>
      <c r="M322" s="21">
        <v>0.0</v>
      </c>
      <c r="N322" s="18" t="s">
        <v>1173</v>
      </c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7" t="s">
        <v>14</v>
      </c>
      <c r="B323" s="18" t="s">
        <v>15</v>
      </c>
      <c r="C323" s="18" t="s">
        <v>1014</v>
      </c>
      <c r="D323" s="19" t="s">
        <v>1174</v>
      </c>
      <c r="E323" s="20" t="s">
        <v>1175</v>
      </c>
      <c r="F323" s="20" t="s">
        <v>1175</v>
      </c>
      <c r="G323" s="18" t="s">
        <v>54</v>
      </c>
      <c r="H323" s="17" t="s">
        <v>19</v>
      </c>
      <c r="I323" s="18">
        <v>3.0</v>
      </c>
      <c r="J323" s="21">
        <v>0.1591</v>
      </c>
      <c r="K323" s="18" t="s">
        <v>26</v>
      </c>
      <c r="L323" s="18" t="s">
        <v>26</v>
      </c>
      <c r="M323" s="21"/>
      <c r="N323" s="18" t="s">
        <v>1176</v>
      </c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7" t="s">
        <v>14</v>
      </c>
      <c r="B324" s="18" t="s">
        <v>15</v>
      </c>
      <c r="C324" s="18" t="s">
        <v>1014</v>
      </c>
      <c r="D324" s="19" t="s">
        <v>1177</v>
      </c>
      <c r="E324" s="20" t="s">
        <v>1178</v>
      </c>
      <c r="F324" s="20" t="s">
        <v>1179</v>
      </c>
      <c r="G324" s="24">
        <v>44816.0</v>
      </c>
      <c r="H324" s="17" t="s">
        <v>19</v>
      </c>
      <c r="I324" s="18">
        <v>3.0</v>
      </c>
      <c r="J324" s="21">
        <v>0.1583</v>
      </c>
      <c r="K324" s="18" t="s">
        <v>26</v>
      </c>
      <c r="L324" s="18" t="s">
        <v>26</v>
      </c>
      <c r="M324" s="21">
        <v>0.0</v>
      </c>
      <c r="N324" s="18" t="s">
        <v>1156</v>
      </c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7" t="s">
        <v>14</v>
      </c>
      <c r="B325" s="18" t="s">
        <v>15</v>
      </c>
      <c r="C325" s="18" t="s">
        <v>1014</v>
      </c>
      <c r="D325" s="19" t="s">
        <v>1180</v>
      </c>
      <c r="E325" s="20" t="s">
        <v>1181</v>
      </c>
      <c r="F325" s="20" t="s">
        <v>1181</v>
      </c>
      <c r="G325" s="25">
        <v>44654.0</v>
      </c>
      <c r="H325" s="17" t="s">
        <v>19</v>
      </c>
      <c r="I325" s="18">
        <v>3.0</v>
      </c>
      <c r="J325" s="21">
        <v>0.1565</v>
      </c>
      <c r="K325" s="18" t="s">
        <v>26</v>
      </c>
      <c r="L325" s="18" t="s">
        <v>26</v>
      </c>
      <c r="M325" s="21">
        <v>0.0</v>
      </c>
      <c r="N325" s="18" t="s">
        <v>1182</v>
      </c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7" t="s">
        <v>14</v>
      </c>
      <c r="B326" s="18" t="s">
        <v>15</v>
      </c>
      <c r="C326" s="18" t="s">
        <v>1014</v>
      </c>
      <c r="D326" s="19" t="s">
        <v>1183</v>
      </c>
      <c r="E326" s="20" t="s">
        <v>1184</v>
      </c>
      <c r="F326" s="20" t="s">
        <v>1185</v>
      </c>
      <c r="G326" s="18" t="s">
        <v>220</v>
      </c>
      <c r="H326" s="17" t="s">
        <v>19</v>
      </c>
      <c r="I326" s="18">
        <v>3.0</v>
      </c>
      <c r="J326" s="21">
        <v>0.1545</v>
      </c>
      <c r="K326" s="18" t="s">
        <v>26</v>
      </c>
      <c r="L326" s="18" t="s">
        <v>26</v>
      </c>
      <c r="M326" s="21">
        <v>0.0</v>
      </c>
      <c r="N326" s="18" t="s">
        <v>1186</v>
      </c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7" t="s">
        <v>14</v>
      </c>
      <c r="B327" s="18" t="s">
        <v>15</v>
      </c>
      <c r="C327" s="18" t="s">
        <v>1014</v>
      </c>
      <c r="D327" s="19" t="s">
        <v>1187</v>
      </c>
      <c r="E327" s="20" t="s">
        <v>1188</v>
      </c>
      <c r="F327" s="20" t="s">
        <v>1189</v>
      </c>
      <c r="G327" s="24">
        <v>44601.0</v>
      </c>
      <c r="H327" s="17" t="s">
        <v>19</v>
      </c>
      <c r="I327" s="18">
        <v>3.0</v>
      </c>
      <c r="J327" s="21">
        <v>0.1527</v>
      </c>
      <c r="K327" s="18" t="s">
        <v>26</v>
      </c>
      <c r="L327" s="18" t="s">
        <v>26</v>
      </c>
      <c r="M327" s="21">
        <v>0.0</v>
      </c>
      <c r="N327" s="18" t="s">
        <v>1190</v>
      </c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7" t="s">
        <v>14</v>
      </c>
      <c r="B328" s="18" t="s">
        <v>318</v>
      </c>
      <c r="C328" s="18" t="s">
        <v>1014</v>
      </c>
      <c r="D328" s="19" t="s">
        <v>1191</v>
      </c>
      <c r="E328" s="20" t="s">
        <v>1192</v>
      </c>
      <c r="F328" s="20" t="s">
        <v>1192</v>
      </c>
      <c r="G328" s="18" t="s">
        <v>206</v>
      </c>
      <c r="H328" s="17" t="s">
        <v>19</v>
      </c>
      <c r="I328" s="18">
        <v>3.0</v>
      </c>
      <c r="J328" s="21">
        <v>0.1466</v>
      </c>
      <c r="K328" s="18" t="s">
        <v>26</v>
      </c>
      <c r="L328" s="18" t="s">
        <v>26</v>
      </c>
      <c r="M328" s="21"/>
      <c r="N328" s="18" t="s">
        <v>1193</v>
      </c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7" t="s">
        <v>14</v>
      </c>
      <c r="B329" s="18" t="s">
        <v>15</v>
      </c>
      <c r="C329" s="18" t="s">
        <v>1014</v>
      </c>
      <c r="D329" s="19" t="s">
        <v>1194</v>
      </c>
      <c r="E329" s="20" t="s">
        <v>1195</v>
      </c>
      <c r="F329" s="20" t="s">
        <v>1196</v>
      </c>
      <c r="G329" s="18" t="s">
        <v>309</v>
      </c>
      <c r="H329" s="17" t="s">
        <v>19</v>
      </c>
      <c r="I329" s="18">
        <v>3.0</v>
      </c>
      <c r="J329" s="21">
        <v>0.144</v>
      </c>
      <c r="K329" s="18" t="s">
        <v>26</v>
      </c>
      <c r="L329" s="18" t="s">
        <v>26</v>
      </c>
      <c r="M329" s="21">
        <v>0.0</v>
      </c>
      <c r="N329" s="18" t="s">
        <v>743</v>
      </c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7" t="s">
        <v>14</v>
      </c>
      <c r="B330" s="18" t="s">
        <v>15</v>
      </c>
      <c r="C330" s="18" t="s">
        <v>1014</v>
      </c>
      <c r="D330" s="19" t="s">
        <v>1197</v>
      </c>
      <c r="E330" s="20" t="s">
        <v>1198</v>
      </c>
      <c r="F330" s="20" t="s">
        <v>1198</v>
      </c>
      <c r="G330" s="18" t="s">
        <v>24</v>
      </c>
      <c r="H330" s="17" t="s">
        <v>19</v>
      </c>
      <c r="I330" s="18">
        <v>3.0</v>
      </c>
      <c r="J330" s="21">
        <v>0.1439</v>
      </c>
      <c r="K330" s="18" t="s">
        <v>26</v>
      </c>
      <c r="L330" s="18" t="s">
        <v>26</v>
      </c>
      <c r="M330" s="21">
        <v>0.0</v>
      </c>
      <c r="N330" s="18" t="s">
        <v>1199</v>
      </c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7" t="s">
        <v>14</v>
      </c>
      <c r="B331" s="18" t="s">
        <v>318</v>
      </c>
      <c r="C331" s="18" t="s">
        <v>1014</v>
      </c>
      <c r="D331" s="19" t="s">
        <v>1200</v>
      </c>
      <c r="E331" s="20" t="s">
        <v>1201</v>
      </c>
      <c r="F331" s="20" t="s">
        <v>1201</v>
      </c>
      <c r="G331" s="18" t="s">
        <v>206</v>
      </c>
      <c r="H331" s="17" t="s">
        <v>19</v>
      </c>
      <c r="I331" s="18">
        <v>3.0</v>
      </c>
      <c r="J331" s="21">
        <v>0.1408</v>
      </c>
      <c r="K331" s="18" t="s">
        <v>26</v>
      </c>
      <c r="L331" s="18" t="s">
        <v>26</v>
      </c>
      <c r="M331" s="21"/>
      <c r="N331" s="18" t="s">
        <v>1202</v>
      </c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7" t="s">
        <v>14</v>
      </c>
      <c r="B332" s="18" t="s">
        <v>15</v>
      </c>
      <c r="C332" s="18" t="s">
        <v>1014</v>
      </c>
      <c r="D332" s="19" t="s">
        <v>1203</v>
      </c>
      <c r="E332" s="20" t="s">
        <v>1204</v>
      </c>
      <c r="F332" s="20" t="s">
        <v>1204</v>
      </c>
      <c r="G332" s="24">
        <v>44654.0</v>
      </c>
      <c r="H332" s="17" t="s">
        <v>19</v>
      </c>
      <c r="I332" s="18">
        <v>3.0</v>
      </c>
      <c r="J332" s="21">
        <v>0.1203</v>
      </c>
      <c r="K332" s="18" t="s">
        <v>26</v>
      </c>
      <c r="L332" s="18" t="s">
        <v>26</v>
      </c>
      <c r="M332" s="21">
        <v>0.0</v>
      </c>
      <c r="N332" s="18" t="s">
        <v>1205</v>
      </c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7" t="s">
        <v>14</v>
      </c>
      <c r="B333" s="18" t="s">
        <v>15</v>
      </c>
      <c r="C333" s="18" t="s">
        <v>1014</v>
      </c>
      <c r="D333" s="19" t="s">
        <v>1206</v>
      </c>
      <c r="E333" s="20" t="s">
        <v>1207</v>
      </c>
      <c r="F333" s="20" t="s">
        <v>1103</v>
      </c>
      <c r="G333" s="18" t="s">
        <v>1208</v>
      </c>
      <c r="H333" s="17" t="s">
        <v>19</v>
      </c>
      <c r="I333" s="18">
        <v>3.0</v>
      </c>
      <c r="J333" s="21">
        <v>0.1169</v>
      </c>
      <c r="K333" s="18" t="s">
        <v>26</v>
      </c>
      <c r="L333" s="18" t="s">
        <v>26</v>
      </c>
      <c r="M333" s="21">
        <v>0.0</v>
      </c>
      <c r="N333" s="18" t="s">
        <v>971</v>
      </c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7" t="s">
        <v>14</v>
      </c>
      <c r="B334" s="18" t="s">
        <v>15</v>
      </c>
      <c r="C334" s="18" t="s">
        <v>1014</v>
      </c>
      <c r="D334" s="19" t="s">
        <v>1209</v>
      </c>
      <c r="E334" s="20" t="s">
        <v>1210</v>
      </c>
      <c r="F334" s="20" t="s">
        <v>1211</v>
      </c>
      <c r="G334" s="24">
        <v>44816.0</v>
      </c>
      <c r="H334" s="17" t="s">
        <v>19</v>
      </c>
      <c r="I334" s="18">
        <v>3.0</v>
      </c>
      <c r="J334" s="21">
        <v>0.1147</v>
      </c>
      <c r="K334" s="18" t="s">
        <v>26</v>
      </c>
      <c r="L334" s="18" t="s">
        <v>26</v>
      </c>
      <c r="M334" s="21">
        <v>0.0</v>
      </c>
      <c r="N334" s="18" t="s">
        <v>1212</v>
      </c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7" t="s">
        <v>14</v>
      </c>
      <c r="B335" s="18" t="s">
        <v>15</v>
      </c>
      <c r="C335" s="18" t="s">
        <v>1014</v>
      </c>
      <c r="D335" s="19" t="s">
        <v>1213</v>
      </c>
      <c r="E335" s="20" t="s">
        <v>1214</v>
      </c>
      <c r="F335" s="20" t="s">
        <v>1215</v>
      </c>
      <c r="G335" s="18" t="s">
        <v>1216</v>
      </c>
      <c r="H335" s="17" t="s">
        <v>19</v>
      </c>
      <c r="I335" s="18">
        <v>3.0</v>
      </c>
      <c r="J335" s="21">
        <v>0.106</v>
      </c>
      <c r="K335" s="18" t="s">
        <v>26</v>
      </c>
      <c r="L335" s="18" t="s">
        <v>26</v>
      </c>
      <c r="M335" s="21">
        <v>0.0</v>
      </c>
      <c r="N335" s="18" t="s">
        <v>125</v>
      </c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7" t="s">
        <v>14</v>
      </c>
      <c r="B336" s="18" t="s">
        <v>15</v>
      </c>
      <c r="C336" s="18" t="s">
        <v>1014</v>
      </c>
      <c r="D336" s="19" t="s">
        <v>241</v>
      </c>
      <c r="E336" s="20" t="s">
        <v>1217</v>
      </c>
      <c r="F336" s="20" t="s">
        <v>1217</v>
      </c>
      <c r="G336" s="27">
        <v>44770.0</v>
      </c>
      <c r="H336" s="17" t="s">
        <v>19</v>
      </c>
      <c r="I336" s="18">
        <v>3.0</v>
      </c>
      <c r="J336" s="21">
        <v>0.0016</v>
      </c>
      <c r="K336" s="18" t="s">
        <v>26</v>
      </c>
      <c r="L336" s="18" t="s">
        <v>26</v>
      </c>
      <c r="M336" s="21">
        <v>0.0</v>
      </c>
      <c r="N336" s="18" t="s">
        <v>1218</v>
      </c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7" t="s">
        <v>14</v>
      </c>
      <c r="B337" s="18" t="s">
        <v>15</v>
      </c>
      <c r="C337" s="18" t="s">
        <v>1014</v>
      </c>
      <c r="D337" s="19" t="s">
        <v>1219</v>
      </c>
      <c r="E337" s="20" t="s">
        <v>1220</v>
      </c>
      <c r="F337" s="20" t="s">
        <v>1221</v>
      </c>
      <c r="G337" s="18" t="s">
        <v>31</v>
      </c>
      <c r="H337" s="17" t="s">
        <v>19</v>
      </c>
      <c r="I337" s="18">
        <v>3.0</v>
      </c>
      <c r="J337" s="21">
        <v>0.0014</v>
      </c>
      <c r="K337" s="18" t="s">
        <v>26</v>
      </c>
      <c r="L337" s="18" t="s">
        <v>26</v>
      </c>
      <c r="M337" s="21">
        <v>0.0</v>
      </c>
      <c r="N337" s="18" t="s">
        <v>1222</v>
      </c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7" t="s">
        <v>14</v>
      </c>
      <c r="B338" s="18" t="s">
        <v>15</v>
      </c>
      <c r="C338" s="18" t="s">
        <v>1014</v>
      </c>
      <c r="D338" s="19" t="s">
        <v>1223</v>
      </c>
      <c r="E338" s="20" t="s">
        <v>1224</v>
      </c>
      <c r="F338" s="20" t="s">
        <v>1224</v>
      </c>
      <c r="G338" s="18" t="s">
        <v>54</v>
      </c>
      <c r="H338" s="17" t="s">
        <v>19</v>
      </c>
      <c r="I338" s="18">
        <v>3.0</v>
      </c>
      <c r="J338" s="21">
        <v>0.0013</v>
      </c>
      <c r="K338" s="18" t="s">
        <v>26</v>
      </c>
      <c r="L338" s="18" t="s">
        <v>26</v>
      </c>
      <c r="M338" s="21">
        <v>0.0</v>
      </c>
      <c r="N338" s="18" t="s">
        <v>1199</v>
      </c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7" t="s">
        <v>14</v>
      </c>
      <c r="B339" s="18" t="s">
        <v>15</v>
      </c>
      <c r="C339" s="18" t="s">
        <v>1014</v>
      </c>
      <c r="D339" s="19" t="s">
        <v>1225</v>
      </c>
      <c r="E339" s="20" t="s">
        <v>1226</v>
      </c>
      <c r="F339" s="20" t="s">
        <v>1226</v>
      </c>
      <c r="G339" s="24">
        <v>44615.0</v>
      </c>
      <c r="H339" s="17" t="s">
        <v>19</v>
      </c>
      <c r="I339" s="18">
        <v>3.0</v>
      </c>
      <c r="J339" s="21">
        <v>0.0012</v>
      </c>
      <c r="K339" s="18" t="s">
        <v>26</v>
      </c>
      <c r="L339" s="22" t="s">
        <v>26</v>
      </c>
      <c r="M339" s="21"/>
      <c r="N339" s="18" t="s">
        <v>1227</v>
      </c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7" t="s">
        <v>14</v>
      </c>
      <c r="B340" s="18" t="s">
        <v>15</v>
      </c>
      <c r="C340" s="18" t="s">
        <v>1014</v>
      </c>
      <c r="D340" s="19" t="s">
        <v>1228</v>
      </c>
      <c r="E340" s="20" t="s">
        <v>1229</v>
      </c>
      <c r="F340" s="20" t="s">
        <v>1230</v>
      </c>
      <c r="G340" s="18" t="s">
        <v>31</v>
      </c>
      <c r="H340" s="17" t="s">
        <v>19</v>
      </c>
      <c r="I340" s="18">
        <v>3.0</v>
      </c>
      <c r="J340" s="21">
        <v>0.0011</v>
      </c>
      <c r="K340" s="18" t="s">
        <v>26</v>
      </c>
      <c r="L340" s="18" t="s">
        <v>26</v>
      </c>
      <c r="M340" s="21">
        <v>0.0</v>
      </c>
      <c r="N340" s="18" t="s">
        <v>1231</v>
      </c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7" t="s">
        <v>14</v>
      </c>
      <c r="B341" s="18" t="s">
        <v>15</v>
      </c>
      <c r="C341" s="18" t="s">
        <v>1014</v>
      </c>
      <c r="D341" s="19" t="s">
        <v>1232</v>
      </c>
      <c r="E341" s="20" t="s">
        <v>1233</v>
      </c>
      <c r="F341" s="20" t="s">
        <v>1234</v>
      </c>
      <c r="G341" s="24">
        <v>44949.0</v>
      </c>
      <c r="H341" s="17" t="s">
        <v>19</v>
      </c>
      <c r="I341" s="18">
        <v>3.0</v>
      </c>
      <c r="J341" s="21">
        <v>0.0011</v>
      </c>
      <c r="K341" s="18" t="s">
        <v>26</v>
      </c>
      <c r="L341" s="18" t="s">
        <v>26</v>
      </c>
      <c r="M341" s="21">
        <v>0.0</v>
      </c>
      <c r="N341" s="18" t="s">
        <v>781</v>
      </c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7" t="s">
        <v>14</v>
      </c>
      <c r="B342" s="18" t="s">
        <v>15</v>
      </c>
      <c r="C342" s="18" t="s">
        <v>1014</v>
      </c>
      <c r="D342" s="19" t="s">
        <v>1235</v>
      </c>
      <c r="E342" s="20" t="s">
        <v>1236</v>
      </c>
      <c r="F342" s="20" t="s">
        <v>1236</v>
      </c>
      <c r="G342" s="27">
        <v>44651.0</v>
      </c>
      <c r="H342" s="17" t="s">
        <v>19</v>
      </c>
      <c r="I342" s="18">
        <v>3.0</v>
      </c>
      <c r="J342" s="21">
        <v>0.0011</v>
      </c>
      <c r="K342" s="18" t="s">
        <v>26</v>
      </c>
      <c r="L342" s="18" t="s">
        <v>26</v>
      </c>
      <c r="M342" s="21">
        <v>0.0</v>
      </c>
      <c r="N342" s="18" t="s">
        <v>1237</v>
      </c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7" t="s">
        <v>14</v>
      </c>
      <c r="B343" s="18" t="s">
        <v>15</v>
      </c>
      <c r="C343" s="18" t="s">
        <v>1014</v>
      </c>
      <c r="D343" s="19" t="s">
        <v>1238</v>
      </c>
      <c r="E343" s="20" t="s">
        <v>1239</v>
      </c>
      <c r="F343" s="20"/>
      <c r="G343" s="24"/>
      <c r="H343" s="17" t="s">
        <v>1240</v>
      </c>
      <c r="I343" s="18"/>
      <c r="J343" s="21">
        <v>8.0E-4</v>
      </c>
      <c r="K343" s="18" t="s">
        <v>26</v>
      </c>
      <c r="L343" s="18" t="s">
        <v>26</v>
      </c>
      <c r="M343" s="21">
        <v>0.0</v>
      </c>
      <c r="N343" s="1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7" t="s">
        <v>14</v>
      </c>
      <c r="B344" s="18" t="s">
        <v>15</v>
      </c>
      <c r="C344" s="18" t="s">
        <v>1014</v>
      </c>
      <c r="D344" s="19" t="s">
        <v>1241</v>
      </c>
      <c r="E344" s="20" t="s">
        <v>1242</v>
      </c>
      <c r="F344" s="20" t="s">
        <v>1242</v>
      </c>
      <c r="G344" s="24">
        <v>44624.0</v>
      </c>
      <c r="H344" s="17" t="s">
        <v>19</v>
      </c>
      <c r="I344" s="18">
        <v>3.0</v>
      </c>
      <c r="J344" s="21">
        <v>6.0E-4</v>
      </c>
      <c r="K344" s="18" t="s">
        <v>26</v>
      </c>
      <c r="L344" s="18" t="s">
        <v>26</v>
      </c>
      <c r="M344" s="21"/>
      <c r="N344" s="18" t="s">
        <v>1243</v>
      </c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7" t="s">
        <v>14</v>
      </c>
      <c r="B345" s="18" t="s">
        <v>15</v>
      </c>
      <c r="C345" s="18" t="s">
        <v>1014</v>
      </c>
      <c r="D345" s="19" t="s">
        <v>1244</v>
      </c>
      <c r="E345" s="20" t="s">
        <v>1245</v>
      </c>
      <c r="F345" s="20" t="s">
        <v>1245</v>
      </c>
      <c r="G345" s="24">
        <v>44654.0</v>
      </c>
      <c r="H345" s="17" t="s">
        <v>19</v>
      </c>
      <c r="I345" s="18">
        <v>3.0</v>
      </c>
      <c r="J345" s="21">
        <v>6.0E-4</v>
      </c>
      <c r="K345" s="18" t="s">
        <v>26</v>
      </c>
      <c r="L345" s="18" t="s">
        <v>26</v>
      </c>
      <c r="M345" s="21">
        <v>0.0</v>
      </c>
      <c r="N345" s="18" t="s">
        <v>1246</v>
      </c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7" t="s">
        <v>14</v>
      </c>
      <c r="B346" s="18" t="s">
        <v>15</v>
      </c>
      <c r="C346" s="18" t="s">
        <v>1014</v>
      </c>
      <c r="D346" s="19" t="s">
        <v>1247</v>
      </c>
      <c r="E346" s="20" t="s">
        <v>1248</v>
      </c>
      <c r="F346" s="20" t="s">
        <v>1248</v>
      </c>
      <c r="G346" s="24">
        <v>44770.0</v>
      </c>
      <c r="H346" s="17" t="s">
        <v>19</v>
      </c>
      <c r="I346" s="18">
        <v>3.0</v>
      </c>
      <c r="J346" s="21">
        <v>6.0E-4</v>
      </c>
      <c r="K346" s="18" t="s">
        <v>26</v>
      </c>
      <c r="L346" s="18" t="s">
        <v>26</v>
      </c>
      <c r="M346" s="21">
        <v>0.0</v>
      </c>
      <c r="N346" s="18" t="s">
        <v>1249</v>
      </c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7" t="s">
        <v>14</v>
      </c>
      <c r="B347" s="18" t="s">
        <v>15</v>
      </c>
      <c r="C347" s="18" t="s">
        <v>1014</v>
      </c>
      <c r="D347" s="19" t="s">
        <v>1250</v>
      </c>
      <c r="E347" s="20" t="s">
        <v>1251</v>
      </c>
      <c r="F347" s="20" t="s">
        <v>1251</v>
      </c>
      <c r="G347" s="24">
        <v>44654.0</v>
      </c>
      <c r="H347" s="17" t="s">
        <v>19</v>
      </c>
      <c r="I347" s="18">
        <v>3.0</v>
      </c>
      <c r="J347" s="21">
        <v>6.0E-4</v>
      </c>
      <c r="K347" s="18" t="s">
        <v>26</v>
      </c>
      <c r="L347" s="18" t="s">
        <v>26</v>
      </c>
      <c r="M347" s="21">
        <v>0.0</v>
      </c>
      <c r="N347" s="18" t="s">
        <v>1252</v>
      </c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7" t="s">
        <v>14</v>
      </c>
      <c r="B348" s="18" t="s">
        <v>15</v>
      </c>
      <c r="C348" s="18" t="s">
        <v>1014</v>
      </c>
      <c r="D348" s="19" t="s">
        <v>1253</v>
      </c>
      <c r="E348" s="20" t="s">
        <v>1254</v>
      </c>
      <c r="F348" s="20" t="s">
        <v>1254</v>
      </c>
      <c r="G348" s="18" t="s">
        <v>54</v>
      </c>
      <c r="H348" s="17" t="s">
        <v>19</v>
      </c>
      <c r="I348" s="18">
        <v>3.0</v>
      </c>
      <c r="J348" s="21">
        <v>6.0E-4</v>
      </c>
      <c r="K348" s="18" t="s">
        <v>26</v>
      </c>
      <c r="L348" s="18" t="s">
        <v>26</v>
      </c>
      <c r="M348" s="21">
        <v>0.0</v>
      </c>
      <c r="N348" s="18" t="s">
        <v>1255</v>
      </c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7" t="s">
        <v>14</v>
      </c>
      <c r="B349" s="18" t="s">
        <v>15</v>
      </c>
      <c r="C349" s="18" t="s">
        <v>1014</v>
      </c>
      <c r="D349" s="19" t="s">
        <v>1256</v>
      </c>
      <c r="E349" s="20" t="s">
        <v>1257</v>
      </c>
      <c r="F349" s="20" t="s">
        <v>1258</v>
      </c>
      <c r="G349" s="18" t="s">
        <v>1085</v>
      </c>
      <c r="H349" s="17" t="s">
        <v>19</v>
      </c>
      <c r="I349" s="18">
        <v>3.0</v>
      </c>
      <c r="J349" s="21">
        <v>5.0E-4</v>
      </c>
      <c r="K349" s="18" t="s">
        <v>26</v>
      </c>
      <c r="L349" s="18" t="s">
        <v>26</v>
      </c>
      <c r="M349" s="21">
        <v>0.0</v>
      </c>
      <c r="N349" s="18" t="s">
        <v>791</v>
      </c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7" t="s">
        <v>14</v>
      </c>
      <c r="B350" s="18" t="s">
        <v>15</v>
      </c>
      <c r="C350" s="18" t="s">
        <v>1014</v>
      </c>
      <c r="D350" s="19" t="s">
        <v>1259</v>
      </c>
      <c r="E350" s="20" t="s">
        <v>1260</v>
      </c>
      <c r="F350" s="20" t="s">
        <v>1260</v>
      </c>
      <c r="G350" s="24">
        <v>44654.0</v>
      </c>
      <c r="H350" s="17" t="s">
        <v>19</v>
      </c>
      <c r="I350" s="18">
        <v>3.0</v>
      </c>
      <c r="J350" s="21">
        <v>5.0E-4</v>
      </c>
      <c r="K350" s="18" t="s">
        <v>26</v>
      </c>
      <c r="L350" s="18" t="s">
        <v>26</v>
      </c>
      <c r="M350" s="21">
        <v>0.0</v>
      </c>
      <c r="N350" s="18" t="s">
        <v>1261</v>
      </c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7" t="s">
        <v>14</v>
      </c>
      <c r="B351" s="18" t="s">
        <v>15</v>
      </c>
      <c r="C351" s="18" t="s">
        <v>1014</v>
      </c>
      <c r="D351" s="19" t="s">
        <v>1262</v>
      </c>
      <c r="E351" s="20" t="s">
        <v>1263</v>
      </c>
      <c r="F351" s="20" t="s">
        <v>1263</v>
      </c>
      <c r="G351" s="27">
        <v>44735.0</v>
      </c>
      <c r="H351" s="29" t="s">
        <v>19</v>
      </c>
      <c r="I351" s="18">
        <v>3.0</v>
      </c>
      <c r="J351" s="21">
        <v>5.0E-4</v>
      </c>
      <c r="K351" s="18" t="s">
        <v>26</v>
      </c>
      <c r="L351" s="18" t="s">
        <v>26</v>
      </c>
      <c r="M351" s="21">
        <v>0.0</v>
      </c>
      <c r="N351" s="18" t="s">
        <v>1264</v>
      </c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7" t="s">
        <v>14</v>
      </c>
      <c r="B352" s="18" t="s">
        <v>15</v>
      </c>
      <c r="C352" s="18" t="s">
        <v>1014</v>
      </c>
      <c r="D352" s="19" t="s">
        <v>1265</v>
      </c>
      <c r="E352" s="20" t="s">
        <v>1266</v>
      </c>
      <c r="F352" s="20" t="s">
        <v>1266</v>
      </c>
      <c r="G352" s="18" t="s">
        <v>24</v>
      </c>
      <c r="H352" s="17" t="s">
        <v>19</v>
      </c>
      <c r="I352" s="18">
        <v>3.0</v>
      </c>
      <c r="J352" s="21">
        <v>5.0E-4</v>
      </c>
      <c r="K352" s="18" t="s">
        <v>26</v>
      </c>
      <c r="L352" s="18" t="s">
        <v>26</v>
      </c>
      <c r="M352" s="21">
        <v>0.0</v>
      </c>
      <c r="N352" s="18" t="s">
        <v>1267</v>
      </c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7" t="s">
        <v>14</v>
      </c>
      <c r="B353" s="18" t="s">
        <v>15</v>
      </c>
      <c r="C353" s="18" t="s">
        <v>1014</v>
      </c>
      <c r="D353" s="19" t="s">
        <v>1268</v>
      </c>
      <c r="E353" s="20" t="s">
        <v>1269</v>
      </c>
      <c r="F353" s="20" t="s">
        <v>1270</v>
      </c>
      <c r="G353" s="18" t="s">
        <v>441</v>
      </c>
      <c r="H353" s="17" t="s">
        <v>19</v>
      </c>
      <c r="I353" s="18">
        <v>3.0</v>
      </c>
      <c r="J353" s="21">
        <v>4.0E-4</v>
      </c>
      <c r="K353" s="18" t="s">
        <v>26</v>
      </c>
      <c r="L353" s="18" t="s">
        <v>26</v>
      </c>
      <c r="M353" s="21">
        <v>0.0</v>
      </c>
      <c r="N353" s="18" t="s">
        <v>1271</v>
      </c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7" t="s">
        <v>14</v>
      </c>
      <c r="B354" s="18" t="s">
        <v>15</v>
      </c>
      <c r="C354" s="18" t="s">
        <v>1014</v>
      </c>
      <c r="D354" s="19" t="s">
        <v>1272</v>
      </c>
      <c r="E354" s="20" t="s">
        <v>1273</v>
      </c>
      <c r="F354" s="20" t="s">
        <v>1274</v>
      </c>
      <c r="G354" s="18" t="s">
        <v>1275</v>
      </c>
      <c r="H354" s="17" t="s">
        <v>19</v>
      </c>
      <c r="I354" s="18">
        <v>3.0</v>
      </c>
      <c r="J354" s="21">
        <v>4.0E-4</v>
      </c>
      <c r="K354" s="18" t="s">
        <v>26</v>
      </c>
      <c r="L354" s="18" t="s">
        <v>26</v>
      </c>
      <c r="M354" s="21">
        <v>0.0</v>
      </c>
      <c r="N354" s="18" t="s">
        <v>1276</v>
      </c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7" t="s">
        <v>14</v>
      </c>
      <c r="B355" s="18" t="s">
        <v>15</v>
      </c>
      <c r="C355" s="18" t="s">
        <v>1014</v>
      </c>
      <c r="D355" s="19" t="s">
        <v>1277</v>
      </c>
      <c r="E355" s="20" t="s">
        <v>1278</v>
      </c>
      <c r="F355" s="20" t="s">
        <v>1279</v>
      </c>
      <c r="G355" s="18" t="s">
        <v>31</v>
      </c>
      <c r="H355" s="17" t="s">
        <v>19</v>
      </c>
      <c r="I355" s="18">
        <v>3.0</v>
      </c>
      <c r="J355" s="21">
        <v>4.0E-4</v>
      </c>
      <c r="K355" s="18" t="s">
        <v>26</v>
      </c>
      <c r="L355" s="18" t="s">
        <v>26</v>
      </c>
      <c r="M355" s="21">
        <v>0.0</v>
      </c>
      <c r="N355" s="18" t="s">
        <v>1280</v>
      </c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7" t="s">
        <v>14</v>
      </c>
      <c r="B356" s="18" t="s">
        <v>15</v>
      </c>
      <c r="C356" s="18" t="s">
        <v>1014</v>
      </c>
      <c r="D356" s="19" t="s">
        <v>1281</v>
      </c>
      <c r="E356" s="20" t="s">
        <v>1282</v>
      </c>
      <c r="F356" s="20" t="s">
        <v>1282</v>
      </c>
      <c r="G356" s="18" t="s">
        <v>65</v>
      </c>
      <c r="H356" s="17" t="s">
        <v>19</v>
      </c>
      <c r="I356" s="18">
        <v>3.0</v>
      </c>
      <c r="J356" s="21">
        <v>4.0E-4</v>
      </c>
      <c r="K356" s="18" t="s">
        <v>26</v>
      </c>
      <c r="L356" s="18" t="s">
        <v>26</v>
      </c>
      <c r="M356" s="21">
        <v>0.0</v>
      </c>
      <c r="N356" s="18" t="s">
        <v>1283</v>
      </c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7" t="s">
        <v>14</v>
      </c>
      <c r="B357" s="18" t="s">
        <v>15</v>
      </c>
      <c r="C357" s="18" t="s">
        <v>1014</v>
      </c>
      <c r="D357" s="19" t="s">
        <v>1284</v>
      </c>
      <c r="E357" s="20" t="s">
        <v>1285</v>
      </c>
      <c r="F357" s="20"/>
      <c r="G357" s="18"/>
      <c r="H357" s="17" t="s">
        <v>1240</v>
      </c>
      <c r="I357" s="18"/>
      <c r="J357" s="21">
        <v>3.0E-4</v>
      </c>
      <c r="K357" s="18" t="s">
        <v>26</v>
      </c>
      <c r="L357" s="18" t="s">
        <v>26</v>
      </c>
      <c r="M357" s="21">
        <v>0.0</v>
      </c>
      <c r="N357" s="1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7" t="s">
        <v>14</v>
      </c>
      <c r="B358" s="18" t="s">
        <v>15</v>
      </c>
      <c r="C358" s="18" t="s">
        <v>1014</v>
      </c>
      <c r="D358" s="19" t="s">
        <v>1286</v>
      </c>
      <c r="E358" s="20" t="s">
        <v>1287</v>
      </c>
      <c r="F358" s="20" t="s">
        <v>1288</v>
      </c>
      <c r="G358" s="24">
        <v>44601.0</v>
      </c>
      <c r="H358" s="17" t="s">
        <v>19</v>
      </c>
      <c r="I358" s="18">
        <v>3.0</v>
      </c>
      <c r="J358" s="21">
        <v>3.0E-4</v>
      </c>
      <c r="K358" s="18" t="s">
        <v>26</v>
      </c>
      <c r="L358" s="18" t="s">
        <v>26</v>
      </c>
      <c r="M358" s="21">
        <v>0.0</v>
      </c>
      <c r="N358" s="18" t="s">
        <v>1043</v>
      </c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7" t="s">
        <v>14</v>
      </c>
      <c r="B359" s="18" t="s">
        <v>15</v>
      </c>
      <c r="C359" s="18" t="s">
        <v>1014</v>
      </c>
      <c r="D359" s="19" t="s">
        <v>1289</v>
      </c>
      <c r="E359" s="20" t="s">
        <v>1290</v>
      </c>
      <c r="F359" s="20" t="s">
        <v>1291</v>
      </c>
      <c r="G359" s="18" t="s">
        <v>1292</v>
      </c>
      <c r="H359" s="17" t="s">
        <v>19</v>
      </c>
      <c r="I359" s="18">
        <v>3.0</v>
      </c>
      <c r="J359" s="21">
        <v>3.0E-4</v>
      </c>
      <c r="K359" s="18" t="s">
        <v>26</v>
      </c>
      <c r="L359" s="18" t="s">
        <v>26</v>
      </c>
      <c r="M359" s="21">
        <v>0.0</v>
      </c>
      <c r="N359" s="18" t="s">
        <v>1293</v>
      </c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7" t="s">
        <v>14</v>
      </c>
      <c r="B360" s="18" t="s">
        <v>15</v>
      </c>
      <c r="C360" s="18" t="s">
        <v>1014</v>
      </c>
      <c r="D360" s="19" t="s">
        <v>1294</v>
      </c>
      <c r="E360" s="20" t="s">
        <v>1295</v>
      </c>
      <c r="F360" s="20" t="s">
        <v>1296</v>
      </c>
      <c r="G360" s="18" t="s">
        <v>571</v>
      </c>
      <c r="H360" s="29" t="s">
        <v>19</v>
      </c>
      <c r="I360" s="18">
        <v>3.0</v>
      </c>
      <c r="J360" s="21">
        <v>3.0E-4</v>
      </c>
      <c r="K360" s="18" t="s">
        <v>26</v>
      </c>
      <c r="L360" s="18" t="s">
        <v>26</v>
      </c>
      <c r="M360" s="21">
        <v>0.0</v>
      </c>
      <c r="N360" s="18" t="s">
        <v>240</v>
      </c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7" t="s">
        <v>14</v>
      </c>
      <c r="B361" s="18" t="s">
        <v>15</v>
      </c>
      <c r="C361" s="18" t="s">
        <v>1014</v>
      </c>
      <c r="D361" s="19" t="s">
        <v>1297</v>
      </c>
      <c r="E361" s="20" t="s">
        <v>1298</v>
      </c>
      <c r="F361" s="20" t="s">
        <v>1298</v>
      </c>
      <c r="G361" s="24">
        <v>44751.0</v>
      </c>
      <c r="H361" s="17" t="s">
        <v>19</v>
      </c>
      <c r="I361" s="18">
        <v>3.0</v>
      </c>
      <c r="J361" s="21">
        <v>3.0E-4</v>
      </c>
      <c r="K361" s="18" t="s">
        <v>26</v>
      </c>
      <c r="L361" s="18" t="s">
        <v>26</v>
      </c>
      <c r="M361" s="21">
        <v>0.0</v>
      </c>
      <c r="N361" s="18" t="s">
        <v>1299</v>
      </c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7" t="s">
        <v>14</v>
      </c>
      <c r="B362" s="18" t="s">
        <v>15</v>
      </c>
      <c r="C362" s="18" t="s">
        <v>1014</v>
      </c>
      <c r="D362" s="19" t="s">
        <v>1300</v>
      </c>
      <c r="E362" s="20" t="s">
        <v>1301</v>
      </c>
      <c r="F362" s="20" t="s">
        <v>1302</v>
      </c>
      <c r="G362" s="24">
        <v>44949.0</v>
      </c>
      <c r="H362" s="29" t="s">
        <v>50</v>
      </c>
      <c r="I362" s="18">
        <v>3.0</v>
      </c>
      <c r="J362" s="21">
        <v>3.0E-4</v>
      </c>
      <c r="K362" s="18" t="s">
        <v>26</v>
      </c>
      <c r="L362" s="18" t="s">
        <v>26</v>
      </c>
      <c r="M362" s="21">
        <v>0.0</v>
      </c>
      <c r="N362" s="18" t="s">
        <v>976</v>
      </c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7" t="s">
        <v>14</v>
      </c>
      <c r="B363" s="18" t="s">
        <v>318</v>
      </c>
      <c r="C363" s="18" t="s">
        <v>1014</v>
      </c>
      <c r="D363" s="19" t="s">
        <v>1303</v>
      </c>
      <c r="E363" s="20" t="s">
        <v>1304</v>
      </c>
      <c r="F363" s="20" t="s">
        <v>1304</v>
      </c>
      <c r="G363" s="18" t="s">
        <v>206</v>
      </c>
      <c r="H363" s="29" t="s">
        <v>19</v>
      </c>
      <c r="I363" s="18">
        <v>3.0</v>
      </c>
      <c r="J363" s="21">
        <v>2.0E-4</v>
      </c>
      <c r="K363" s="18" t="s">
        <v>26</v>
      </c>
      <c r="L363" s="18" t="s">
        <v>26</v>
      </c>
      <c r="M363" s="21"/>
      <c r="N363" s="18" t="s">
        <v>1305</v>
      </c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7" t="s">
        <v>14</v>
      </c>
      <c r="B364" s="18" t="s">
        <v>15</v>
      </c>
      <c r="C364" s="18" t="s">
        <v>1014</v>
      </c>
      <c r="D364" s="19" t="s">
        <v>1306</v>
      </c>
      <c r="E364" s="20" t="s">
        <v>1307</v>
      </c>
      <c r="F364" s="20" t="s">
        <v>1307</v>
      </c>
      <c r="G364" s="18" t="s">
        <v>24</v>
      </c>
      <c r="H364" s="17" t="s">
        <v>19</v>
      </c>
      <c r="I364" s="18">
        <v>3.0</v>
      </c>
      <c r="J364" s="21">
        <v>2.0E-4</v>
      </c>
      <c r="K364" s="18" t="s">
        <v>26</v>
      </c>
      <c r="L364" s="18" t="s">
        <v>26</v>
      </c>
      <c r="M364" s="21"/>
      <c r="N364" s="18" t="s">
        <v>1308</v>
      </c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7" t="s">
        <v>14</v>
      </c>
      <c r="B365" s="18" t="s">
        <v>15</v>
      </c>
      <c r="C365" s="18" t="s">
        <v>1014</v>
      </c>
      <c r="D365" s="19" t="s">
        <v>1309</v>
      </c>
      <c r="E365" s="20" t="s">
        <v>1310</v>
      </c>
      <c r="F365" s="20" t="s">
        <v>1311</v>
      </c>
      <c r="G365" s="18" t="s">
        <v>571</v>
      </c>
      <c r="H365" s="17" t="s">
        <v>19</v>
      </c>
      <c r="I365" s="18">
        <v>3.0</v>
      </c>
      <c r="J365" s="21">
        <v>2.0E-4</v>
      </c>
      <c r="K365" s="18" t="s">
        <v>26</v>
      </c>
      <c r="L365" s="18" t="s">
        <v>26</v>
      </c>
      <c r="M365" s="21">
        <v>0.0</v>
      </c>
      <c r="N365" s="18" t="s">
        <v>845</v>
      </c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7" t="s">
        <v>14</v>
      </c>
      <c r="B366" s="18" t="s">
        <v>15</v>
      </c>
      <c r="C366" s="18" t="s">
        <v>1014</v>
      </c>
      <c r="D366" s="19" t="s">
        <v>1312</v>
      </c>
      <c r="E366" s="20" t="s">
        <v>1313</v>
      </c>
      <c r="F366" s="20" t="s">
        <v>1314</v>
      </c>
      <c r="G366" s="18" t="s">
        <v>31</v>
      </c>
      <c r="H366" s="17" t="s">
        <v>19</v>
      </c>
      <c r="I366" s="18">
        <v>3.0</v>
      </c>
      <c r="J366" s="21">
        <v>2.0E-4</v>
      </c>
      <c r="K366" s="18" t="s">
        <v>26</v>
      </c>
      <c r="L366" s="18" t="s">
        <v>26</v>
      </c>
      <c r="M366" s="21">
        <v>0.0</v>
      </c>
      <c r="N366" s="18" t="s">
        <v>1315</v>
      </c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7" t="s">
        <v>14</v>
      </c>
      <c r="B367" s="18" t="s">
        <v>15</v>
      </c>
      <c r="C367" s="18" t="s">
        <v>1014</v>
      </c>
      <c r="D367" s="19" t="s">
        <v>1316</v>
      </c>
      <c r="E367" s="20" t="s">
        <v>1317</v>
      </c>
      <c r="F367" s="20" t="s">
        <v>1318</v>
      </c>
      <c r="G367" s="27">
        <v>44977.0</v>
      </c>
      <c r="H367" s="29" t="s">
        <v>19</v>
      </c>
      <c r="I367" s="18">
        <v>3.0</v>
      </c>
      <c r="J367" s="21">
        <v>2.0E-4</v>
      </c>
      <c r="K367" s="18" t="s">
        <v>26</v>
      </c>
      <c r="L367" s="18" t="s">
        <v>26</v>
      </c>
      <c r="M367" s="21">
        <v>0.0</v>
      </c>
      <c r="N367" s="18" t="s">
        <v>1319</v>
      </c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7" t="s">
        <v>14</v>
      </c>
      <c r="B368" s="18" t="s">
        <v>15</v>
      </c>
      <c r="C368" s="18" t="s">
        <v>1014</v>
      </c>
      <c r="D368" s="19" t="s">
        <v>1320</v>
      </c>
      <c r="E368" s="20" t="s">
        <v>1321</v>
      </c>
      <c r="F368" s="20" t="s">
        <v>1322</v>
      </c>
      <c r="G368" s="18" t="s">
        <v>441</v>
      </c>
      <c r="H368" s="17" t="s">
        <v>50</v>
      </c>
      <c r="I368" s="18">
        <v>3.0</v>
      </c>
      <c r="J368" s="21">
        <v>2.0E-4</v>
      </c>
      <c r="K368" s="18" t="s">
        <v>26</v>
      </c>
      <c r="L368" s="18" t="s">
        <v>26</v>
      </c>
      <c r="M368" s="21">
        <v>0.0</v>
      </c>
      <c r="N368" s="18" t="s">
        <v>1231</v>
      </c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7" t="s">
        <v>14</v>
      </c>
      <c r="B369" s="18" t="s">
        <v>15</v>
      </c>
      <c r="C369" s="18" t="s">
        <v>1014</v>
      </c>
      <c r="D369" s="19" t="s">
        <v>1323</v>
      </c>
      <c r="E369" s="20" t="s">
        <v>1324</v>
      </c>
      <c r="F369" s="20" t="s">
        <v>1325</v>
      </c>
      <c r="G369" s="24">
        <v>44630.0</v>
      </c>
      <c r="H369" s="29" t="s">
        <v>19</v>
      </c>
      <c r="I369" s="18">
        <v>3.0</v>
      </c>
      <c r="J369" s="21">
        <v>1.0E-4</v>
      </c>
      <c r="K369" s="18" t="s">
        <v>26</v>
      </c>
      <c r="L369" s="18" t="s">
        <v>26</v>
      </c>
      <c r="M369" s="21">
        <v>0.0</v>
      </c>
      <c r="N369" s="18" t="s">
        <v>1326</v>
      </c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7" t="s">
        <v>14</v>
      </c>
      <c r="B370" s="18" t="s">
        <v>15</v>
      </c>
      <c r="C370" s="18" t="s">
        <v>1014</v>
      </c>
      <c r="D370" s="19" t="s">
        <v>1327</v>
      </c>
      <c r="E370" s="20" t="s">
        <v>1328</v>
      </c>
      <c r="F370" s="20" t="s">
        <v>1328</v>
      </c>
      <c r="G370" s="18" t="s">
        <v>1085</v>
      </c>
      <c r="H370" s="17" t="s">
        <v>19</v>
      </c>
      <c r="I370" s="18"/>
      <c r="J370" s="21">
        <v>1.0E-4</v>
      </c>
      <c r="K370" s="18" t="s">
        <v>26</v>
      </c>
      <c r="L370" s="18" t="s">
        <v>26</v>
      </c>
      <c r="M370" s="21">
        <v>0.0</v>
      </c>
      <c r="N370" s="18" t="s">
        <v>1329</v>
      </c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7" t="s">
        <v>14</v>
      </c>
      <c r="B371" s="18" t="s">
        <v>15</v>
      </c>
      <c r="C371" s="18" t="s">
        <v>1014</v>
      </c>
      <c r="D371" s="19" t="s">
        <v>1330</v>
      </c>
      <c r="E371" s="20" t="s">
        <v>1331</v>
      </c>
      <c r="F371" s="20" t="s">
        <v>1332</v>
      </c>
      <c r="G371" s="24">
        <v>44956.0</v>
      </c>
      <c r="H371" s="17" t="s">
        <v>50</v>
      </c>
      <c r="I371" s="18">
        <v>3.0</v>
      </c>
      <c r="J371" s="21">
        <v>1.0E-4</v>
      </c>
      <c r="K371" s="18" t="s">
        <v>26</v>
      </c>
      <c r="L371" s="18" t="s">
        <v>26</v>
      </c>
      <c r="M371" s="21">
        <v>0.0</v>
      </c>
      <c r="N371" s="18" t="s">
        <v>1271</v>
      </c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7" t="s">
        <v>14</v>
      </c>
      <c r="B372" s="18" t="s">
        <v>15</v>
      </c>
      <c r="C372" s="18" t="s">
        <v>1333</v>
      </c>
      <c r="D372" s="19" t="s">
        <v>1334</v>
      </c>
      <c r="E372" s="20" t="s">
        <v>1335</v>
      </c>
      <c r="F372" s="20" t="s">
        <v>1336</v>
      </c>
      <c r="G372" s="18" t="s">
        <v>1337</v>
      </c>
      <c r="H372" s="29" t="s">
        <v>19</v>
      </c>
      <c r="I372" s="18">
        <v>3.0</v>
      </c>
      <c r="J372" s="21">
        <v>0.5332</v>
      </c>
      <c r="K372" s="21">
        <v>0.4427</v>
      </c>
      <c r="L372" s="18">
        <v>14.28</v>
      </c>
      <c r="M372" s="21"/>
      <c r="N372" s="18" t="s">
        <v>70</v>
      </c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7" t="s">
        <v>14</v>
      </c>
      <c r="B373" s="18" t="s">
        <v>15</v>
      </c>
      <c r="C373" s="18" t="s">
        <v>1333</v>
      </c>
      <c r="D373" s="19" t="s">
        <v>1338</v>
      </c>
      <c r="E373" s="20" t="s">
        <v>1339</v>
      </c>
      <c r="F373" s="20" t="s">
        <v>1340</v>
      </c>
      <c r="G373" s="18" t="s">
        <v>1341</v>
      </c>
      <c r="H373" s="17" t="s">
        <v>50</v>
      </c>
      <c r="I373" s="18">
        <v>3.0</v>
      </c>
      <c r="J373" s="21">
        <v>0.2989</v>
      </c>
      <c r="K373" s="18" t="s">
        <v>26</v>
      </c>
      <c r="L373" s="18" t="s">
        <v>26</v>
      </c>
      <c r="M373" s="21">
        <v>0.0</v>
      </c>
      <c r="N373" s="18" t="s">
        <v>1342</v>
      </c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7" t="s">
        <v>14</v>
      </c>
      <c r="B374" s="18" t="s">
        <v>318</v>
      </c>
      <c r="C374" s="18" t="s">
        <v>1333</v>
      </c>
      <c r="D374" s="19" t="s">
        <v>1343</v>
      </c>
      <c r="E374" s="20" t="s">
        <v>1344</v>
      </c>
      <c r="F374" s="20" t="s">
        <v>1345</v>
      </c>
      <c r="G374" s="18" t="s">
        <v>849</v>
      </c>
      <c r="H374" s="29" t="s">
        <v>50</v>
      </c>
      <c r="I374" s="18">
        <v>3.0</v>
      </c>
      <c r="J374" s="21">
        <v>0.1768</v>
      </c>
      <c r="K374" s="21">
        <v>0.1526</v>
      </c>
      <c r="L374" s="18">
        <v>16.33</v>
      </c>
      <c r="M374" s="21">
        <v>0.0</v>
      </c>
      <c r="N374" s="18" t="s">
        <v>1346</v>
      </c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7" t="s">
        <v>14</v>
      </c>
      <c r="B375" s="18" t="s">
        <v>15</v>
      </c>
      <c r="C375" s="18" t="s">
        <v>1333</v>
      </c>
      <c r="D375" s="19" t="s">
        <v>1347</v>
      </c>
      <c r="E375" s="20" t="s">
        <v>1348</v>
      </c>
      <c r="F375" s="20" t="s">
        <v>1349</v>
      </c>
      <c r="G375" s="18" t="s">
        <v>1350</v>
      </c>
      <c r="H375" s="29" t="s">
        <v>50</v>
      </c>
      <c r="I375" s="18">
        <v>3.0</v>
      </c>
      <c r="J375" s="21">
        <v>0.0908</v>
      </c>
      <c r="K375" s="18" t="s">
        <v>26</v>
      </c>
      <c r="L375" s="18" t="s">
        <v>26</v>
      </c>
      <c r="M375" s="21">
        <v>0.0</v>
      </c>
      <c r="N375" s="18" t="s">
        <v>37</v>
      </c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7" t="s">
        <v>14</v>
      </c>
      <c r="B376" s="18" t="s">
        <v>318</v>
      </c>
      <c r="C376" s="18" t="s">
        <v>1333</v>
      </c>
      <c r="D376" s="19" t="s">
        <v>1351</v>
      </c>
      <c r="E376" s="20" t="s">
        <v>1352</v>
      </c>
      <c r="F376" s="20" t="s">
        <v>1353</v>
      </c>
      <c r="G376" s="18" t="s">
        <v>849</v>
      </c>
      <c r="H376" s="29" t="s">
        <v>50</v>
      </c>
      <c r="I376" s="18">
        <v>3.0</v>
      </c>
      <c r="J376" s="21">
        <v>0.0301</v>
      </c>
      <c r="K376" s="21">
        <v>0.0217</v>
      </c>
      <c r="L376" s="18">
        <v>0.83</v>
      </c>
      <c r="M376" s="21">
        <v>0.0</v>
      </c>
      <c r="N376" s="18" t="s">
        <v>1354</v>
      </c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7" t="s">
        <v>14</v>
      </c>
      <c r="B377" s="18" t="s">
        <v>318</v>
      </c>
      <c r="C377" s="18" t="s">
        <v>1333</v>
      </c>
      <c r="D377" s="19" t="s">
        <v>1355</v>
      </c>
      <c r="E377" s="20" t="s">
        <v>1356</v>
      </c>
      <c r="F377" s="20" t="s">
        <v>1357</v>
      </c>
      <c r="G377" s="18" t="s">
        <v>31</v>
      </c>
      <c r="H377" s="17" t="s">
        <v>50</v>
      </c>
      <c r="I377" s="18">
        <v>3.0</v>
      </c>
      <c r="J377" s="21">
        <v>0.0123</v>
      </c>
      <c r="K377" s="18" t="s">
        <v>26</v>
      </c>
      <c r="L377" s="18" t="s">
        <v>26</v>
      </c>
      <c r="M377" s="21">
        <v>0.0</v>
      </c>
      <c r="N377" s="18" t="s">
        <v>1358</v>
      </c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7" t="s">
        <v>14</v>
      </c>
      <c r="B378" s="18" t="s">
        <v>15</v>
      </c>
      <c r="C378" s="18" t="s">
        <v>1333</v>
      </c>
      <c r="D378" s="19" t="s">
        <v>1359</v>
      </c>
      <c r="E378" s="20" t="s">
        <v>1360</v>
      </c>
      <c r="F378" s="20" t="s">
        <v>1361</v>
      </c>
      <c r="G378" s="24">
        <v>44748.0</v>
      </c>
      <c r="H378" s="29" t="s">
        <v>19</v>
      </c>
      <c r="I378" s="18">
        <v>3.0</v>
      </c>
      <c r="J378" s="21">
        <v>0.0112</v>
      </c>
      <c r="K378" s="18" t="s">
        <v>26</v>
      </c>
      <c r="L378" s="22" t="s">
        <v>26</v>
      </c>
      <c r="M378" s="21"/>
      <c r="N378" s="18" t="s">
        <v>1362</v>
      </c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7" t="s">
        <v>14</v>
      </c>
      <c r="B379" s="18" t="s">
        <v>318</v>
      </c>
      <c r="C379" s="18" t="s">
        <v>1333</v>
      </c>
      <c r="D379" s="19" t="s">
        <v>1363</v>
      </c>
      <c r="E379" s="20" t="s">
        <v>1364</v>
      </c>
      <c r="F379" s="20" t="s">
        <v>1365</v>
      </c>
      <c r="G379" s="18" t="s">
        <v>1366</v>
      </c>
      <c r="H379" s="29" t="s">
        <v>19</v>
      </c>
      <c r="I379" s="18">
        <v>3.0</v>
      </c>
      <c r="J379" s="21">
        <v>0.0109</v>
      </c>
      <c r="K379" s="18" t="s">
        <v>26</v>
      </c>
      <c r="L379" s="18" t="s">
        <v>26</v>
      </c>
      <c r="M379" s="21"/>
      <c r="N379" s="18" t="s">
        <v>1024</v>
      </c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7" t="s">
        <v>14</v>
      </c>
      <c r="B380" s="18" t="s">
        <v>318</v>
      </c>
      <c r="C380" s="18" t="s">
        <v>1333</v>
      </c>
      <c r="D380" s="19" t="s">
        <v>1367</v>
      </c>
      <c r="E380" s="20" t="s">
        <v>1368</v>
      </c>
      <c r="F380" s="20" t="s">
        <v>1368</v>
      </c>
      <c r="G380" s="18" t="s">
        <v>206</v>
      </c>
      <c r="H380" s="17" t="s">
        <v>19</v>
      </c>
      <c r="I380" s="18">
        <v>3.0</v>
      </c>
      <c r="J380" s="21">
        <v>0.0032</v>
      </c>
      <c r="K380" s="18" t="s">
        <v>26</v>
      </c>
      <c r="L380" s="22" t="s">
        <v>26</v>
      </c>
      <c r="M380" s="21">
        <v>0.0</v>
      </c>
      <c r="N380" s="18" t="s">
        <v>1369</v>
      </c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7" t="s">
        <v>14</v>
      </c>
      <c r="B381" s="18" t="s">
        <v>318</v>
      </c>
      <c r="C381" s="18" t="s">
        <v>1333</v>
      </c>
      <c r="D381" s="19" t="s">
        <v>1370</v>
      </c>
      <c r="E381" s="20" t="s">
        <v>1371</v>
      </c>
      <c r="F381" s="20" t="s">
        <v>1372</v>
      </c>
      <c r="G381" s="18" t="s">
        <v>81</v>
      </c>
      <c r="H381" s="17" t="s">
        <v>45</v>
      </c>
      <c r="I381" s="18">
        <v>3.0</v>
      </c>
      <c r="J381" s="21">
        <v>0.0026</v>
      </c>
      <c r="K381" s="18" t="s">
        <v>26</v>
      </c>
      <c r="L381" s="18" t="s">
        <v>26</v>
      </c>
      <c r="M381" s="21">
        <v>0.0</v>
      </c>
      <c r="N381" s="18" t="s">
        <v>1373</v>
      </c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7" t="s">
        <v>14</v>
      </c>
      <c r="B382" s="18" t="s">
        <v>15</v>
      </c>
      <c r="C382" s="18" t="s">
        <v>1333</v>
      </c>
      <c r="D382" s="19" t="s">
        <v>1374</v>
      </c>
      <c r="E382" s="20" t="s">
        <v>1375</v>
      </c>
      <c r="F382" s="20" t="s">
        <v>1375</v>
      </c>
      <c r="G382" s="18" t="s">
        <v>206</v>
      </c>
      <c r="H382" s="17" t="s">
        <v>19</v>
      </c>
      <c r="I382" s="18">
        <v>3.0</v>
      </c>
      <c r="J382" s="21">
        <v>0.0023</v>
      </c>
      <c r="K382" s="18" t="s">
        <v>26</v>
      </c>
      <c r="L382" s="22" t="s">
        <v>26</v>
      </c>
      <c r="M382" s="21">
        <v>0.0</v>
      </c>
      <c r="N382" s="18" t="s">
        <v>1376</v>
      </c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7" t="s">
        <v>14</v>
      </c>
      <c r="B383" s="18" t="s">
        <v>15</v>
      </c>
      <c r="C383" s="18" t="s">
        <v>1333</v>
      </c>
      <c r="D383" s="19" t="s">
        <v>1377</v>
      </c>
      <c r="E383" s="20" t="s">
        <v>1378</v>
      </c>
      <c r="F383" s="20" t="s">
        <v>1379</v>
      </c>
      <c r="G383" s="24">
        <v>44951.0</v>
      </c>
      <c r="H383" s="17" t="s">
        <v>50</v>
      </c>
      <c r="I383" s="18">
        <v>3.0</v>
      </c>
      <c r="J383" s="21">
        <v>0.0021</v>
      </c>
      <c r="K383" s="18" t="s">
        <v>26</v>
      </c>
      <c r="L383" s="18" t="s">
        <v>26</v>
      </c>
      <c r="M383" s="21">
        <v>0.0</v>
      </c>
      <c r="N383" s="18" t="s">
        <v>70</v>
      </c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7" t="s">
        <v>14</v>
      </c>
      <c r="B384" s="18" t="s">
        <v>318</v>
      </c>
      <c r="C384" s="18" t="s">
        <v>1333</v>
      </c>
      <c r="D384" s="19" t="s">
        <v>1380</v>
      </c>
      <c r="E384" s="20" t="s">
        <v>1381</v>
      </c>
      <c r="F384" s="20" t="s">
        <v>1382</v>
      </c>
      <c r="G384" s="18" t="s">
        <v>31</v>
      </c>
      <c r="H384" s="17" t="s">
        <v>105</v>
      </c>
      <c r="I384" s="18">
        <v>3.0</v>
      </c>
      <c r="J384" s="21">
        <v>0.0016</v>
      </c>
      <c r="K384" s="18" t="s">
        <v>26</v>
      </c>
      <c r="L384" s="18" t="s">
        <v>26</v>
      </c>
      <c r="M384" s="21">
        <v>0.0</v>
      </c>
      <c r="N384" s="18" t="s">
        <v>1383</v>
      </c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7" t="s">
        <v>14</v>
      </c>
      <c r="B385" s="18" t="s">
        <v>15</v>
      </c>
      <c r="C385" s="18" t="s">
        <v>1333</v>
      </c>
      <c r="D385" s="19" t="s">
        <v>1384</v>
      </c>
      <c r="E385" s="20" t="s">
        <v>1385</v>
      </c>
      <c r="F385" s="20" t="s">
        <v>1386</v>
      </c>
      <c r="G385" s="18" t="s">
        <v>81</v>
      </c>
      <c r="H385" s="17" t="s">
        <v>87</v>
      </c>
      <c r="I385" s="18">
        <v>3.0</v>
      </c>
      <c r="J385" s="21">
        <v>0.0012</v>
      </c>
      <c r="K385" s="18" t="s">
        <v>26</v>
      </c>
      <c r="L385" s="18" t="s">
        <v>26</v>
      </c>
      <c r="M385" s="21">
        <v>0.0</v>
      </c>
      <c r="N385" s="18" t="s">
        <v>1387</v>
      </c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7" t="s">
        <v>14</v>
      </c>
      <c r="B386" s="18" t="s">
        <v>15</v>
      </c>
      <c r="C386" s="18" t="s">
        <v>1333</v>
      </c>
      <c r="D386" s="19" t="s">
        <v>1388</v>
      </c>
      <c r="E386" s="20" t="s">
        <v>1389</v>
      </c>
      <c r="F386" s="20" t="s">
        <v>1390</v>
      </c>
      <c r="G386" s="18" t="s">
        <v>113</v>
      </c>
      <c r="H386" s="17" t="s">
        <v>87</v>
      </c>
      <c r="I386" s="18">
        <v>3.0</v>
      </c>
      <c r="J386" s="21">
        <v>8.0E-4</v>
      </c>
      <c r="K386" s="18" t="s">
        <v>26</v>
      </c>
      <c r="L386" s="18" t="s">
        <v>26</v>
      </c>
      <c r="M386" s="21">
        <v>0.0</v>
      </c>
      <c r="N386" s="18" t="s">
        <v>1391</v>
      </c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7" t="s">
        <v>14</v>
      </c>
      <c r="B387" s="18" t="s">
        <v>15</v>
      </c>
      <c r="C387" s="18" t="s">
        <v>1333</v>
      </c>
      <c r="D387" s="19" t="s">
        <v>1392</v>
      </c>
      <c r="E387" s="20" t="s">
        <v>1393</v>
      </c>
      <c r="F387" s="20" t="s">
        <v>1394</v>
      </c>
      <c r="G387" s="24">
        <v>44785.0</v>
      </c>
      <c r="H387" s="17" t="s">
        <v>105</v>
      </c>
      <c r="I387" s="18">
        <v>3.0</v>
      </c>
      <c r="J387" s="21">
        <v>7.0E-4</v>
      </c>
      <c r="K387" s="18" t="s">
        <v>26</v>
      </c>
      <c r="L387" s="18" t="s">
        <v>26</v>
      </c>
      <c r="M387" s="21">
        <v>0.0</v>
      </c>
      <c r="N387" s="18" t="s">
        <v>1395</v>
      </c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7" t="s">
        <v>14</v>
      </c>
      <c r="B388" s="18" t="s">
        <v>15</v>
      </c>
      <c r="C388" s="18" t="s">
        <v>1333</v>
      </c>
      <c r="D388" s="19" t="s">
        <v>1396</v>
      </c>
      <c r="E388" s="20" t="s">
        <v>1397</v>
      </c>
      <c r="F388" s="20" t="s">
        <v>1398</v>
      </c>
      <c r="G388" s="27">
        <v>44925.0</v>
      </c>
      <c r="H388" s="17" t="s">
        <v>454</v>
      </c>
      <c r="I388" s="18">
        <v>3.0</v>
      </c>
      <c r="J388" s="21">
        <v>6.0E-4</v>
      </c>
      <c r="K388" s="18" t="s">
        <v>26</v>
      </c>
      <c r="L388" s="18" t="s">
        <v>26</v>
      </c>
      <c r="M388" s="21">
        <v>0.0</v>
      </c>
      <c r="N388" s="18" t="s">
        <v>1399</v>
      </c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7" t="s">
        <v>14</v>
      </c>
      <c r="B389" s="18" t="s">
        <v>15</v>
      </c>
      <c r="C389" s="18" t="s">
        <v>1333</v>
      </c>
      <c r="D389" s="19" t="s">
        <v>1400</v>
      </c>
      <c r="E389" s="20" t="s">
        <v>1401</v>
      </c>
      <c r="F389" s="20" t="s">
        <v>1402</v>
      </c>
      <c r="G389" s="24">
        <v>44946.0</v>
      </c>
      <c r="H389" s="17" t="s">
        <v>87</v>
      </c>
      <c r="I389" s="18">
        <v>3.0</v>
      </c>
      <c r="J389" s="21">
        <v>2.0E-4</v>
      </c>
      <c r="K389" s="18" t="s">
        <v>26</v>
      </c>
      <c r="L389" s="18" t="s">
        <v>26</v>
      </c>
      <c r="M389" s="21">
        <v>0.0</v>
      </c>
      <c r="N389" s="18" t="s">
        <v>1403</v>
      </c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7" t="s">
        <v>14</v>
      </c>
      <c r="B390" s="18" t="s">
        <v>15</v>
      </c>
      <c r="C390" s="18" t="s">
        <v>1333</v>
      </c>
      <c r="D390" s="19" t="s">
        <v>1404</v>
      </c>
      <c r="E390" s="20" t="s">
        <v>1405</v>
      </c>
      <c r="F390" s="20" t="s">
        <v>1406</v>
      </c>
      <c r="G390" s="24">
        <v>44977.0</v>
      </c>
      <c r="H390" s="17" t="s">
        <v>454</v>
      </c>
      <c r="I390" s="18">
        <v>3.0</v>
      </c>
      <c r="J390" s="21">
        <v>1.0E-4</v>
      </c>
      <c r="K390" s="18" t="s">
        <v>26</v>
      </c>
      <c r="L390" s="18" t="s">
        <v>26</v>
      </c>
      <c r="M390" s="21">
        <v>0.0</v>
      </c>
      <c r="N390" s="18" t="s">
        <v>1407</v>
      </c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7" t="s">
        <v>14</v>
      </c>
      <c r="B391" s="18" t="s">
        <v>15</v>
      </c>
      <c r="C391" s="18" t="s">
        <v>1408</v>
      </c>
      <c r="D391" s="19" t="s">
        <v>1409</v>
      </c>
      <c r="E391" s="20" t="s">
        <v>1410</v>
      </c>
      <c r="F391" s="20" t="s">
        <v>1411</v>
      </c>
      <c r="G391" s="18" t="s">
        <v>129</v>
      </c>
      <c r="H391" s="17" t="s">
        <v>185</v>
      </c>
      <c r="I391" s="18">
        <v>3.0</v>
      </c>
      <c r="J391" s="21">
        <v>1.0</v>
      </c>
      <c r="K391" s="18" t="s">
        <v>1412</v>
      </c>
      <c r="L391" s="18" t="s">
        <v>26</v>
      </c>
      <c r="M391" s="21"/>
      <c r="N391" s="18" t="s">
        <v>1413</v>
      </c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7" t="s">
        <v>14</v>
      </c>
      <c r="B392" s="18" t="s">
        <v>15</v>
      </c>
      <c r="C392" s="18" t="s">
        <v>1408</v>
      </c>
      <c r="D392" s="19" t="s">
        <v>1414</v>
      </c>
      <c r="E392" s="20" t="s">
        <v>1415</v>
      </c>
      <c r="F392" s="20" t="s">
        <v>1416</v>
      </c>
      <c r="G392" s="18" t="s">
        <v>129</v>
      </c>
      <c r="H392" s="17" t="s">
        <v>50</v>
      </c>
      <c r="I392" s="18">
        <v>3.0</v>
      </c>
      <c r="J392" s="21">
        <v>1.0</v>
      </c>
      <c r="K392" s="21">
        <v>0.5453</v>
      </c>
      <c r="L392" s="18">
        <v>31.7</v>
      </c>
      <c r="M392" s="21"/>
      <c r="N392" s="18" t="s">
        <v>1417</v>
      </c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7" t="s">
        <v>14</v>
      </c>
      <c r="B393" s="18" t="s">
        <v>15</v>
      </c>
      <c r="C393" s="18" t="s">
        <v>1408</v>
      </c>
      <c r="D393" s="19" t="s">
        <v>1418</v>
      </c>
      <c r="E393" s="20" t="s">
        <v>1419</v>
      </c>
      <c r="F393" s="20" t="s">
        <v>1420</v>
      </c>
      <c r="G393" s="25">
        <v>44846.0</v>
      </c>
      <c r="H393" s="17" t="s">
        <v>19</v>
      </c>
      <c r="I393" s="18">
        <v>3.0</v>
      </c>
      <c r="J393" s="21">
        <v>1.0</v>
      </c>
      <c r="K393" s="21">
        <v>0.9169</v>
      </c>
      <c r="L393" s="18">
        <v>9.23</v>
      </c>
      <c r="M393" s="21">
        <v>0.0</v>
      </c>
      <c r="N393" s="18" t="s">
        <v>1421</v>
      </c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7" t="s">
        <v>14</v>
      </c>
      <c r="B394" s="18" t="s">
        <v>15</v>
      </c>
      <c r="C394" s="18" t="s">
        <v>1408</v>
      </c>
      <c r="D394" s="19" t="s">
        <v>850</v>
      </c>
      <c r="E394" s="20" t="s">
        <v>1422</v>
      </c>
      <c r="F394" s="20" t="s">
        <v>1423</v>
      </c>
      <c r="G394" s="18" t="s">
        <v>453</v>
      </c>
      <c r="H394" s="17" t="s">
        <v>19</v>
      </c>
      <c r="I394" s="18">
        <v>3.0</v>
      </c>
      <c r="J394" s="21">
        <v>0.9549</v>
      </c>
      <c r="K394" s="21">
        <v>0.9496</v>
      </c>
      <c r="L394" s="18">
        <v>41.5</v>
      </c>
      <c r="M394" s="21">
        <v>0.0</v>
      </c>
      <c r="N394" s="18" t="s">
        <v>88</v>
      </c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7" t="s">
        <v>14</v>
      </c>
      <c r="B395" s="18" t="s">
        <v>15</v>
      </c>
      <c r="C395" s="18" t="s">
        <v>1408</v>
      </c>
      <c r="D395" s="19" t="s">
        <v>1424</v>
      </c>
      <c r="E395" s="20" t="s">
        <v>1425</v>
      </c>
      <c r="F395" s="20" t="s">
        <v>1426</v>
      </c>
      <c r="G395" s="18" t="s">
        <v>602</v>
      </c>
      <c r="H395" s="17" t="s">
        <v>50</v>
      </c>
      <c r="I395" s="18">
        <v>3.0</v>
      </c>
      <c r="J395" s="21">
        <v>0.7411</v>
      </c>
      <c r="K395" s="18" t="s">
        <v>26</v>
      </c>
      <c r="L395" s="18" t="s">
        <v>26</v>
      </c>
      <c r="M395" s="21">
        <v>0.0</v>
      </c>
      <c r="N395" s="18" t="s">
        <v>1427</v>
      </c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7" t="s">
        <v>14</v>
      </c>
      <c r="B396" s="18" t="s">
        <v>15</v>
      </c>
      <c r="C396" s="18" t="s">
        <v>1408</v>
      </c>
      <c r="D396" s="19" t="s">
        <v>1428</v>
      </c>
      <c r="E396" s="20" t="s">
        <v>1429</v>
      </c>
      <c r="F396" s="20" t="s">
        <v>1430</v>
      </c>
      <c r="G396" s="18" t="s">
        <v>31</v>
      </c>
      <c r="H396" s="17" t="s">
        <v>50</v>
      </c>
      <c r="I396" s="18">
        <v>3.0</v>
      </c>
      <c r="J396" s="21">
        <v>0.6896</v>
      </c>
      <c r="K396" s="18" t="s">
        <v>26</v>
      </c>
      <c r="L396" s="18" t="s">
        <v>26</v>
      </c>
      <c r="M396" s="21">
        <v>0.0</v>
      </c>
      <c r="N396" s="18" t="s">
        <v>1431</v>
      </c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7" t="s">
        <v>14</v>
      </c>
      <c r="B397" s="18" t="s">
        <v>15</v>
      </c>
      <c r="C397" s="18" t="s">
        <v>1408</v>
      </c>
      <c r="D397" s="19" t="s">
        <v>1432</v>
      </c>
      <c r="E397" s="20" t="s">
        <v>1433</v>
      </c>
      <c r="F397" s="20" t="s">
        <v>1434</v>
      </c>
      <c r="G397" s="18" t="s">
        <v>453</v>
      </c>
      <c r="H397" s="17" t="s">
        <v>19</v>
      </c>
      <c r="I397" s="18">
        <v>3.0</v>
      </c>
      <c r="J397" s="21">
        <v>0.5115</v>
      </c>
      <c r="K397" s="18" t="s">
        <v>26</v>
      </c>
      <c r="L397" s="22" t="s">
        <v>26</v>
      </c>
      <c r="M397" s="21">
        <v>0.0</v>
      </c>
      <c r="N397" s="18" t="s">
        <v>1435</v>
      </c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7" t="s">
        <v>14</v>
      </c>
      <c r="B398" s="18" t="s">
        <v>318</v>
      </c>
      <c r="C398" s="18" t="s">
        <v>1408</v>
      </c>
      <c r="D398" s="19" t="s">
        <v>1436</v>
      </c>
      <c r="E398" s="20" t="s">
        <v>1437</v>
      </c>
      <c r="F398" s="20" t="s">
        <v>1438</v>
      </c>
      <c r="G398" s="18" t="s">
        <v>129</v>
      </c>
      <c r="H398" s="17" t="s">
        <v>50</v>
      </c>
      <c r="I398" s="18">
        <v>3.0</v>
      </c>
      <c r="J398" s="21">
        <v>0.4631</v>
      </c>
      <c r="K398" s="21">
        <v>0.461</v>
      </c>
      <c r="L398" s="22">
        <v>32.45</v>
      </c>
      <c r="M398" s="21"/>
      <c r="N398" s="18" t="s">
        <v>1395</v>
      </c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7" t="s">
        <v>14</v>
      </c>
      <c r="B399" s="18" t="s">
        <v>15</v>
      </c>
      <c r="C399" s="18" t="s">
        <v>1408</v>
      </c>
      <c r="D399" s="19" t="s">
        <v>1439</v>
      </c>
      <c r="E399" s="20" t="s">
        <v>1440</v>
      </c>
      <c r="F399" s="20" t="s">
        <v>1441</v>
      </c>
      <c r="G399" s="18" t="s">
        <v>31</v>
      </c>
      <c r="H399" s="17" t="s">
        <v>19</v>
      </c>
      <c r="I399" s="18">
        <v>3.0</v>
      </c>
      <c r="J399" s="21">
        <v>0.4129</v>
      </c>
      <c r="K399" s="18" t="s">
        <v>26</v>
      </c>
      <c r="L399" s="18" t="s">
        <v>26</v>
      </c>
      <c r="M399" s="21">
        <v>0.0</v>
      </c>
      <c r="N399" s="18" t="s">
        <v>1427</v>
      </c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7" t="s">
        <v>14</v>
      </c>
      <c r="B400" s="18" t="s">
        <v>15</v>
      </c>
      <c r="C400" s="18" t="s">
        <v>1408</v>
      </c>
      <c r="D400" s="19" t="s">
        <v>1442</v>
      </c>
      <c r="E400" s="20" t="s">
        <v>1443</v>
      </c>
      <c r="F400" s="20" t="s">
        <v>1444</v>
      </c>
      <c r="G400" s="18" t="s">
        <v>602</v>
      </c>
      <c r="H400" s="17" t="s">
        <v>19</v>
      </c>
      <c r="I400" s="18">
        <v>3.0</v>
      </c>
      <c r="J400" s="21">
        <v>0.3898</v>
      </c>
      <c r="K400" s="18" t="s">
        <v>26</v>
      </c>
      <c r="L400" s="22" t="s">
        <v>26</v>
      </c>
      <c r="M400" s="21">
        <v>0.0</v>
      </c>
      <c r="N400" s="18" t="s">
        <v>1445</v>
      </c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7" t="s">
        <v>14</v>
      </c>
      <c r="B401" s="18" t="s">
        <v>15</v>
      </c>
      <c r="C401" s="18" t="s">
        <v>1408</v>
      </c>
      <c r="D401" s="19" t="s">
        <v>273</v>
      </c>
      <c r="E401" s="20" t="s">
        <v>1446</v>
      </c>
      <c r="F401" s="20" t="s">
        <v>1447</v>
      </c>
      <c r="G401" s="18" t="s">
        <v>1275</v>
      </c>
      <c r="H401" s="17" t="s">
        <v>50</v>
      </c>
      <c r="I401" s="18">
        <v>3.0</v>
      </c>
      <c r="J401" s="21">
        <v>0.278</v>
      </c>
      <c r="K401" s="18" t="s">
        <v>26</v>
      </c>
      <c r="L401" s="18" t="s">
        <v>26</v>
      </c>
      <c r="M401" s="21">
        <v>0.0</v>
      </c>
      <c r="N401" s="18" t="s">
        <v>1448</v>
      </c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7" t="s">
        <v>14</v>
      </c>
      <c r="B402" s="18" t="s">
        <v>318</v>
      </c>
      <c r="C402" s="18" t="s">
        <v>1408</v>
      </c>
      <c r="D402" s="19" t="s">
        <v>1449</v>
      </c>
      <c r="E402" s="20" t="s">
        <v>1450</v>
      </c>
      <c r="F402" s="20" t="s">
        <v>1451</v>
      </c>
      <c r="G402" s="18" t="s">
        <v>309</v>
      </c>
      <c r="H402" s="17" t="s">
        <v>454</v>
      </c>
      <c r="I402" s="18">
        <v>3.0</v>
      </c>
      <c r="J402" s="21">
        <v>0.2673</v>
      </c>
      <c r="K402" s="18" t="s">
        <v>26</v>
      </c>
      <c r="L402" s="18" t="s">
        <v>26</v>
      </c>
      <c r="M402" s="21">
        <v>0.0</v>
      </c>
      <c r="N402" s="18" t="s">
        <v>1452</v>
      </c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7" t="s">
        <v>14</v>
      </c>
      <c r="B403" s="18" t="s">
        <v>15</v>
      </c>
      <c r="C403" s="18" t="s">
        <v>1408</v>
      </c>
      <c r="D403" s="19" t="s">
        <v>1453</v>
      </c>
      <c r="E403" s="20" t="s">
        <v>1454</v>
      </c>
      <c r="F403" s="20" t="s">
        <v>1455</v>
      </c>
      <c r="G403" s="18" t="s">
        <v>602</v>
      </c>
      <c r="H403" s="17" t="s">
        <v>50</v>
      </c>
      <c r="I403" s="18">
        <v>3.0</v>
      </c>
      <c r="J403" s="21">
        <v>0.2525</v>
      </c>
      <c r="K403" s="18" t="s">
        <v>26</v>
      </c>
      <c r="L403" s="18" t="s">
        <v>26</v>
      </c>
      <c r="M403" s="21">
        <v>0.0</v>
      </c>
      <c r="N403" s="18" t="s">
        <v>1456</v>
      </c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7" t="s">
        <v>14</v>
      </c>
      <c r="B404" s="18" t="s">
        <v>15</v>
      </c>
      <c r="C404" s="18" t="s">
        <v>1408</v>
      </c>
      <c r="D404" s="19" t="s">
        <v>1457</v>
      </c>
      <c r="E404" s="20" t="s">
        <v>1458</v>
      </c>
      <c r="F404" s="20" t="s">
        <v>1459</v>
      </c>
      <c r="G404" s="18" t="s">
        <v>31</v>
      </c>
      <c r="H404" s="17" t="s">
        <v>19</v>
      </c>
      <c r="I404" s="18">
        <v>3.0</v>
      </c>
      <c r="J404" s="21">
        <v>0.0048</v>
      </c>
      <c r="K404" s="18" t="s">
        <v>26</v>
      </c>
      <c r="L404" s="18" t="s">
        <v>26</v>
      </c>
      <c r="M404" s="21">
        <v>0.0</v>
      </c>
      <c r="N404" s="18" t="s">
        <v>1460</v>
      </c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7" t="s">
        <v>14</v>
      </c>
      <c r="B405" s="18" t="s">
        <v>15</v>
      </c>
      <c r="C405" s="18" t="s">
        <v>1408</v>
      </c>
      <c r="D405" s="19" t="s">
        <v>1461</v>
      </c>
      <c r="E405" s="20" t="s">
        <v>1462</v>
      </c>
      <c r="F405" s="20" t="s">
        <v>1463</v>
      </c>
      <c r="G405" s="18" t="s">
        <v>31</v>
      </c>
      <c r="H405" s="17" t="s">
        <v>19</v>
      </c>
      <c r="I405" s="18">
        <v>3.0</v>
      </c>
      <c r="J405" s="21">
        <v>0.0044</v>
      </c>
      <c r="K405" s="18" t="s">
        <v>26</v>
      </c>
      <c r="L405" s="18" t="s">
        <v>26</v>
      </c>
      <c r="M405" s="21">
        <v>0.0</v>
      </c>
      <c r="N405" s="18" t="s">
        <v>1464</v>
      </c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7" t="s">
        <v>14</v>
      </c>
      <c r="B406" s="18" t="s">
        <v>15</v>
      </c>
      <c r="C406" s="18" t="s">
        <v>1408</v>
      </c>
      <c r="D406" s="19" t="s">
        <v>1465</v>
      </c>
      <c r="E406" s="20" t="s">
        <v>1466</v>
      </c>
      <c r="F406" s="20" t="s">
        <v>1467</v>
      </c>
      <c r="G406" s="18" t="s">
        <v>31</v>
      </c>
      <c r="H406" s="17" t="s">
        <v>50</v>
      </c>
      <c r="I406" s="18">
        <v>3.0</v>
      </c>
      <c r="J406" s="21">
        <v>0.0038</v>
      </c>
      <c r="K406" s="18" t="s">
        <v>26</v>
      </c>
      <c r="L406" s="22" t="s">
        <v>26</v>
      </c>
      <c r="M406" s="21">
        <v>0.0</v>
      </c>
      <c r="N406" s="18" t="s">
        <v>1142</v>
      </c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7" t="s">
        <v>14</v>
      </c>
      <c r="B407" s="18" t="s">
        <v>15</v>
      </c>
      <c r="C407" s="18" t="s">
        <v>1408</v>
      </c>
      <c r="D407" s="19" t="s">
        <v>1468</v>
      </c>
      <c r="E407" s="20" t="s">
        <v>1469</v>
      </c>
      <c r="F407" s="20" t="s">
        <v>1470</v>
      </c>
      <c r="G407" s="18" t="s">
        <v>1471</v>
      </c>
      <c r="H407" s="17" t="s">
        <v>19</v>
      </c>
      <c r="I407" s="18">
        <v>3.0</v>
      </c>
      <c r="J407" s="21">
        <v>0.0034</v>
      </c>
      <c r="K407" s="18" t="s">
        <v>26</v>
      </c>
      <c r="L407" s="18" t="s">
        <v>26</v>
      </c>
      <c r="M407" s="21">
        <v>0.0</v>
      </c>
      <c r="N407" s="18" t="s">
        <v>1395</v>
      </c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7" t="s">
        <v>14</v>
      </c>
      <c r="B408" s="18" t="s">
        <v>15</v>
      </c>
      <c r="C408" s="18" t="s">
        <v>1408</v>
      </c>
      <c r="D408" s="19" t="s">
        <v>1472</v>
      </c>
      <c r="E408" s="20" t="s">
        <v>1473</v>
      </c>
      <c r="F408" s="20" t="s">
        <v>1474</v>
      </c>
      <c r="G408" s="18" t="s">
        <v>602</v>
      </c>
      <c r="H408" s="17" t="s">
        <v>19</v>
      </c>
      <c r="I408" s="18">
        <v>3.0</v>
      </c>
      <c r="J408" s="21">
        <v>0.0034</v>
      </c>
      <c r="K408" s="18" t="s">
        <v>26</v>
      </c>
      <c r="L408" s="18" t="s">
        <v>26</v>
      </c>
      <c r="M408" s="21">
        <v>0.0</v>
      </c>
      <c r="N408" s="18" t="s">
        <v>1475</v>
      </c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7" t="s">
        <v>14</v>
      </c>
      <c r="B409" s="18" t="s">
        <v>15</v>
      </c>
      <c r="C409" s="18" t="s">
        <v>1408</v>
      </c>
      <c r="D409" s="19" t="s">
        <v>643</v>
      </c>
      <c r="E409" s="20" t="s">
        <v>1476</v>
      </c>
      <c r="F409" s="20" t="s">
        <v>1477</v>
      </c>
      <c r="G409" s="18" t="s">
        <v>31</v>
      </c>
      <c r="H409" s="17" t="s">
        <v>50</v>
      </c>
      <c r="I409" s="18">
        <v>3.0</v>
      </c>
      <c r="J409" s="21">
        <v>0.0032</v>
      </c>
      <c r="K409" s="18" t="s">
        <v>26</v>
      </c>
      <c r="L409" s="18" t="s">
        <v>26</v>
      </c>
      <c r="M409" s="21">
        <v>0.0</v>
      </c>
      <c r="N409" s="18" t="s">
        <v>1395</v>
      </c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7" t="s">
        <v>14</v>
      </c>
      <c r="B410" s="18" t="s">
        <v>15</v>
      </c>
      <c r="C410" s="18" t="s">
        <v>1408</v>
      </c>
      <c r="D410" s="19" t="s">
        <v>1478</v>
      </c>
      <c r="E410" s="20" t="s">
        <v>1479</v>
      </c>
      <c r="F410" s="20" t="s">
        <v>1480</v>
      </c>
      <c r="G410" s="18" t="s">
        <v>31</v>
      </c>
      <c r="H410" s="17" t="s">
        <v>50</v>
      </c>
      <c r="I410" s="18">
        <v>3.0</v>
      </c>
      <c r="J410" s="21">
        <v>0.003</v>
      </c>
      <c r="K410" s="18" t="s">
        <v>26</v>
      </c>
      <c r="L410" s="18" t="s">
        <v>26</v>
      </c>
      <c r="M410" s="21">
        <v>0.0</v>
      </c>
      <c r="N410" s="18" t="s">
        <v>1395</v>
      </c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7" t="s">
        <v>14</v>
      </c>
      <c r="B411" s="18" t="s">
        <v>15</v>
      </c>
      <c r="C411" s="18" t="s">
        <v>1408</v>
      </c>
      <c r="D411" s="19" t="s">
        <v>865</v>
      </c>
      <c r="E411" s="20" t="s">
        <v>1481</v>
      </c>
      <c r="F411" s="20" t="s">
        <v>1482</v>
      </c>
      <c r="G411" s="18" t="s">
        <v>571</v>
      </c>
      <c r="H411" s="17" t="s">
        <v>19</v>
      </c>
      <c r="I411" s="18">
        <v>3.0</v>
      </c>
      <c r="J411" s="21">
        <v>0.0014</v>
      </c>
      <c r="K411" s="18" t="s">
        <v>26</v>
      </c>
      <c r="L411" s="18" t="s">
        <v>26</v>
      </c>
      <c r="M411" s="21">
        <v>0.0</v>
      </c>
      <c r="N411" s="18" t="s">
        <v>1483</v>
      </c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7" t="s">
        <v>14</v>
      </c>
      <c r="B412" s="18" t="s">
        <v>15</v>
      </c>
      <c r="C412" s="18" t="s">
        <v>1408</v>
      </c>
      <c r="D412" s="19" t="s">
        <v>1484</v>
      </c>
      <c r="E412" s="20" t="s">
        <v>1485</v>
      </c>
      <c r="F412" s="20" t="s">
        <v>1486</v>
      </c>
      <c r="G412" s="18" t="s">
        <v>31</v>
      </c>
      <c r="H412" s="17" t="s">
        <v>105</v>
      </c>
      <c r="I412" s="18">
        <v>3.0</v>
      </c>
      <c r="J412" s="21">
        <v>0.0012</v>
      </c>
      <c r="K412" s="18" t="s">
        <v>26</v>
      </c>
      <c r="L412" s="18" t="s">
        <v>26</v>
      </c>
      <c r="M412" s="21">
        <v>0.0</v>
      </c>
      <c r="N412" s="18" t="s">
        <v>868</v>
      </c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7" t="s">
        <v>14</v>
      </c>
      <c r="B413" s="18" t="s">
        <v>15</v>
      </c>
      <c r="C413" s="18" t="s">
        <v>1408</v>
      </c>
      <c r="D413" s="19" t="s">
        <v>1487</v>
      </c>
      <c r="E413" s="20" t="s">
        <v>1488</v>
      </c>
      <c r="F413" s="20" t="s">
        <v>1488</v>
      </c>
      <c r="G413" s="18" t="s">
        <v>54</v>
      </c>
      <c r="H413" s="17" t="s">
        <v>19</v>
      </c>
      <c r="I413" s="18">
        <v>3.0</v>
      </c>
      <c r="J413" s="21">
        <v>2.0E-4</v>
      </c>
      <c r="K413" s="18" t="s">
        <v>26</v>
      </c>
      <c r="L413" s="18" t="s">
        <v>26</v>
      </c>
      <c r="M413" s="21">
        <v>0.0</v>
      </c>
      <c r="N413" s="18" t="s">
        <v>1489</v>
      </c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7" t="s">
        <v>14</v>
      </c>
      <c r="B414" s="18" t="s">
        <v>15</v>
      </c>
      <c r="C414" s="18" t="s">
        <v>1408</v>
      </c>
      <c r="D414" s="19" t="s">
        <v>1490</v>
      </c>
      <c r="E414" s="20" t="s">
        <v>1491</v>
      </c>
      <c r="F414" s="20" t="s">
        <v>1492</v>
      </c>
      <c r="G414" s="18" t="s">
        <v>81</v>
      </c>
      <c r="H414" s="17" t="s">
        <v>19</v>
      </c>
      <c r="I414" s="18">
        <v>3.0</v>
      </c>
      <c r="J414" s="21">
        <v>1.0E-4</v>
      </c>
      <c r="K414" s="18" t="s">
        <v>26</v>
      </c>
      <c r="L414" s="18" t="s">
        <v>26</v>
      </c>
      <c r="M414" s="21">
        <v>0.0</v>
      </c>
      <c r="N414" s="18" t="s">
        <v>1493</v>
      </c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7" t="s">
        <v>14</v>
      </c>
      <c r="B415" s="18" t="s">
        <v>318</v>
      </c>
      <c r="C415" s="18" t="s">
        <v>1494</v>
      </c>
      <c r="D415" s="19" t="s">
        <v>1495</v>
      </c>
      <c r="E415" s="20" t="s">
        <v>1496</v>
      </c>
      <c r="F415" s="20" t="s">
        <v>1497</v>
      </c>
      <c r="G415" s="18" t="s">
        <v>129</v>
      </c>
      <c r="H415" s="17" t="s">
        <v>19</v>
      </c>
      <c r="I415" s="18">
        <v>3.0</v>
      </c>
      <c r="J415" s="21">
        <v>0.9655</v>
      </c>
      <c r="K415" s="18" t="s">
        <v>1498</v>
      </c>
      <c r="L415" s="18" t="s">
        <v>26</v>
      </c>
      <c r="M415" s="21"/>
      <c r="N415" s="18" t="s">
        <v>1499</v>
      </c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7" t="s">
        <v>14</v>
      </c>
      <c r="B416" s="18" t="s">
        <v>15</v>
      </c>
      <c r="C416" s="18" t="s">
        <v>1494</v>
      </c>
      <c r="D416" s="19" t="s">
        <v>1500</v>
      </c>
      <c r="E416" s="20" t="s">
        <v>1501</v>
      </c>
      <c r="F416" s="20" t="s">
        <v>1501</v>
      </c>
      <c r="G416" s="18" t="s">
        <v>54</v>
      </c>
      <c r="H416" s="17" t="s">
        <v>19</v>
      </c>
      <c r="I416" s="18">
        <v>3.0</v>
      </c>
      <c r="J416" s="21">
        <v>0.887</v>
      </c>
      <c r="K416" s="18" t="s">
        <v>1502</v>
      </c>
      <c r="L416" s="18" t="s">
        <v>26</v>
      </c>
      <c r="M416" s="21"/>
      <c r="N416" s="18" t="s">
        <v>1503</v>
      </c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7" t="s">
        <v>14</v>
      </c>
      <c r="B417" s="18" t="s">
        <v>318</v>
      </c>
      <c r="C417" s="18" t="s">
        <v>1494</v>
      </c>
      <c r="D417" s="19" t="s">
        <v>1504</v>
      </c>
      <c r="E417" s="20" t="s">
        <v>1505</v>
      </c>
      <c r="F417" s="20" t="s">
        <v>1506</v>
      </c>
      <c r="G417" s="24">
        <v>44628.0</v>
      </c>
      <c r="H417" s="17" t="s">
        <v>185</v>
      </c>
      <c r="I417" s="18">
        <v>3.0</v>
      </c>
      <c r="J417" s="21">
        <v>0.7918</v>
      </c>
      <c r="K417" s="21">
        <v>0.7868</v>
      </c>
      <c r="L417" s="18">
        <v>23.34</v>
      </c>
      <c r="M417" s="21">
        <v>0.0</v>
      </c>
      <c r="N417" s="18" t="s">
        <v>1043</v>
      </c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7" t="s">
        <v>14</v>
      </c>
      <c r="B418" s="18" t="s">
        <v>15</v>
      </c>
      <c r="C418" s="18" t="s">
        <v>1494</v>
      </c>
      <c r="D418" s="19" t="s">
        <v>1507</v>
      </c>
      <c r="E418" s="20" t="s">
        <v>1508</v>
      </c>
      <c r="F418" s="20" t="s">
        <v>1509</v>
      </c>
      <c r="G418" s="18" t="s">
        <v>220</v>
      </c>
      <c r="H418" s="17" t="s">
        <v>454</v>
      </c>
      <c r="I418" s="18">
        <v>3.0</v>
      </c>
      <c r="J418" s="21">
        <v>0.5329</v>
      </c>
      <c r="K418" s="21">
        <v>0.5124</v>
      </c>
      <c r="L418" s="18">
        <v>21.03</v>
      </c>
      <c r="M418" s="21">
        <v>0.0</v>
      </c>
      <c r="N418" s="18" t="s">
        <v>1421</v>
      </c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7" t="s">
        <v>14</v>
      </c>
      <c r="B419" s="18" t="s">
        <v>15</v>
      </c>
      <c r="C419" s="18" t="s">
        <v>1494</v>
      </c>
      <c r="D419" s="19" t="s">
        <v>1510</v>
      </c>
      <c r="E419" s="20" t="s">
        <v>1511</v>
      </c>
      <c r="F419" s="20" t="s">
        <v>1512</v>
      </c>
      <c r="G419" s="18" t="s">
        <v>448</v>
      </c>
      <c r="H419" s="17" t="s">
        <v>454</v>
      </c>
      <c r="I419" s="18">
        <v>3.0</v>
      </c>
      <c r="J419" s="21">
        <v>0.5059</v>
      </c>
      <c r="K419" s="21">
        <v>0.4881</v>
      </c>
      <c r="L419" s="18">
        <v>34.27</v>
      </c>
      <c r="M419" s="21">
        <v>0.0</v>
      </c>
      <c r="N419" s="18" t="s">
        <v>1421</v>
      </c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7" t="s">
        <v>14</v>
      </c>
      <c r="B420" s="18" t="s">
        <v>15</v>
      </c>
      <c r="C420" s="18" t="s">
        <v>1494</v>
      </c>
      <c r="D420" s="19" t="s">
        <v>1513</v>
      </c>
      <c r="E420" s="20" t="s">
        <v>1514</v>
      </c>
      <c r="F420" s="20" t="s">
        <v>1515</v>
      </c>
      <c r="G420" s="18" t="s">
        <v>81</v>
      </c>
      <c r="H420" s="17" t="s">
        <v>87</v>
      </c>
      <c r="I420" s="18">
        <v>3.0</v>
      </c>
      <c r="J420" s="21">
        <v>0.4171</v>
      </c>
      <c r="K420" s="21">
        <v>0.3366</v>
      </c>
      <c r="L420" s="22">
        <v>21.33</v>
      </c>
      <c r="M420" s="21">
        <v>0.0</v>
      </c>
      <c r="N420" s="18" t="s">
        <v>88</v>
      </c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7" t="s">
        <v>14</v>
      </c>
      <c r="B421" s="18" t="s">
        <v>15</v>
      </c>
      <c r="C421" s="18" t="s">
        <v>1494</v>
      </c>
      <c r="D421" s="19" t="s">
        <v>1516</v>
      </c>
      <c r="E421" s="20" t="s">
        <v>1517</v>
      </c>
      <c r="F421" s="20" t="s">
        <v>1518</v>
      </c>
      <c r="G421" s="18" t="s">
        <v>1519</v>
      </c>
      <c r="H421" s="17" t="s">
        <v>19</v>
      </c>
      <c r="I421" s="18">
        <v>3.0</v>
      </c>
      <c r="J421" s="21">
        <v>0.0215</v>
      </c>
      <c r="K421" s="18" t="s">
        <v>26</v>
      </c>
      <c r="L421" s="22" t="s">
        <v>26</v>
      </c>
      <c r="M421" s="21">
        <v>0.0</v>
      </c>
      <c r="N421" s="18" t="s">
        <v>1520</v>
      </c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7" t="s">
        <v>14</v>
      </c>
      <c r="B422" s="18" t="s">
        <v>15</v>
      </c>
      <c r="C422" s="18" t="s">
        <v>1494</v>
      </c>
      <c r="D422" s="19" t="s">
        <v>1521</v>
      </c>
      <c r="E422" s="20" t="s">
        <v>1522</v>
      </c>
      <c r="F422" s="20" t="s">
        <v>1523</v>
      </c>
      <c r="G422" s="18" t="s">
        <v>1519</v>
      </c>
      <c r="H422" s="17" t="s">
        <v>50</v>
      </c>
      <c r="I422" s="18">
        <v>3.0</v>
      </c>
      <c r="J422" s="21">
        <v>0.01</v>
      </c>
      <c r="K422" s="18" t="s">
        <v>26</v>
      </c>
      <c r="L422" s="22" t="s">
        <v>26</v>
      </c>
      <c r="M422" s="21">
        <v>0.0</v>
      </c>
      <c r="N422" s="18" t="s">
        <v>1520</v>
      </c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7" t="s">
        <v>14</v>
      </c>
      <c r="B423" s="18" t="s">
        <v>15</v>
      </c>
      <c r="C423" s="18" t="s">
        <v>1494</v>
      </c>
      <c r="D423" s="19" t="s">
        <v>1524</v>
      </c>
      <c r="E423" s="20" t="s">
        <v>1525</v>
      </c>
      <c r="F423" s="20" t="s">
        <v>1526</v>
      </c>
      <c r="G423" s="18" t="s">
        <v>31</v>
      </c>
      <c r="H423" s="17" t="s">
        <v>50</v>
      </c>
      <c r="I423" s="18">
        <v>3.0</v>
      </c>
      <c r="J423" s="21">
        <v>0.0035</v>
      </c>
      <c r="K423" s="18" t="s">
        <v>26</v>
      </c>
      <c r="L423" s="22" t="s">
        <v>26</v>
      </c>
      <c r="M423" s="21">
        <v>0.0</v>
      </c>
      <c r="N423" s="18" t="s">
        <v>1527</v>
      </c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7" t="s">
        <v>14</v>
      </c>
      <c r="B424" s="18" t="s">
        <v>15</v>
      </c>
      <c r="C424" s="18" t="s">
        <v>1494</v>
      </c>
      <c r="D424" s="19" t="s">
        <v>1528</v>
      </c>
      <c r="E424" s="20" t="s">
        <v>1529</v>
      </c>
      <c r="F424" s="20" t="s">
        <v>1529</v>
      </c>
      <c r="G424" s="24">
        <v>44751.0</v>
      </c>
      <c r="H424" s="17" t="s">
        <v>19</v>
      </c>
      <c r="I424" s="18">
        <v>3.0</v>
      </c>
      <c r="J424" s="21">
        <v>0.0031</v>
      </c>
      <c r="K424" s="18" t="s">
        <v>26</v>
      </c>
      <c r="L424" s="22" t="s">
        <v>26</v>
      </c>
      <c r="M424" s="21">
        <v>0.0</v>
      </c>
      <c r="N424" s="18" t="s">
        <v>1530</v>
      </c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7" t="s">
        <v>14</v>
      </c>
      <c r="B425" s="18" t="s">
        <v>15</v>
      </c>
      <c r="C425" s="18" t="s">
        <v>1494</v>
      </c>
      <c r="D425" s="19" t="s">
        <v>1531</v>
      </c>
      <c r="E425" s="20" t="s">
        <v>1532</v>
      </c>
      <c r="F425" s="20" t="s">
        <v>1533</v>
      </c>
      <c r="G425" s="18" t="s">
        <v>81</v>
      </c>
      <c r="H425" s="17" t="s">
        <v>19</v>
      </c>
      <c r="I425" s="18">
        <v>3.0</v>
      </c>
      <c r="J425" s="21">
        <v>0.0025</v>
      </c>
      <c r="K425" s="18" t="s">
        <v>26</v>
      </c>
      <c r="L425" s="22" t="s">
        <v>26</v>
      </c>
      <c r="M425" s="21">
        <v>0.0</v>
      </c>
      <c r="N425" s="18" t="s">
        <v>1534</v>
      </c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7" t="s">
        <v>14</v>
      </c>
      <c r="B426" s="18" t="s">
        <v>15</v>
      </c>
      <c r="C426" s="18" t="s">
        <v>1494</v>
      </c>
      <c r="D426" s="19" t="s">
        <v>1535</v>
      </c>
      <c r="E426" s="20" t="s">
        <v>1536</v>
      </c>
      <c r="F426" s="20" t="s">
        <v>1537</v>
      </c>
      <c r="G426" s="18" t="s">
        <v>86</v>
      </c>
      <c r="H426" s="17" t="s">
        <v>454</v>
      </c>
      <c r="I426" s="18">
        <v>3.0</v>
      </c>
      <c r="J426" s="21">
        <v>0.0018</v>
      </c>
      <c r="K426" s="18" t="s">
        <v>26</v>
      </c>
      <c r="L426" s="18" t="s">
        <v>26</v>
      </c>
      <c r="M426" s="21">
        <v>0.0</v>
      </c>
      <c r="N426" s="18" t="s">
        <v>1538</v>
      </c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7" t="s">
        <v>14</v>
      </c>
      <c r="B427" s="18" t="s">
        <v>15</v>
      </c>
      <c r="C427" s="18" t="s">
        <v>1494</v>
      </c>
      <c r="D427" s="19" t="s">
        <v>1539</v>
      </c>
      <c r="E427" s="20" t="s">
        <v>1540</v>
      </c>
      <c r="F427" s="20" t="s">
        <v>1541</v>
      </c>
      <c r="G427" s="18" t="s">
        <v>571</v>
      </c>
      <c r="H427" s="17" t="s">
        <v>50</v>
      </c>
      <c r="I427" s="18">
        <v>3.0</v>
      </c>
      <c r="J427" s="21">
        <v>0.0017</v>
      </c>
      <c r="K427" s="18" t="s">
        <v>26</v>
      </c>
      <c r="L427" s="18" t="s">
        <v>26</v>
      </c>
      <c r="M427" s="21">
        <v>0.0</v>
      </c>
      <c r="N427" s="18" t="s">
        <v>1086</v>
      </c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7" t="s">
        <v>14</v>
      </c>
      <c r="B428" s="18" t="s">
        <v>15</v>
      </c>
      <c r="C428" s="18" t="s">
        <v>1494</v>
      </c>
      <c r="D428" s="19" t="s">
        <v>1542</v>
      </c>
      <c r="E428" s="20" t="s">
        <v>1543</v>
      </c>
      <c r="F428" s="20" t="s">
        <v>1544</v>
      </c>
      <c r="G428" s="18" t="s">
        <v>81</v>
      </c>
      <c r="H428" s="17" t="s">
        <v>87</v>
      </c>
      <c r="I428" s="18">
        <v>3.0</v>
      </c>
      <c r="J428" s="21">
        <v>0.0014</v>
      </c>
      <c r="K428" s="18" t="s">
        <v>26</v>
      </c>
      <c r="L428" s="18" t="s">
        <v>26</v>
      </c>
      <c r="M428" s="21">
        <v>0.0</v>
      </c>
      <c r="N428" s="18" t="s">
        <v>1545</v>
      </c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7" t="s">
        <v>14</v>
      </c>
      <c r="B429" s="18" t="s">
        <v>15</v>
      </c>
      <c r="C429" s="18" t="s">
        <v>1494</v>
      </c>
      <c r="D429" s="19" t="s">
        <v>1546</v>
      </c>
      <c r="E429" s="20" t="s">
        <v>1547</v>
      </c>
      <c r="F429" s="20" t="s">
        <v>1548</v>
      </c>
      <c r="G429" s="18" t="s">
        <v>31</v>
      </c>
      <c r="H429" s="17" t="s">
        <v>50</v>
      </c>
      <c r="I429" s="18">
        <v>3.0</v>
      </c>
      <c r="J429" s="21">
        <v>0.0012</v>
      </c>
      <c r="K429" s="18" t="s">
        <v>26</v>
      </c>
      <c r="L429" s="18" t="s">
        <v>26</v>
      </c>
      <c r="M429" s="21">
        <v>0.0</v>
      </c>
      <c r="N429" s="18" t="s">
        <v>1549</v>
      </c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7" t="s">
        <v>14</v>
      </c>
      <c r="B430" s="18" t="s">
        <v>15</v>
      </c>
      <c r="C430" s="18" t="s">
        <v>1494</v>
      </c>
      <c r="D430" s="19" t="s">
        <v>1550</v>
      </c>
      <c r="E430" s="20" t="s">
        <v>1551</v>
      </c>
      <c r="F430" s="20" t="s">
        <v>1552</v>
      </c>
      <c r="G430" s="18" t="s">
        <v>31</v>
      </c>
      <c r="H430" s="17" t="s">
        <v>454</v>
      </c>
      <c r="I430" s="18">
        <v>3.0</v>
      </c>
      <c r="J430" s="21">
        <v>0.0012</v>
      </c>
      <c r="K430" s="18" t="s">
        <v>26</v>
      </c>
      <c r="L430" s="18" t="s">
        <v>26</v>
      </c>
      <c r="M430" s="21">
        <v>0.0</v>
      </c>
      <c r="N430" s="18" t="s">
        <v>1553</v>
      </c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7" t="s">
        <v>14</v>
      </c>
      <c r="B431" s="18" t="s">
        <v>15</v>
      </c>
      <c r="C431" s="18" t="s">
        <v>1494</v>
      </c>
      <c r="D431" s="19" t="s">
        <v>1554</v>
      </c>
      <c r="E431" s="20" t="s">
        <v>1555</v>
      </c>
      <c r="F431" s="20" t="s">
        <v>1556</v>
      </c>
      <c r="G431" s="18" t="s">
        <v>86</v>
      </c>
      <c r="H431" s="17" t="s">
        <v>87</v>
      </c>
      <c r="I431" s="18">
        <v>3.0</v>
      </c>
      <c r="J431" s="21">
        <v>0.0011</v>
      </c>
      <c r="K431" s="18" t="s">
        <v>26</v>
      </c>
      <c r="L431" s="18" t="s">
        <v>26</v>
      </c>
      <c r="M431" s="21">
        <v>0.0</v>
      </c>
      <c r="N431" s="18" t="s">
        <v>1557</v>
      </c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7" t="s">
        <v>14</v>
      </c>
      <c r="B432" s="18" t="s">
        <v>15</v>
      </c>
      <c r="C432" s="18" t="s">
        <v>1494</v>
      </c>
      <c r="D432" s="19" t="s">
        <v>1558</v>
      </c>
      <c r="E432" s="20" t="s">
        <v>1559</v>
      </c>
      <c r="F432" s="20" t="s">
        <v>1560</v>
      </c>
      <c r="G432" s="18" t="s">
        <v>31</v>
      </c>
      <c r="H432" s="17" t="s">
        <v>87</v>
      </c>
      <c r="I432" s="18">
        <v>3.0</v>
      </c>
      <c r="J432" s="21">
        <v>0.0011</v>
      </c>
      <c r="K432" s="18" t="s">
        <v>26</v>
      </c>
      <c r="L432" s="18" t="s">
        <v>26</v>
      </c>
      <c r="M432" s="21">
        <v>0.0</v>
      </c>
      <c r="N432" s="18" t="s">
        <v>1561</v>
      </c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7" t="s">
        <v>14</v>
      </c>
      <c r="B433" s="18" t="s">
        <v>15</v>
      </c>
      <c r="C433" s="18" t="s">
        <v>1494</v>
      </c>
      <c r="D433" s="19" t="s">
        <v>1562</v>
      </c>
      <c r="E433" s="20" t="s">
        <v>1563</v>
      </c>
      <c r="F433" s="20" t="s">
        <v>1564</v>
      </c>
      <c r="G433" s="18" t="s">
        <v>31</v>
      </c>
      <c r="H433" s="17" t="s">
        <v>50</v>
      </c>
      <c r="I433" s="18">
        <v>3.0</v>
      </c>
      <c r="J433" s="21">
        <v>8.0E-4</v>
      </c>
      <c r="K433" s="18" t="s">
        <v>26</v>
      </c>
      <c r="L433" s="18" t="s">
        <v>26</v>
      </c>
      <c r="M433" s="21">
        <v>0.0</v>
      </c>
      <c r="N433" s="18" t="s">
        <v>1561</v>
      </c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7" t="s">
        <v>14</v>
      </c>
      <c r="B434" s="18" t="s">
        <v>15</v>
      </c>
      <c r="C434" s="18" t="s">
        <v>1494</v>
      </c>
      <c r="D434" s="19" t="s">
        <v>1565</v>
      </c>
      <c r="E434" s="20" t="s">
        <v>1566</v>
      </c>
      <c r="F434" s="20" t="s">
        <v>1567</v>
      </c>
      <c r="G434" s="18" t="s">
        <v>86</v>
      </c>
      <c r="H434" s="17" t="s">
        <v>454</v>
      </c>
      <c r="I434" s="18">
        <v>3.0</v>
      </c>
      <c r="J434" s="21">
        <v>4.0E-4</v>
      </c>
      <c r="K434" s="18" t="s">
        <v>26</v>
      </c>
      <c r="L434" s="18" t="s">
        <v>26</v>
      </c>
      <c r="M434" s="21">
        <v>0.0</v>
      </c>
      <c r="N434" s="18" t="s">
        <v>1568</v>
      </c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7" t="s">
        <v>14</v>
      </c>
      <c r="B435" s="18" t="s">
        <v>15</v>
      </c>
      <c r="C435" s="18" t="s">
        <v>1494</v>
      </c>
      <c r="D435" s="19" t="s">
        <v>1569</v>
      </c>
      <c r="E435" s="20" t="s">
        <v>1570</v>
      </c>
      <c r="F435" s="20" t="s">
        <v>1571</v>
      </c>
      <c r="G435" s="18" t="s">
        <v>113</v>
      </c>
      <c r="H435" s="17" t="s">
        <v>454</v>
      </c>
      <c r="I435" s="18">
        <v>3.0</v>
      </c>
      <c r="J435" s="21">
        <v>2.0E-4</v>
      </c>
      <c r="K435" s="18" t="s">
        <v>26</v>
      </c>
      <c r="L435" s="18" t="s">
        <v>26</v>
      </c>
      <c r="M435" s="21">
        <v>0.0</v>
      </c>
      <c r="N435" s="18" t="s">
        <v>1326</v>
      </c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7" t="s">
        <v>14</v>
      </c>
      <c r="B436" s="18" t="s">
        <v>15</v>
      </c>
      <c r="C436" s="18" t="s">
        <v>1572</v>
      </c>
      <c r="D436" s="19" t="s">
        <v>1573</v>
      </c>
      <c r="E436" s="20" t="s">
        <v>1574</v>
      </c>
      <c r="F436" s="20" t="s">
        <v>1574</v>
      </c>
      <c r="G436" s="24">
        <v>44654.0</v>
      </c>
      <c r="H436" s="17" t="s">
        <v>19</v>
      </c>
      <c r="I436" s="18">
        <v>3.0</v>
      </c>
      <c r="J436" s="21">
        <v>1.0</v>
      </c>
      <c r="K436" s="18" t="s">
        <v>26</v>
      </c>
      <c r="L436" s="18" t="s">
        <v>26</v>
      </c>
      <c r="M436" s="21"/>
      <c r="N436" s="18" t="s">
        <v>1575</v>
      </c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7" t="s">
        <v>14</v>
      </c>
      <c r="B437" s="18" t="s">
        <v>15</v>
      </c>
      <c r="C437" s="18" t="s">
        <v>1572</v>
      </c>
      <c r="D437" s="19" t="s">
        <v>1576</v>
      </c>
      <c r="E437" s="20" t="s">
        <v>1577</v>
      </c>
      <c r="F437" s="20" t="s">
        <v>1577</v>
      </c>
      <c r="G437" s="18" t="s">
        <v>206</v>
      </c>
      <c r="H437" s="17" t="s">
        <v>19</v>
      </c>
      <c r="I437" s="18">
        <v>3.0</v>
      </c>
      <c r="J437" s="21">
        <v>0.9</v>
      </c>
      <c r="K437" s="18" t="s">
        <v>26</v>
      </c>
      <c r="L437" s="18" t="s">
        <v>26</v>
      </c>
      <c r="M437" s="21"/>
      <c r="N437" s="18" t="s">
        <v>1578</v>
      </c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7" t="s">
        <v>14</v>
      </c>
      <c r="B438" s="18" t="s">
        <v>15</v>
      </c>
      <c r="C438" s="18" t="s">
        <v>1572</v>
      </c>
      <c r="D438" s="19" t="s">
        <v>67</v>
      </c>
      <c r="E438" s="20" t="s">
        <v>1579</v>
      </c>
      <c r="F438" s="20" t="s">
        <v>1579</v>
      </c>
      <c r="G438" s="18" t="s">
        <v>54</v>
      </c>
      <c r="H438" s="17" t="s">
        <v>19</v>
      </c>
      <c r="I438" s="18">
        <v>3.0</v>
      </c>
      <c r="J438" s="21">
        <v>0.9</v>
      </c>
      <c r="K438" s="18" t="s">
        <v>26</v>
      </c>
      <c r="L438" s="18" t="s">
        <v>26</v>
      </c>
      <c r="M438" s="21"/>
      <c r="N438" s="18" t="s">
        <v>1580</v>
      </c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7" t="s">
        <v>14</v>
      </c>
      <c r="B439" s="18" t="s">
        <v>15</v>
      </c>
      <c r="C439" s="18" t="s">
        <v>1572</v>
      </c>
      <c r="D439" s="19" t="s">
        <v>1581</v>
      </c>
      <c r="E439" s="20" t="s">
        <v>1582</v>
      </c>
      <c r="F439" s="20" t="s">
        <v>1583</v>
      </c>
      <c r="G439" s="18" t="s">
        <v>1584</v>
      </c>
      <c r="H439" s="17" t="s">
        <v>19</v>
      </c>
      <c r="I439" s="18">
        <v>3.0</v>
      </c>
      <c r="J439" s="21">
        <v>0.8529</v>
      </c>
      <c r="K439" s="21">
        <v>0.7872</v>
      </c>
      <c r="L439" s="18">
        <v>23.06</v>
      </c>
      <c r="M439" s="21"/>
      <c r="N439" s="18" t="s">
        <v>938</v>
      </c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7" t="s">
        <v>14</v>
      </c>
      <c r="B440" s="18" t="s">
        <v>15</v>
      </c>
      <c r="C440" s="18" t="s">
        <v>1572</v>
      </c>
      <c r="D440" s="19" t="s">
        <v>1585</v>
      </c>
      <c r="E440" s="20" t="s">
        <v>1586</v>
      </c>
      <c r="F440" s="20" t="s">
        <v>1587</v>
      </c>
      <c r="G440" s="27">
        <v>44845.0</v>
      </c>
      <c r="H440" s="17" t="s">
        <v>19</v>
      </c>
      <c r="I440" s="18">
        <v>3.0</v>
      </c>
      <c r="J440" s="21">
        <v>0.8109</v>
      </c>
      <c r="K440" s="18" t="s">
        <v>1588</v>
      </c>
      <c r="L440" s="18" t="s">
        <v>26</v>
      </c>
      <c r="M440" s="21">
        <v>0.0</v>
      </c>
      <c r="N440" s="18" t="s">
        <v>1589</v>
      </c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7" t="s">
        <v>14</v>
      </c>
      <c r="B441" s="18" t="s">
        <v>15</v>
      </c>
      <c r="C441" s="18" t="s">
        <v>1572</v>
      </c>
      <c r="D441" s="19" t="s">
        <v>1590</v>
      </c>
      <c r="E441" s="20" t="s">
        <v>1591</v>
      </c>
      <c r="F441" s="20" t="s">
        <v>1592</v>
      </c>
      <c r="G441" s="18" t="s">
        <v>206</v>
      </c>
      <c r="H441" s="17" t="s">
        <v>19</v>
      </c>
      <c r="I441" s="18">
        <v>3.0</v>
      </c>
      <c r="J441" s="21">
        <v>0.7489</v>
      </c>
      <c r="K441" s="21">
        <v>0.7479</v>
      </c>
      <c r="L441" s="18">
        <v>8.83</v>
      </c>
      <c r="M441" s="21"/>
      <c r="N441" s="18" t="s">
        <v>1593</v>
      </c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7" t="s">
        <v>14</v>
      </c>
      <c r="B442" s="18" t="s">
        <v>15</v>
      </c>
      <c r="C442" s="18" t="s">
        <v>1572</v>
      </c>
      <c r="D442" s="19" t="s">
        <v>1594</v>
      </c>
      <c r="E442" s="20" t="s">
        <v>1595</v>
      </c>
      <c r="F442" s="20" t="s">
        <v>1595</v>
      </c>
      <c r="G442" s="24">
        <v>44654.0</v>
      </c>
      <c r="H442" s="17" t="s">
        <v>19</v>
      </c>
      <c r="I442" s="18">
        <v>3.0</v>
      </c>
      <c r="J442" s="21">
        <v>0.7021</v>
      </c>
      <c r="K442" s="21">
        <v>0.5816</v>
      </c>
      <c r="L442" s="18">
        <v>6.89</v>
      </c>
      <c r="M442" s="21"/>
      <c r="N442" s="18" t="s">
        <v>1596</v>
      </c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7" t="s">
        <v>14</v>
      </c>
      <c r="B443" s="18" t="s">
        <v>15</v>
      </c>
      <c r="C443" s="18" t="s">
        <v>1572</v>
      </c>
      <c r="D443" s="19" t="s">
        <v>1597</v>
      </c>
      <c r="E443" s="20"/>
      <c r="F443" s="20"/>
      <c r="G443" s="24"/>
      <c r="H443" s="17" t="s">
        <v>1240</v>
      </c>
      <c r="I443" s="18"/>
      <c r="J443" s="21">
        <v>0.7</v>
      </c>
      <c r="K443" s="18" t="s">
        <v>26</v>
      </c>
      <c r="L443" s="18" t="s">
        <v>26</v>
      </c>
      <c r="M443" s="23"/>
      <c r="N443" s="1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7" t="s">
        <v>14</v>
      </c>
      <c r="B444" s="18" t="s">
        <v>15</v>
      </c>
      <c r="C444" s="18" t="s">
        <v>1572</v>
      </c>
      <c r="D444" s="19" t="s">
        <v>1598</v>
      </c>
      <c r="E444" s="20" t="s">
        <v>1599</v>
      </c>
      <c r="F444" s="20" t="s">
        <v>1599</v>
      </c>
      <c r="G444" s="24">
        <v>44654.0</v>
      </c>
      <c r="H444" s="17" t="s">
        <v>19</v>
      </c>
      <c r="I444" s="18">
        <v>3.0</v>
      </c>
      <c r="J444" s="21">
        <v>0.692</v>
      </c>
      <c r="K444" s="18" t="s">
        <v>26</v>
      </c>
      <c r="L444" s="18" t="s">
        <v>26</v>
      </c>
      <c r="M444" s="23"/>
      <c r="N444" s="18" t="s">
        <v>1600</v>
      </c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7" t="s">
        <v>14</v>
      </c>
      <c r="B445" s="18" t="s">
        <v>15</v>
      </c>
      <c r="C445" s="18" t="s">
        <v>1572</v>
      </c>
      <c r="D445" s="19" t="s">
        <v>1601</v>
      </c>
      <c r="E445" s="20" t="s">
        <v>1602</v>
      </c>
      <c r="F445" s="20" t="s">
        <v>1603</v>
      </c>
      <c r="G445" s="24">
        <v>44875.0</v>
      </c>
      <c r="H445" s="17" t="s">
        <v>19</v>
      </c>
      <c r="I445" s="18">
        <v>3.0</v>
      </c>
      <c r="J445" s="21">
        <v>0.6582</v>
      </c>
      <c r="K445" s="18" t="s">
        <v>26</v>
      </c>
      <c r="L445" s="22" t="s">
        <v>26</v>
      </c>
      <c r="M445" s="21">
        <v>0.0</v>
      </c>
      <c r="N445" s="18" t="s">
        <v>1604</v>
      </c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7" t="s">
        <v>14</v>
      </c>
      <c r="B446" s="18" t="s">
        <v>15</v>
      </c>
      <c r="C446" s="18" t="s">
        <v>1572</v>
      </c>
      <c r="D446" s="19" t="s">
        <v>1605</v>
      </c>
      <c r="E446" s="20" t="s">
        <v>1606</v>
      </c>
      <c r="F446" s="20" t="s">
        <v>1606</v>
      </c>
      <c r="G446" s="18" t="s">
        <v>54</v>
      </c>
      <c r="H446" s="17" t="s">
        <v>19</v>
      </c>
      <c r="I446" s="18">
        <v>3.0</v>
      </c>
      <c r="J446" s="21">
        <v>0.6473</v>
      </c>
      <c r="K446" s="21">
        <v>0.564</v>
      </c>
      <c r="L446" s="22">
        <v>5.32</v>
      </c>
      <c r="M446" s="23"/>
      <c r="N446" s="18" t="s">
        <v>1607</v>
      </c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7" t="s">
        <v>14</v>
      </c>
      <c r="B447" s="18" t="s">
        <v>15</v>
      </c>
      <c r="C447" s="18" t="s">
        <v>1572</v>
      </c>
      <c r="D447" s="19" t="s">
        <v>1608</v>
      </c>
      <c r="E447" s="20" t="s">
        <v>1609</v>
      </c>
      <c r="F447" s="20" t="s">
        <v>1609</v>
      </c>
      <c r="G447" s="25">
        <v>44624.0</v>
      </c>
      <c r="H447" s="17" t="s">
        <v>19</v>
      </c>
      <c r="I447" s="18">
        <v>3.0</v>
      </c>
      <c r="J447" s="21">
        <v>0.6373</v>
      </c>
      <c r="K447" s="21">
        <v>0.5333</v>
      </c>
      <c r="L447" s="22">
        <v>4.78</v>
      </c>
      <c r="M447" s="23"/>
      <c r="N447" s="18" t="s">
        <v>1610</v>
      </c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7" t="s">
        <v>14</v>
      </c>
      <c r="B448" s="18" t="s">
        <v>15</v>
      </c>
      <c r="C448" s="18" t="s">
        <v>1572</v>
      </c>
      <c r="D448" s="19" t="s">
        <v>1611</v>
      </c>
      <c r="E448" s="20" t="s">
        <v>1612</v>
      </c>
      <c r="F448" s="20" t="s">
        <v>1613</v>
      </c>
      <c r="G448" s="18" t="s">
        <v>1614</v>
      </c>
      <c r="H448" s="17" t="s">
        <v>19</v>
      </c>
      <c r="I448" s="18">
        <v>3.0</v>
      </c>
      <c r="J448" s="21">
        <v>0.6148</v>
      </c>
      <c r="K448" s="18" t="s">
        <v>26</v>
      </c>
      <c r="L448" s="22" t="s">
        <v>26</v>
      </c>
      <c r="M448" s="21">
        <v>0.0</v>
      </c>
      <c r="N448" s="18" t="s">
        <v>1615</v>
      </c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7" t="s">
        <v>14</v>
      </c>
      <c r="B449" s="18" t="s">
        <v>15</v>
      </c>
      <c r="C449" s="18" t="s">
        <v>1572</v>
      </c>
      <c r="D449" s="19" t="s">
        <v>1616</v>
      </c>
      <c r="E449" s="20" t="s">
        <v>1617</v>
      </c>
      <c r="F449" s="20" t="s">
        <v>1618</v>
      </c>
      <c r="G449" s="18" t="s">
        <v>693</v>
      </c>
      <c r="H449" s="17" t="s">
        <v>19</v>
      </c>
      <c r="I449" s="18">
        <v>3.0</v>
      </c>
      <c r="J449" s="21">
        <v>0.6089</v>
      </c>
      <c r="K449" s="18" t="s">
        <v>26</v>
      </c>
      <c r="L449" s="18" t="s">
        <v>26</v>
      </c>
      <c r="M449" s="21">
        <v>0.0</v>
      </c>
      <c r="N449" s="18" t="s">
        <v>1619</v>
      </c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7" t="s">
        <v>14</v>
      </c>
      <c r="B450" s="18" t="s">
        <v>15</v>
      </c>
      <c r="C450" s="18" t="s">
        <v>1572</v>
      </c>
      <c r="D450" s="19" t="s">
        <v>1620</v>
      </c>
      <c r="E450" s="20" t="s">
        <v>1621</v>
      </c>
      <c r="F450" s="20" t="s">
        <v>1621</v>
      </c>
      <c r="G450" s="18" t="s">
        <v>65</v>
      </c>
      <c r="H450" s="17" t="s">
        <v>19</v>
      </c>
      <c r="I450" s="18">
        <v>3.0</v>
      </c>
      <c r="J450" s="21">
        <v>0.6087</v>
      </c>
      <c r="K450" s="18" t="s">
        <v>26</v>
      </c>
      <c r="L450" s="18" t="s">
        <v>26</v>
      </c>
      <c r="M450" s="21">
        <v>0.0</v>
      </c>
      <c r="N450" s="18" t="s">
        <v>1622</v>
      </c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7" t="s">
        <v>14</v>
      </c>
      <c r="B451" s="18" t="s">
        <v>15</v>
      </c>
      <c r="C451" s="18" t="s">
        <v>1572</v>
      </c>
      <c r="D451" s="19" t="s">
        <v>1623</v>
      </c>
      <c r="E451" s="20" t="s">
        <v>1624</v>
      </c>
      <c r="F451" s="20" t="s">
        <v>1624</v>
      </c>
      <c r="G451" s="18" t="s">
        <v>1625</v>
      </c>
      <c r="H451" s="17" t="s">
        <v>19</v>
      </c>
      <c r="I451" s="18">
        <v>3.0</v>
      </c>
      <c r="J451" s="21">
        <v>0.5686</v>
      </c>
      <c r="K451" s="21">
        <v>0.4325</v>
      </c>
      <c r="L451" s="18">
        <v>5.79</v>
      </c>
      <c r="M451" s="21"/>
      <c r="N451" s="18" t="s">
        <v>1626</v>
      </c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7" t="s">
        <v>14</v>
      </c>
      <c r="B452" s="18" t="s">
        <v>15</v>
      </c>
      <c r="C452" s="18" t="s">
        <v>1572</v>
      </c>
      <c r="D452" s="19" t="s">
        <v>1627</v>
      </c>
      <c r="E452" s="20" t="s">
        <v>1628</v>
      </c>
      <c r="F452" s="20" t="s">
        <v>1628</v>
      </c>
      <c r="G452" s="18" t="s">
        <v>54</v>
      </c>
      <c r="H452" s="17" t="s">
        <v>19</v>
      </c>
      <c r="I452" s="18">
        <v>3.0</v>
      </c>
      <c r="J452" s="21">
        <v>0.5639</v>
      </c>
      <c r="K452" s="18" t="s">
        <v>1629</v>
      </c>
      <c r="L452" s="22" t="s">
        <v>26</v>
      </c>
      <c r="M452" s="23"/>
      <c r="N452" s="18" t="s">
        <v>1630</v>
      </c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7" t="s">
        <v>14</v>
      </c>
      <c r="B453" s="18" t="s">
        <v>15</v>
      </c>
      <c r="C453" s="18" t="s">
        <v>1572</v>
      </c>
      <c r="D453" s="19" t="s">
        <v>1631</v>
      </c>
      <c r="E453" s="20" t="s">
        <v>1632</v>
      </c>
      <c r="F453" s="20" t="s">
        <v>1633</v>
      </c>
      <c r="G453" s="18" t="s">
        <v>693</v>
      </c>
      <c r="H453" s="17" t="s">
        <v>19</v>
      </c>
      <c r="I453" s="18">
        <v>3.0</v>
      </c>
      <c r="J453" s="21">
        <v>0.5587</v>
      </c>
      <c r="K453" s="18" t="s">
        <v>26</v>
      </c>
      <c r="L453" s="22" t="s">
        <v>26</v>
      </c>
      <c r="M453" s="21">
        <v>0.0</v>
      </c>
      <c r="N453" s="18" t="s">
        <v>1634</v>
      </c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7" t="s">
        <v>14</v>
      </c>
      <c r="B454" s="18" t="s">
        <v>15</v>
      </c>
      <c r="C454" s="18" t="s">
        <v>1572</v>
      </c>
      <c r="D454" s="19" t="s">
        <v>1635</v>
      </c>
      <c r="E454" s="20" t="s">
        <v>1636</v>
      </c>
      <c r="F454" s="20" t="s">
        <v>1636</v>
      </c>
      <c r="G454" s="24">
        <v>44624.0</v>
      </c>
      <c r="H454" s="17" t="s">
        <v>19</v>
      </c>
      <c r="I454" s="18">
        <v>3.0</v>
      </c>
      <c r="J454" s="21">
        <v>0.558</v>
      </c>
      <c r="K454" s="21">
        <v>0.4366</v>
      </c>
      <c r="L454" s="18">
        <v>5.5</v>
      </c>
      <c r="M454" s="21"/>
      <c r="N454" s="18" t="s">
        <v>1637</v>
      </c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7" t="s">
        <v>14</v>
      </c>
      <c r="B455" s="18" t="s">
        <v>15</v>
      </c>
      <c r="C455" s="18" t="s">
        <v>1572</v>
      </c>
      <c r="D455" s="19" t="s">
        <v>1638</v>
      </c>
      <c r="E455" s="20" t="s">
        <v>1639</v>
      </c>
      <c r="F455" s="20" t="s">
        <v>1640</v>
      </c>
      <c r="G455" s="18" t="s">
        <v>24</v>
      </c>
      <c r="H455" s="17" t="s">
        <v>185</v>
      </c>
      <c r="I455" s="18">
        <v>3.0</v>
      </c>
      <c r="J455" s="21">
        <v>0.5524</v>
      </c>
      <c r="K455" s="18" t="s">
        <v>26</v>
      </c>
      <c r="L455" s="18" t="s">
        <v>26</v>
      </c>
      <c r="M455" s="21"/>
      <c r="N455" s="18" t="s">
        <v>1641</v>
      </c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7" t="s">
        <v>14</v>
      </c>
      <c r="B456" s="18" t="s">
        <v>15</v>
      </c>
      <c r="C456" s="18" t="s">
        <v>1572</v>
      </c>
      <c r="D456" s="19" t="s">
        <v>1642</v>
      </c>
      <c r="E456" s="20" t="s">
        <v>1643</v>
      </c>
      <c r="F456" s="20" t="s">
        <v>1643</v>
      </c>
      <c r="G456" s="24">
        <v>44654.0</v>
      </c>
      <c r="H456" s="17" t="s">
        <v>19</v>
      </c>
      <c r="I456" s="18">
        <v>3.0</v>
      </c>
      <c r="J456" s="21">
        <v>0.5449</v>
      </c>
      <c r="K456" s="21">
        <v>0.384</v>
      </c>
      <c r="L456" s="18">
        <v>5.09</v>
      </c>
      <c r="M456" s="21"/>
      <c r="N456" s="18" t="s">
        <v>1644</v>
      </c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7" t="s">
        <v>14</v>
      </c>
      <c r="B457" s="18" t="s">
        <v>15</v>
      </c>
      <c r="C457" s="18" t="s">
        <v>1572</v>
      </c>
      <c r="D457" s="19" t="s">
        <v>625</v>
      </c>
      <c r="E457" s="20" t="s">
        <v>1645</v>
      </c>
      <c r="F457" s="20" t="s">
        <v>1646</v>
      </c>
      <c r="G457" s="18" t="s">
        <v>1647</v>
      </c>
      <c r="H457" s="17" t="s">
        <v>19</v>
      </c>
      <c r="I457" s="18">
        <v>3.0</v>
      </c>
      <c r="J457" s="21">
        <v>0.536</v>
      </c>
      <c r="K457" s="18" t="s">
        <v>26</v>
      </c>
      <c r="L457" s="18" t="s">
        <v>26</v>
      </c>
      <c r="M457" s="21">
        <v>0.0</v>
      </c>
      <c r="N457" s="18" t="s">
        <v>1648</v>
      </c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7" t="s">
        <v>14</v>
      </c>
      <c r="B458" s="18" t="s">
        <v>15</v>
      </c>
      <c r="C458" s="18" t="s">
        <v>1572</v>
      </c>
      <c r="D458" s="19" t="s">
        <v>1649</v>
      </c>
      <c r="E458" s="20" t="s">
        <v>1650</v>
      </c>
      <c r="F458" s="20" t="s">
        <v>1651</v>
      </c>
      <c r="G458" s="24">
        <v>44776.0</v>
      </c>
      <c r="H458" s="17" t="s">
        <v>19</v>
      </c>
      <c r="I458" s="18">
        <v>3.0</v>
      </c>
      <c r="J458" s="21">
        <v>0.527</v>
      </c>
      <c r="K458" s="18" t="s">
        <v>26</v>
      </c>
      <c r="L458" s="22" t="s">
        <v>26</v>
      </c>
      <c r="M458" s="23"/>
      <c r="N458" s="18" t="s">
        <v>1024</v>
      </c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7" t="s">
        <v>14</v>
      </c>
      <c r="B459" s="18" t="s">
        <v>15</v>
      </c>
      <c r="C459" s="18" t="s">
        <v>1572</v>
      </c>
      <c r="D459" s="19" t="s">
        <v>1652</v>
      </c>
      <c r="E459" s="20" t="s">
        <v>1653</v>
      </c>
      <c r="F459" s="20" t="s">
        <v>1653</v>
      </c>
      <c r="G459" s="24">
        <v>44654.0</v>
      </c>
      <c r="H459" s="17" t="s">
        <v>19</v>
      </c>
      <c r="I459" s="18">
        <v>3.0</v>
      </c>
      <c r="J459" s="21">
        <v>0.5131</v>
      </c>
      <c r="K459" s="21">
        <v>0.3995</v>
      </c>
      <c r="L459" s="22">
        <v>3.73</v>
      </c>
      <c r="M459" s="23"/>
      <c r="N459" s="18" t="s">
        <v>1654</v>
      </c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7" t="s">
        <v>14</v>
      </c>
      <c r="B460" s="18" t="s">
        <v>15</v>
      </c>
      <c r="C460" s="18" t="s">
        <v>1572</v>
      </c>
      <c r="D460" s="19" t="s">
        <v>1655</v>
      </c>
      <c r="E460" s="20" t="s">
        <v>1656</v>
      </c>
      <c r="F460" s="20" t="s">
        <v>1657</v>
      </c>
      <c r="G460" s="18" t="s">
        <v>206</v>
      </c>
      <c r="H460" s="17" t="s">
        <v>19</v>
      </c>
      <c r="I460" s="18">
        <v>3.0</v>
      </c>
      <c r="J460" s="21">
        <v>0.4153</v>
      </c>
      <c r="K460" s="18" t="s">
        <v>1658</v>
      </c>
      <c r="L460" s="18" t="s">
        <v>26</v>
      </c>
      <c r="M460" s="21"/>
      <c r="N460" s="18" t="s">
        <v>1659</v>
      </c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7" t="s">
        <v>14</v>
      </c>
      <c r="B461" s="18" t="s">
        <v>15</v>
      </c>
      <c r="C461" s="18" t="s">
        <v>1572</v>
      </c>
      <c r="D461" s="19" t="s">
        <v>1660</v>
      </c>
      <c r="E461" s="20" t="s">
        <v>1661</v>
      </c>
      <c r="F461" s="20" t="s">
        <v>1661</v>
      </c>
      <c r="G461" s="18" t="s">
        <v>206</v>
      </c>
      <c r="H461" s="17" t="s">
        <v>19</v>
      </c>
      <c r="I461" s="18">
        <v>3.0</v>
      </c>
      <c r="J461" s="21">
        <v>0.4144</v>
      </c>
      <c r="K461" s="21">
        <v>0.3346</v>
      </c>
      <c r="L461" s="22">
        <v>3.11</v>
      </c>
      <c r="M461" s="23"/>
      <c r="N461" s="18" t="s">
        <v>1662</v>
      </c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7" t="s">
        <v>14</v>
      </c>
      <c r="B462" s="18" t="s">
        <v>15</v>
      </c>
      <c r="C462" s="18" t="s">
        <v>1572</v>
      </c>
      <c r="D462" s="19" t="s">
        <v>1663</v>
      </c>
      <c r="E462" s="20" t="s">
        <v>1664</v>
      </c>
      <c r="F462" s="20" t="s">
        <v>1665</v>
      </c>
      <c r="G462" s="27">
        <v>44907.0</v>
      </c>
      <c r="H462" s="17" t="s">
        <v>19</v>
      </c>
      <c r="I462" s="18">
        <v>3.0</v>
      </c>
      <c r="J462" s="21">
        <v>0.4114</v>
      </c>
      <c r="K462" s="18" t="s">
        <v>26</v>
      </c>
      <c r="L462" s="18" t="s">
        <v>26</v>
      </c>
      <c r="M462" s="21">
        <v>0.0</v>
      </c>
      <c r="N462" s="18" t="s">
        <v>942</v>
      </c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7" t="s">
        <v>14</v>
      </c>
      <c r="B463" s="18" t="s">
        <v>15</v>
      </c>
      <c r="C463" s="18" t="s">
        <v>1572</v>
      </c>
      <c r="D463" s="19" t="s">
        <v>1666</v>
      </c>
      <c r="E463" s="20" t="s">
        <v>1667</v>
      </c>
      <c r="F463" s="20" t="s">
        <v>1667</v>
      </c>
      <c r="G463" s="18" t="s">
        <v>54</v>
      </c>
      <c r="H463" s="17" t="s">
        <v>19</v>
      </c>
      <c r="I463" s="18">
        <v>3.0</v>
      </c>
      <c r="J463" s="21">
        <v>0.4</v>
      </c>
      <c r="K463" s="18" t="s">
        <v>26</v>
      </c>
      <c r="L463" s="22" t="s">
        <v>26</v>
      </c>
      <c r="M463" s="21"/>
      <c r="N463" s="18" t="s">
        <v>1668</v>
      </c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7" t="s">
        <v>14</v>
      </c>
      <c r="B464" s="18" t="s">
        <v>15</v>
      </c>
      <c r="C464" s="18" t="s">
        <v>1572</v>
      </c>
      <c r="D464" s="19" t="s">
        <v>1669</v>
      </c>
      <c r="E464" s="20" t="s">
        <v>1670</v>
      </c>
      <c r="F464" s="20" t="s">
        <v>1670</v>
      </c>
      <c r="G464" s="24">
        <v>44624.0</v>
      </c>
      <c r="H464" s="17" t="s">
        <v>19</v>
      </c>
      <c r="I464" s="18">
        <v>3.0</v>
      </c>
      <c r="J464" s="21">
        <v>0.4</v>
      </c>
      <c r="K464" s="18" t="s">
        <v>26</v>
      </c>
      <c r="L464" s="18" t="s">
        <v>26</v>
      </c>
      <c r="M464" s="21"/>
      <c r="N464" s="18" t="s">
        <v>1671</v>
      </c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7" t="s">
        <v>14</v>
      </c>
      <c r="B465" s="18" t="s">
        <v>15</v>
      </c>
      <c r="C465" s="18" t="s">
        <v>1572</v>
      </c>
      <c r="D465" s="19" t="s">
        <v>1672</v>
      </c>
      <c r="E465" s="20" t="s">
        <v>1673</v>
      </c>
      <c r="F465" s="20" t="s">
        <v>1673</v>
      </c>
      <c r="G465" s="18" t="s">
        <v>54</v>
      </c>
      <c r="H465" s="17" t="s">
        <v>19</v>
      </c>
      <c r="I465" s="18">
        <v>3.0</v>
      </c>
      <c r="J465" s="21">
        <v>0.4</v>
      </c>
      <c r="K465" s="18" t="s">
        <v>26</v>
      </c>
      <c r="L465" s="18" t="s">
        <v>26</v>
      </c>
      <c r="M465" s="21"/>
      <c r="N465" s="18" t="s">
        <v>1674</v>
      </c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7" t="s">
        <v>14</v>
      </c>
      <c r="B466" s="18" t="s">
        <v>15</v>
      </c>
      <c r="C466" s="18" t="s">
        <v>1572</v>
      </c>
      <c r="D466" s="19" t="s">
        <v>1675</v>
      </c>
      <c r="E466" s="20" t="s">
        <v>1676</v>
      </c>
      <c r="F466" s="20" t="s">
        <v>1677</v>
      </c>
      <c r="G466" s="25">
        <v>44776.0</v>
      </c>
      <c r="H466" s="17" t="s">
        <v>19</v>
      </c>
      <c r="I466" s="18">
        <v>3.0</v>
      </c>
      <c r="J466" s="21">
        <v>0.3509</v>
      </c>
      <c r="K466" s="18" t="s">
        <v>26</v>
      </c>
      <c r="L466" s="18" t="s">
        <v>26</v>
      </c>
      <c r="M466" s="21"/>
      <c r="N466" s="18" t="s">
        <v>1678</v>
      </c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7" t="s">
        <v>14</v>
      </c>
      <c r="B467" s="18" t="s">
        <v>15</v>
      </c>
      <c r="C467" s="18" t="s">
        <v>1572</v>
      </c>
      <c r="D467" s="19" t="s">
        <v>1679</v>
      </c>
      <c r="E467" s="20" t="s">
        <v>1680</v>
      </c>
      <c r="F467" s="20" t="s">
        <v>1681</v>
      </c>
      <c r="G467" s="24">
        <v>44752.0</v>
      </c>
      <c r="H467" s="17" t="s">
        <v>19</v>
      </c>
      <c r="I467" s="18">
        <v>3.0</v>
      </c>
      <c r="J467" s="21">
        <v>0.3449</v>
      </c>
      <c r="K467" s="18" t="s">
        <v>26</v>
      </c>
      <c r="L467" s="22" t="s">
        <v>26</v>
      </c>
      <c r="M467" s="21">
        <v>0.0</v>
      </c>
      <c r="N467" s="18" t="s">
        <v>755</v>
      </c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7" t="s">
        <v>14</v>
      </c>
      <c r="B468" s="18" t="s">
        <v>15</v>
      </c>
      <c r="C468" s="18" t="s">
        <v>1572</v>
      </c>
      <c r="D468" s="19" t="s">
        <v>1682</v>
      </c>
      <c r="E468" s="20" t="s">
        <v>1683</v>
      </c>
      <c r="F468" s="20" t="s">
        <v>1684</v>
      </c>
      <c r="G468" s="18" t="s">
        <v>31</v>
      </c>
      <c r="H468" s="17" t="s">
        <v>19</v>
      </c>
      <c r="I468" s="18">
        <v>3.0</v>
      </c>
      <c r="J468" s="21">
        <v>0.3211</v>
      </c>
      <c r="K468" s="18" t="s">
        <v>26</v>
      </c>
      <c r="L468" s="22" t="s">
        <v>26</v>
      </c>
      <c r="M468" s="21">
        <v>0.0</v>
      </c>
      <c r="N468" s="18" t="s">
        <v>1685</v>
      </c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7" t="s">
        <v>14</v>
      </c>
      <c r="B469" s="18" t="s">
        <v>15</v>
      </c>
      <c r="C469" s="18" t="s">
        <v>1572</v>
      </c>
      <c r="D469" s="19" t="s">
        <v>510</v>
      </c>
      <c r="E469" s="20" t="s">
        <v>1686</v>
      </c>
      <c r="F469" s="20" t="s">
        <v>1686</v>
      </c>
      <c r="G469" s="24">
        <v>44654.0</v>
      </c>
      <c r="H469" s="17" t="s">
        <v>19</v>
      </c>
      <c r="I469" s="18">
        <v>3.0</v>
      </c>
      <c r="J469" s="21">
        <v>0.2629</v>
      </c>
      <c r="K469" s="18" t="s">
        <v>26</v>
      </c>
      <c r="L469" s="22" t="s">
        <v>26</v>
      </c>
      <c r="M469" s="21">
        <v>0.0</v>
      </c>
      <c r="N469" s="18" t="s">
        <v>1687</v>
      </c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7" t="s">
        <v>14</v>
      </c>
      <c r="B470" s="18" t="s">
        <v>15</v>
      </c>
      <c r="C470" s="18" t="s">
        <v>1572</v>
      </c>
      <c r="D470" s="19" t="s">
        <v>1688</v>
      </c>
      <c r="E470" s="20" t="s">
        <v>1689</v>
      </c>
      <c r="F470" s="20" t="s">
        <v>1690</v>
      </c>
      <c r="G470" s="25">
        <v>44776.0</v>
      </c>
      <c r="H470" s="17" t="s">
        <v>19</v>
      </c>
      <c r="I470" s="18">
        <v>3.0</v>
      </c>
      <c r="J470" s="21">
        <v>0.2428</v>
      </c>
      <c r="K470" s="21">
        <v>0.233</v>
      </c>
      <c r="L470" s="18">
        <v>4.4</v>
      </c>
      <c r="M470" s="21"/>
      <c r="N470" s="18" t="s">
        <v>1691</v>
      </c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7" t="s">
        <v>14</v>
      </c>
      <c r="B471" s="18" t="s">
        <v>15</v>
      </c>
      <c r="C471" s="18" t="s">
        <v>1572</v>
      </c>
      <c r="D471" s="19" t="s">
        <v>1692</v>
      </c>
      <c r="E471" s="20" t="s">
        <v>1693</v>
      </c>
      <c r="F471" s="20" t="s">
        <v>1693</v>
      </c>
      <c r="G471" s="24">
        <v>44651.0</v>
      </c>
      <c r="H471" s="17" t="s">
        <v>19</v>
      </c>
      <c r="I471" s="18">
        <v>3.0</v>
      </c>
      <c r="J471" s="21">
        <v>0.2159</v>
      </c>
      <c r="K471" s="18" t="s">
        <v>26</v>
      </c>
      <c r="L471" s="18" t="s">
        <v>26</v>
      </c>
      <c r="M471" s="21">
        <v>0.0</v>
      </c>
      <c r="N471" s="18" t="s">
        <v>1694</v>
      </c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7" t="s">
        <v>14</v>
      </c>
      <c r="B472" s="18" t="s">
        <v>15</v>
      </c>
      <c r="C472" s="18" t="s">
        <v>1572</v>
      </c>
      <c r="D472" s="19" t="s">
        <v>1695</v>
      </c>
      <c r="E472" s="20" t="s">
        <v>1696</v>
      </c>
      <c r="F472" s="20" t="s">
        <v>1697</v>
      </c>
      <c r="G472" s="18" t="s">
        <v>220</v>
      </c>
      <c r="H472" s="17" t="s">
        <v>87</v>
      </c>
      <c r="I472" s="18">
        <v>3.0</v>
      </c>
      <c r="J472" s="21">
        <v>0.2095</v>
      </c>
      <c r="K472" s="18" t="s">
        <v>26</v>
      </c>
      <c r="L472" s="18" t="s">
        <v>26</v>
      </c>
      <c r="M472" s="21">
        <v>0.0</v>
      </c>
      <c r="N472" s="18" t="s">
        <v>1698</v>
      </c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7" t="s">
        <v>14</v>
      </c>
      <c r="B473" s="18" t="s">
        <v>15</v>
      </c>
      <c r="C473" s="18" t="s">
        <v>1572</v>
      </c>
      <c r="D473" s="19" t="s">
        <v>1699</v>
      </c>
      <c r="E473" s="20" t="s">
        <v>1700</v>
      </c>
      <c r="F473" s="20" t="s">
        <v>1701</v>
      </c>
      <c r="G473" s="18" t="s">
        <v>244</v>
      </c>
      <c r="H473" s="17" t="s">
        <v>19</v>
      </c>
      <c r="I473" s="18">
        <v>3.0</v>
      </c>
      <c r="J473" s="21">
        <v>0.2092</v>
      </c>
      <c r="K473" s="18" t="s">
        <v>26</v>
      </c>
      <c r="L473" s="18" t="s">
        <v>26</v>
      </c>
      <c r="M473" s="21">
        <v>0.0</v>
      </c>
      <c r="N473" s="18" t="s">
        <v>1326</v>
      </c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7" t="s">
        <v>14</v>
      </c>
      <c r="B474" s="18" t="s">
        <v>15</v>
      </c>
      <c r="C474" s="18" t="s">
        <v>1572</v>
      </c>
      <c r="D474" s="19" t="s">
        <v>1702</v>
      </c>
      <c r="E474" s="20" t="s">
        <v>1703</v>
      </c>
      <c r="F474" s="20" t="s">
        <v>1704</v>
      </c>
      <c r="G474" s="18" t="s">
        <v>86</v>
      </c>
      <c r="H474" s="17" t="s">
        <v>19</v>
      </c>
      <c r="I474" s="18">
        <v>3.0</v>
      </c>
      <c r="J474" s="21">
        <v>0.1318</v>
      </c>
      <c r="K474" s="18" t="s">
        <v>26</v>
      </c>
      <c r="L474" s="18" t="s">
        <v>26</v>
      </c>
      <c r="M474" s="21">
        <v>0.0</v>
      </c>
      <c r="N474" s="18" t="s">
        <v>1705</v>
      </c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7" t="s">
        <v>14</v>
      </c>
      <c r="B475" s="18" t="s">
        <v>15</v>
      </c>
      <c r="C475" s="18" t="s">
        <v>1572</v>
      </c>
      <c r="D475" s="19" t="s">
        <v>1706</v>
      </c>
      <c r="E475" s="20" t="s">
        <v>1707</v>
      </c>
      <c r="F475" s="20" t="s">
        <v>1707</v>
      </c>
      <c r="G475" s="24">
        <v>44654.0</v>
      </c>
      <c r="H475" s="17" t="s">
        <v>19</v>
      </c>
      <c r="I475" s="18">
        <v>3.0</v>
      </c>
      <c r="J475" s="21">
        <v>0.1099</v>
      </c>
      <c r="K475" s="18" t="s">
        <v>26</v>
      </c>
      <c r="L475" s="18" t="s">
        <v>26</v>
      </c>
      <c r="M475" s="21"/>
      <c r="N475" s="18" t="s">
        <v>1708</v>
      </c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7" t="s">
        <v>14</v>
      </c>
      <c r="B476" s="18" t="s">
        <v>15</v>
      </c>
      <c r="C476" s="18" t="s">
        <v>1572</v>
      </c>
      <c r="D476" s="19" t="s">
        <v>1709</v>
      </c>
      <c r="E476" s="20" t="s">
        <v>1710</v>
      </c>
      <c r="F476" s="20" t="s">
        <v>1711</v>
      </c>
      <c r="G476" s="18" t="s">
        <v>24</v>
      </c>
      <c r="H476" s="17" t="s">
        <v>19</v>
      </c>
      <c r="I476" s="18">
        <v>3.0</v>
      </c>
      <c r="J476" s="21">
        <v>0.0635</v>
      </c>
      <c r="K476" s="18" t="s">
        <v>26</v>
      </c>
      <c r="L476" s="18" t="s">
        <v>26</v>
      </c>
      <c r="M476" s="21"/>
      <c r="N476" s="18" t="s">
        <v>1712</v>
      </c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7" t="s">
        <v>14</v>
      </c>
      <c r="B477" s="18" t="s">
        <v>15</v>
      </c>
      <c r="C477" s="18" t="s">
        <v>1572</v>
      </c>
      <c r="D477" s="19" t="s">
        <v>1713</v>
      </c>
      <c r="E477" s="20" t="s">
        <v>1714</v>
      </c>
      <c r="F477" s="20" t="s">
        <v>1714</v>
      </c>
      <c r="G477" s="24">
        <v>44866.0</v>
      </c>
      <c r="H477" s="17" t="s">
        <v>19</v>
      </c>
      <c r="I477" s="18">
        <v>3.0</v>
      </c>
      <c r="J477" s="21">
        <v>0.0599</v>
      </c>
      <c r="K477" s="18" t="s">
        <v>26</v>
      </c>
      <c r="L477" s="18" t="s">
        <v>26</v>
      </c>
      <c r="M477" s="21"/>
      <c r="N477" s="18" t="s">
        <v>1715</v>
      </c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7" t="s">
        <v>14</v>
      </c>
      <c r="B478" s="18" t="s">
        <v>15</v>
      </c>
      <c r="C478" s="18" t="s">
        <v>1572</v>
      </c>
      <c r="D478" s="19" t="s">
        <v>1716</v>
      </c>
      <c r="E478" s="20" t="s">
        <v>1717</v>
      </c>
      <c r="F478" s="20" t="s">
        <v>1718</v>
      </c>
      <c r="G478" s="18" t="s">
        <v>95</v>
      </c>
      <c r="H478" s="17" t="s">
        <v>50</v>
      </c>
      <c r="I478" s="18">
        <v>3.0</v>
      </c>
      <c r="J478" s="21">
        <v>0.0079</v>
      </c>
      <c r="K478" s="18" t="s">
        <v>26</v>
      </c>
      <c r="L478" s="22" t="s">
        <v>26</v>
      </c>
      <c r="M478" s="21">
        <v>0.0</v>
      </c>
      <c r="N478" s="18" t="s">
        <v>1719</v>
      </c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7" t="s">
        <v>14</v>
      </c>
      <c r="B479" s="18" t="s">
        <v>15</v>
      </c>
      <c r="C479" s="18" t="s">
        <v>1572</v>
      </c>
      <c r="D479" s="19" t="s">
        <v>1720</v>
      </c>
      <c r="E479" s="20" t="s">
        <v>1721</v>
      </c>
      <c r="F479" s="20" t="s">
        <v>1721</v>
      </c>
      <c r="G479" s="18" t="s">
        <v>206</v>
      </c>
      <c r="H479" s="17" t="s">
        <v>19</v>
      </c>
      <c r="I479" s="18">
        <v>3.0</v>
      </c>
      <c r="J479" s="21">
        <v>0.0035</v>
      </c>
      <c r="K479" s="18" t="s">
        <v>26</v>
      </c>
      <c r="L479" s="18" t="s">
        <v>26</v>
      </c>
      <c r="M479" s="21"/>
      <c r="N479" s="18" t="s">
        <v>1722</v>
      </c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7" t="s">
        <v>14</v>
      </c>
      <c r="B480" s="18" t="s">
        <v>15</v>
      </c>
      <c r="C480" s="18" t="s">
        <v>1572</v>
      </c>
      <c r="D480" s="19" t="s">
        <v>599</v>
      </c>
      <c r="E480" s="20" t="s">
        <v>1723</v>
      </c>
      <c r="F480" s="20" t="s">
        <v>1724</v>
      </c>
      <c r="G480" s="24">
        <v>44600.0</v>
      </c>
      <c r="H480" s="17" t="s">
        <v>19</v>
      </c>
      <c r="I480" s="18">
        <v>3.0</v>
      </c>
      <c r="J480" s="21">
        <v>0.0032</v>
      </c>
      <c r="K480" s="18" t="s">
        <v>26</v>
      </c>
      <c r="L480" s="18" t="s">
        <v>26</v>
      </c>
      <c r="M480" s="21"/>
      <c r="N480" s="18" t="s">
        <v>1725</v>
      </c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7" t="s">
        <v>14</v>
      </c>
      <c r="B481" s="18" t="s">
        <v>15</v>
      </c>
      <c r="C481" s="18" t="s">
        <v>1572</v>
      </c>
      <c r="D481" s="19" t="s">
        <v>1726</v>
      </c>
      <c r="E481" s="20" t="s">
        <v>1727</v>
      </c>
      <c r="F481" s="20" t="s">
        <v>1727</v>
      </c>
      <c r="G481" s="18" t="s">
        <v>1625</v>
      </c>
      <c r="H481" s="17" t="s">
        <v>19</v>
      </c>
      <c r="I481" s="18">
        <v>3.0</v>
      </c>
      <c r="J481" s="21">
        <v>0.0032</v>
      </c>
      <c r="K481" s="18" t="s">
        <v>26</v>
      </c>
      <c r="L481" s="18" t="s">
        <v>26</v>
      </c>
      <c r="M481" s="21"/>
      <c r="N481" s="18" t="s">
        <v>1728</v>
      </c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7" t="s">
        <v>14</v>
      </c>
      <c r="B482" s="18" t="s">
        <v>15</v>
      </c>
      <c r="C482" s="18" t="s">
        <v>1572</v>
      </c>
      <c r="D482" s="19" t="s">
        <v>1729</v>
      </c>
      <c r="E482" s="20" t="s">
        <v>1730</v>
      </c>
      <c r="F482" s="20" t="s">
        <v>1731</v>
      </c>
      <c r="G482" s="18" t="s">
        <v>244</v>
      </c>
      <c r="H482" s="17" t="s">
        <v>19</v>
      </c>
      <c r="I482" s="18">
        <v>3.0</v>
      </c>
      <c r="J482" s="21">
        <v>0.0023</v>
      </c>
      <c r="K482" s="18" t="s">
        <v>26</v>
      </c>
      <c r="L482" s="18" t="s">
        <v>26</v>
      </c>
      <c r="M482" s="21">
        <v>0.0</v>
      </c>
      <c r="N482" s="18" t="s">
        <v>1326</v>
      </c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7" t="s">
        <v>14</v>
      </c>
      <c r="B483" s="18" t="s">
        <v>15</v>
      </c>
      <c r="C483" s="18" t="s">
        <v>1572</v>
      </c>
      <c r="D483" s="19" t="s">
        <v>1732</v>
      </c>
      <c r="E483" s="20" t="s">
        <v>1733</v>
      </c>
      <c r="F483" s="20" t="s">
        <v>1734</v>
      </c>
      <c r="G483" s="18" t="s">
        <v>1018</v>
      </c>
      <c r="H483" s="17" t="s">
        <v>19</v>
      </c>
      <c r="I483" s="18">
        <v>3.0</v>
      </c>
      <c r="J483" s="21">
        <v>0.0023</v>
      </c>
      <c r="K483" s="18" t="s">
        <v>26</v>
      </c>
      <c r="L483" s="18" t="s">
        <v>26</v>
      </c>
      <c r="M483" s="21">
        <v>0.0</v>
      </c>
      <c r="N483" s="18" t="s">
        <v>1735</v>
      </c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7" t="s">
        <v>14</v>
      </c>
      <c r="B484" s="18" t="s">
        <v>15</v>
      </c>
      <c r="C484" s="18" t="s">
        <v>1572</v>
      </c>
      <c r="D484" s="19" t="s">
        <v>1736</v>
      </c>
      <c r="E484" s="20" t="s">
        <v>1737</v>
      </c>
      <c r="F484" s="20" t="s">
        <v>1737</v>
      </c>
      <c r="G484" s="24">
        <v>44654.0</v>
      </c>
      <c r="H484" s="17" t="s">
        <v>19</v>
      </c>
      <c r="I484" s="18">
        <v>3.0</v>
      </c>
      <c r="J484" s="21">
        <v>0.0022</v>
      </c>
      <c r="K484" s="18" t="s">
        <v>26</v>
      </c>
      <c r="L484" s="18" t="s">
        <v>26</v>
      </c>
      <c r="M484" s="21"/>
      <c r="N484" s="18" t="s">
        <v>1738</v>
      </c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7" t="s">
        <v>14</v>
      </c>
      <c r="B485" s="18" t="s">
        <v>15</v>
      </c>
      <c r="C485" s="18" t="s">
        <v>1572</v>
      </c>
      <c r="D485" s="19" t="s">
        <v>1739</v>
      </c>
      <c r="E485" s="20" t="s">
        <v>1740</v>
      </c>
      <c r="F485" s="20" t="s">
        <v>1741</v>
      </c>
      <c r="G485" s="24">
        <v>44816.0</v>
      </c>
      <c r="H485" s="17" t="s">
        <v>19</v>
      </c>
      <c r="I485" s="18">
        <v>3.0</v>
      </c>
      <c r="J485" s="21">
        <v>0.0022</v>
      </c>
      <c r="K485" s="18" t="s">
        <v>26</v>
      </c>
      <c r="L485" s="18" t="s">
        <v>26</v>
      </c>
      <c r="M485" s="21">
        <v>0.0</v>
      </c>
      <c r="N485" s="18" t="s">
        <v>1742</v>
      </c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7" t="s">
        <v>14</v>
      </c>
      <c r="B486" s="18" t="s">
        <v>15</v>
      </c>
      <c r="C486" s="18" t="s">
        <v>1572</v>
      </c>
      <c r="D486" s="19" t="s">
        <v>1743</v>
      </c>
      <c r="E486" s="20" t="s">
        <v>1744</v>
      </c>
      <c r="F486" s="20" t="s">
        <v>1587</v>
      </c>
      <c r="G486" s="27">
        <v>44875.0</v>
      </c>
      <c r="H486" s="17" t="s">
        <v>19</v>
      </c>
      <c r="I486" s="18">
        <v>3.0</v>
      </c>
      <c r="J486" s="21">
        <v>0.0021</v>
      </c>
      <c r="K486" s="18" t="s">
        <v>26</v>
      </c>
      <c r="L486" s="18" t="s">
        <v>26</v>
      </c>
      <c r="M486" s="21">
        <v>0.0</v>
      </c>
      <c r="N486" s="18" t="s">
        <v>1745</v>
      </c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7" t="s">
        <v>14</v>
      </c>
      <c r="B487" s="18" t="s">
        <v>15</v>
      </c>
      <c r="C487" s="18" t="s">
        <v>1572</v>
      </c>
      <c r="D487" s="19" t="s">
        <v>1746</v>
      </c>
      <c r="E487" s="20" t="s">
        <v>1747</v>
      </c>
      <c r="F487" s="20" t="s">
        <v>1747</v>
      </c>
      <c r="G487" s="18" t="s">
        <v>1625</v>
      </c>
      <c r="H487" s="17" t="s">
        <v>19</v>
      </c>
      <c r="I487" s="18">
        <v>3.0</v>
      </c>
      <c r="J487" s="21">
        <v>0.002</v>
      </c>
      <c r="K487" s="18" t="s">
        <v>26</v>
      </c>
      <c r="L487" s="18" t="s">
        <v>26</v>
      </c>
      <c r="M487" s="21"/>
      <c r="N487" s="18" t="s">
        <v>1748</v>
      </c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7" t="s">
        <v>14</v>
      </c>
      <c r="B488" s="18" t="s">
        <v>318</v>
      </c>
      <c r="C488" s="18" t="s">
        <v>1572</v>
      </c>
      <c r="D488" s="19" t="s">
        <v>1749</v>
      </c>
      <c r="E488" s="20" t="s">
        <v>1750</v>
      </c>
      <c r="F488" s="20" t="s">
        <v>1751</v>
      </c>
      <c r="G488" s="18" t="s">
        <v>31</v>
      </c>
      <c r="H488" s="17" t="s">
        <v>50</v>
      </c>
      <c r="I488" s="18">
        <v>3.0</v>
      </c>
      <c r="J488" s="21">
        <v>0.0017</v>
      </c>
      <c r="K488" s="18" t="s">
        <v>26</v>
      </c>
      <c r="L488" s="18" t="s">
        <v>26</v>
      </c>
      <c r="M488" s="21">
        <v>0.0</v>
      </c>
      <c r="N488" s="18" t="s">
        <v>1752</v>
      </c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7" t="s">
        <v>14</v>
      </c>
      <c r="B489" s="18" t="s">
        <v>15</v>
      </c>
      <c r="C489" s="18" t="s">
        <v>1572</v>
      </c>
      <c r="D489" s="19" t="s">
        <v>1753</v>
      </c>
      <c r="E489" s="20" t="s">
        <v>1754</v>
      </c>
      <c r="F489" s="20" t="s">
        <v>1754</v>
      </c>
      <c r="G489" s="18" t="s">
        <v>54</v>
      </c>
      <c r="H489" s="17" t="s">
        <v>19</v>
      </c>
      <c r="I489" s="18">
        <v>3.0</v>
      </c>
      <c r="J489" s="21">
        <v>0.0015</v>
      </c>
      <c r="K489" s="18" t="s">
        <v>26</v>
      </c>
      <c r="L489" s="18" t="s">
        <v>26</v>
      </c>
      <c r="M489" s="21"/>
      <c r="N489" s="18" t="s">
        <v>1755</v>
      </c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7" t="s">
        <v>14</v>
      </c>
      <c r="B490" s="18" t="s">
        <v>15</v>
      </c>
      <c r="C490" s="18" t="s">
        <v>1572</v>
      </c>
      <c r="D490" s="19" t="s">
        <v>1756</v>
      </c>
      <c r="E490" s="20" t="s">
        <v>1757</v>
      </c>
      <c r="F490" s="20" t="s">
        <v>1758</v>
      </c>
      <c r="G490" s="18" t="s">
        <v>31</v>
      </c>
      <c r="H490" s="17" t="s">
        <v>19</v>
      </c>
      <c r="I490" s="18">
        <v>3.0</v>
      </c>
      <c r="J490" s="21">
        <v>0.0015</v>
      </c>
      <c r="K490" s="18" t="s">
        <v>26</v>
      </c>
      <c r="L490" s="18" t="s">
        <v>26</v>
      </c>
      <c r="M490" s="21">
        <v>0.0</v>
      </c>
      <c r="N490" s="18" t="s">
        <v>1759</v>
      </c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7" t="s">
        <v>14</v>
      </c>
      <c r="B491" s="18" t="s">
        <v>15</v>
      </c>
      <c r="C491" s="18" t="s">
        <v>1572</v>
      </c>
      <c r="D491" s="19" t="s">
        <v>1760</v>
      </c>
      <c r="E491" s="20" t="s">
        <v>1761</v>
      </c>
      <c r="F491" s="20" t="s">
        <v>1762</v>
      </c>
      <c r="G491" s="27">
        <v>44722.0</v>
      </c>
      <c r="H491" s="17" t="s">
        <v>19</v>
      </c>
      <c r="I491" s="18">
        <v>3.0</v>
      </c>
      <c r="J491" s="21">
        <v>0.0014</v>
      </c>
      <c r="K491" s="18" t="s">
        <v>26</v>
      </c>
      <c r="L491" s="18" t="s">
        <v>26</v>
      </c>
      <c r="M491" s="21">
        <v>0.0</v>
      </c>
      <c r="N491" s="18" t="s">
        <v>1763</v>
      </c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7" t="s">
        <v>14</v>
      </c>
      <c r="B492" s="18" t="s">
        <v>15</v>
      </c>
      <c r="C492" s="18" t="s">
        <v>1572</v>
      </c>
      <c r="D492" s="19" t="s">
        <v>1764</v>
      </c>
      <c r="E492" s="20" t="s">
        <v>1765</v>
      </c>
      <c r="F492" s="20" t="s">
        <v>1766</v>
      </c>
      <c r="G492" s="18" t="s">
        <v>31</v>
      </c>
      <c r="H492" s="17" t="s">
        <v>19</v>
      </c>
      <c r="I492" s="18">
        <v>3.0</v>
      </c>
      <c r="J492" s="21">
        <v>0.0014</v>
      </c>
      <c r="K492" s="18" t="s">
        <v>26</v>
      </c>
      <c r="L492" s="18" t="s">
        <v>26</v>
      </c>
      <c r="M492" s="21">
        <v>0.0</v>
      </c>
      <c r="N492" s="18" t="s">
        <v>1767</v>
      </c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7" t="s">
        <v>14</v>
      </c>
      <c r="B493" s="18" t="s">
        <v>15</v>
      </c>
      <c r="C493" s="18" t="s">
        <v>1572</v>
      </c>
      <c r="D493" s="19" t="s">
        <v>1768</v>
      </c>
      <c r="E493" s="20" t="s">
        <v>1769</v>
      </c>
      <c r="F493" s="20" t="s">
        <v>1770</v>
      </c>
      <c r="G493" s="18" t="s">
        <v>31</v>
      </c>
      <c r="H493" s="17" t="s">
        <v>50</v>
      </c>
      <c r="I493" s="18">
        <v>3.0</v>
      </c>
      <c r="J493" s="21">
        <v>0.0012</v>
      </c>
      <c r="K493" s="18" t="s">
        <v>26</v>
      </c>
      <c r="L493" s="18" t="s">
        <v>26</v>
      </c>
      <c r="M493" s="21">
        <v>0.0</v>
      </c>
      <c r="N493" s="18" t="s">
        <v>1771</v>
      </c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7" t="s">
        <v>14</v>
      </c>
      <c r="B494" s="18" t="s">
        <v>15</v>
      </c>
      <c r="C494" s="18" t="s">
        <v>1572</v>
      </c>
      <c r="D494" s="19" t="s">
        <v>1772</v>
      </c>
      <c r="E494" s="20" t="s">
        <v>1773</v>
      </c>
      <c r="F494" s="20" t="s">
        <v>1773</v>
      </c>
      <c r="G494" s="18" t="s">
        <v>1625</v>
      </c>
      <c r="H494" s="17" t="s">
        <v>19</v>
      </c>
      <c r="I494" s="18">
        <v>3.0</v>
      </c>
      <c r="J494" s="21">
        <v>0.0011</v>
      </c>
      <c r="K494" s="18" t="s">
        <v>26</v>
      </c>
      <c r="L494" s="18" t="s">
        <v>26</v>
      </c>
      <c r="M494" s="21"/>
      <c r="N494" s="18" t="s">
        <v>1774</v>
      </c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7" t="s">
        <v>14</v>
      </c>
      <c r="B495" s="18" t="s">
        <v>15</v>
      </c>
      <c r="C495" s="18" t="s">
        <v>1572</v>
      </c>
      <c r="D495" s="19" t="s">
        <v>1775</v>
      </c>
      <c r="E495" s="20" t="s">
        <v>1776</v>
      </c>
      <c r="F495" s="20" t="s">
        <v>1777</v>
      </c>
      <c r="G495" s="18" t="s">
        <v>1275</v>
      </c>
      <c r="H495" s="17" t="s">
        <v>19</v>
      </c>
      <c r="I495" s="18">
        <v>3.0</v>
      </c>
      <c r="J495" s="21">
        <v>0.001</v>
      </c>
      <c r="K495" s="18" t="s">
        <v>26</v>
      </c>
      <c r="L495" s="18" t="s">
        <v>26</v>
      </c>
      <c r="M495" s="21">
        <v>0.0</v>
      </c>
      <c r="N495" s="18" t="s">
        <v>1778</v>
      </c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7" t="s">
        <v>14</v>
      </c>
      <c r="B496" s="18" t="s">
        <v>15</v>
      </c>
      <c r="C496" s="18" t="s">
        <v>1572</v>
      </c>
      <c r="D496" s="19" t="s">
        <v>1779</v>
      </c>
      <c r="E496" s="20" t="s">
        <v>1780</v>
      </c>
      <c r="F496" s="20" t="s">
        <v>1781</v>
      </c>
      <c r="G496" s="18" t="s">
        <v>546</v>
      </c>
      <c r="H496" s="17" t="s">
        <v>87</v>
      </c>
      <c r="I496" s="18">
        <v>3.0</v>
      </c>
      <c r="J496" s="21">
        <v>7.0E-4</v>
      </c>
      <c r="K496" s="18" t="s">
        <v>26</v>
      </c>
      <c r="L496" s="18" t="s">
        <v>26</v>
      </c>
      <c r="M496" s="21">
        <v>0.0</v>
      </c>
      <c r="N496" s="18" t="s">
        <v>88</v>
      </c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7" t="s">
        <v>14</v>
      </c>
      <c r="B497" s="18" t="s">
        <v>15</v>
      </c>
      <c r="C497" s="18" t="s">
        <v>1572</v>
      </c>
      <c r="D497" s="19" t="s">
        <v>1115</v>
      </c>
      <c r="E497" s="20" t="s">
        <v>1782</v>
      </c>
      <c r="F497" s="20" t="s">
        <v>1783</v>
      </c>
      <c r="G497" s="18" t="s">
        <v>1350</v>
      </c>
      <c r="H497" s="17" t="s">
        <v>50</v>
      </c>
      <c r="I497" s="18">
        <v>3.0</v>
      </c>
      <c r="J497" s="21">
        <v>4.0E-4</v>
      </c>
      <c r="K497" s="18" t="s">
        <v>26</v>
      </c>
      <c r="L497" s="18" t="s">
        <v>26</v>
      </c>
      <c r="M497" s="21">
        <v>0.0</v>
      </c>
      <c r="N497" s="18" t="s">
        <v>812</v>
      </c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7" t="s">
        <v>1784</v>
      </c>
      <c r="B498" s="18" t="s">
        <v>318</v>
      </c>
      <c r="C498" s="18" t="s">
        <v>16</v>
      </c>
      <c r="D498" s="19" t="s">
        <v>1785</v>
      </c>
      <c r="E498" s="20" t="s">
        <v>1786</v>
      </c>
      <c r="F498" s="20" t="s">
        <v>1787</v>
      </c>
      <c r="G498" s="18" t="s">
        <v>1788</v>
      </c>
      <c r="H498" s="17" t="s">
        <v>105</v>
      </c>
      <c r="I498" s="18">
        <v>3.0</v>
      </c>
      <c r="J498" s="21">
        <v>0.1177</v>
      </c>
      <c r="K498" s="18" t="s">
        <v>26</v>
      </c>
      <c r="L498" s="18" t="s">
        <v>26</v>
      </c>
      <c r="M498" s="21">
        <v>0.0</v>
      </c>
      <c r="N498" s="18" t="s">
        <v>1789</v>
      </c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7" t="s">
        <v>1784</v>
      </c>
      <c r="B499" s="18" t="s">
        <v>15</v>
      </c>
      <c r="C499" s="18" t="s">
        <v>16</v>
      </c>
      <c r="D499" s="19" t="s">
        <v>1790</v>
      </c>
      <c r="E499" s="20" t="s">
        <v>1791</v>
      </c>
      <c r="F499" s="20" t="s">
        <v>1792</v>
      </c>
      <c r="G499" s="24">
        <v>45140.0</v>
      </c>
      <c r="H499" s="17" t="s">
        <v>50</v>
      </c>
      <c r="I499" s="18">
        <v>3.0</v>
      </c>
      <c r="J499" s="21">
        <v>0.001</v>
      </c>
      <c r="K499" s="18" t="s">
        <v>26</v>
      </c>
      <c r="L499" s="18" t="s">
        <v>26</v>
      </c>
      <c r="M499" s="21">
        <v>0.0</v>
      </c>
      <c r="N499" s="18" t="s">
        <v>179</v>
      </c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7" t="s">
        <v>1784</v>
      </c>
      <c r="B500" s="18" t="s">
        <v>15</v>
      </c>
      <c r="C500" s="18" t="s">
        <v>16</v>
      </c>
      <c r="D500" s="19" t="s">
        <v>1793</v>
      </c>
      <c r="E500" s="20" t="s">
        <v>1794</v>
      </c>
      <c r="F500" s="20" t="s">
        <v>1795</v>
      </c>
      <c r="G500" s="18" t="s">
        <v>81</v>
      </c>
      <c r="H500" s="17" t="s">
        <v>87</v>
      </c>
      <c r="I500" s="18">
        <v>3.0</v>
      </c>
      <c r="J500" s="21">
        <v>8.0E-4</v>
      </c>
      <c r="K500" s="18" t="s">
        <v>26</v>
      </c>
      <c r="L500" s="18" t="s">
        <v>26</v>
      </c>
      <c r="M500" s="21">
        <v>0.0</v>
      </c>
      <c r="N500" s="18" t="s">
        <v>1796</v>
      </c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7" t="s">
        <v>1784</v>
      </c>
      <c r="B501" s="18" t="s">
        <v>15</v>
      </c>
      <c r="C501" s="18" t="s">
        <v>16</v>
      </c>
      <c r="D501" s="19" t="s">
        <v>1797</v>
      </c>
      <c r="E501" s="20" t="s">
        <v>1798</v>
      </c>
      <c r="F501" s="20" t="s">
        <v>1799</v>
      </c>
      <c r="G501" s="18" t="s">
        <v>81</v>
      </c>
      <c r="H501" s="17" t="s">
        <v>87</v>
      </c>
      <c r="I501" s="18">
        <v>3.0</v>
      </c>
      <c r="J501" s="21">
        <v>6.0E-4</v>
      </c>
      <c r="K501" s="18" t="s">
        <v>26</v>
      </c>
      <c r="L501" s="18" t="s">
        <v>26</v>
      </c>
      <c r="M501" s="21">
        <v>0.0</v>
      </c>
      <c r="N501" s="18" t="s">
        <v>1800</v>
      </c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7" t="s">
        <v>1784</v>
      </c>
      <c r="B502" s="18" t="s">
        <v>15</v>
      </c>
      <c r="C502" s="18" t="s">
        <v>16</v>
      </c>
      <c r="D502" s="19" t="s">
        <v>1801</v>
      </c>
      <c r="E502" s="20" t="s">
        <v>1802</v>
      </c>
      <c r="F502" s="20" t="s">
        <v>1803</v>
      </c>
      <c r="G502" s="27">
        <v>44956.0</v>
      </c>
      <c r="H502" s="17" t="s">
        <v>87</v>
      </c>
      <c r="I502" s="18">
        <v>3.0</v>
      </c>
      <c r="J502" s="21">
        <v>3.0E-4</v>
      </c>
      <c r="K502" s="18" t="s">
        <v>26</v>
      </c>
      <c r="L502" s="18" t="s">
        <v>26</v>
      </c>
      <c r="M502" s="21">
        <v>0.0</v>
      </c>
      <c r="N502" s="18" t="s">
        <v>1804</v>
      </c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7" t="s">
        <v>1784</v>
      </c>
      <c r="B503" s="18" t="s">
        <v>15</v>
      </c>
      <c r="C503" s="18" t="s">
        <v>16</v>
      </c>
      <c r="D503" s="19" t="s">
        <v>1805</v>
      </c>
      <c r="E503" s="20" t="s">
        <v>1806</v>
      </c>
      <c r="F503" s="20" t="s">
        <v>1807</v>
      </c>
      <c r="G503" s="18" t="s">
        <v>31</v>
      </c>
      <c r="H503" s="17" t="s">
        <v>87</v>
      </c>
      <c r="I503" s="18">
        <v>3.0</v>
      </c>
      <c r="J503" s="21">
        <v>1.0E-4</v>
      </c>
      <c r="K503" s="18" t="s">
        <v>26</v>
      </c>
      <c r="L503" s="18" t="s">
        <v>26</v>
      </c>
      <c r="M503" s="21">
        <v>0.0</v>
      </c>
      <c r="N503" s="18" t="s">
        <v>1808</v>
      </c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7" t="s">
        <v>1784</v>
      </c>
      <c r="B504" s="18" t="s">
        <v>15</v>
      </c>
      <c r="C504" s="18" t="s">
        <v>180</v>
      </c>
      <c r="D504" s="19" t="s">
        <v>1809</v>
      </c>
      <c r="E504" s="20" t="s">
        <v>1810</v>
      </c>
      <c r="F504" s="20" t="s">
        <v>1810</v>
      </c>
      <c r="G504" s="18" t="s">
        <v>1054</v>
      </c>
      <c r="H504" s="17" t="s">
        <v>19</v>
      </c>
      <c r="I504" s="18">
        <v>3.0</v>
      </c>
      <c r="J504" s="21">
        <v>1.0</v>
      </c>
      <c r="K504" s="21">
        <v>0.7631</v>
      </c>
      <c r="L504" s="18">
        <v>7.63</v>
      </c>
      <c r="M504" s="21"/>
      <c r="N504" s="18" t="s">
        <v>1811</v>
      </c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7" t="s">
        <v>1784</v>
      </c>
      <c r="B505" s="18" t="s">
        <v>15</v>
      </c>
      <c r="C505" s="18" t="s">
        <v>180</v>
      </c>
      <c r="D505" s="19" t="s">
        <v>1812</v>
      </c>
      <c r="E505" s="20" t="s">
        <v>1813</v>
      </c>
      <c r="F505" s="20" t="s">
        <v>1814</v>
      </c>
      <c r="G505" s="24">
        <v>44809.0</v>
      </c>
      <c r="H505" s="17" t="s">
        <v>19</v>
      </c>
      <c r="I505" s="18">
        <v>3.0</v>
      </c>
      <c r="J505" s="21">
        <v>1.0</v>
      </c>
      <c r="K505" s="21">
        <v>0.791</v>
      </c>
      <c r="L505" s="18">
        <v>12.92</v>
      </c>
      <c r="M505" s="21">
        <v>0.0</v>
      </c>
      <c r="N505" s="18" t="s">
        <v>269</v>
      </c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7" t="s">
        <v>1784</v>
      </c>
      <c r="B506" s="18" t="s">
        <v>15</v>
      </c>
      <c r="C506" s="18" t="s">
        <v>180</v>
      </c>
      <c r="D506" s="19" t="s">
        <v>1815</v>
      </c>
      <c r="E506" s="20" t="s">
        <v>1816</v>
      </c>
      <c r="F506" s="20" t="s">
        <v>1817</v>
      </c>
      <c r="G506" s="24">
        <v>44825.0</v>
      </c>
      <c r="H506" s="17" t="s">
        <v>19</v>
      </c>
      <c r="I506" s="18">
        <v>3.0</v>
      </c>
      <c r="J506" s="21">
        <v>1.0</v>
      </c>
      <c r="K506" s="21">
        <v>0.8632</v>
      </c>
      <c r="L506" s="18">
        <v>26.26</v>
      </c>
      <c r="M506" s="21">
        <v>0.0</v>
      </c>
      <c r="N506" s="18" t="s">
        <v>1818</v>
      </c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7" t="s">
        <v>1784</v>
      </c>
      <c r="B507" s="18" t="s">
        <v>15</v>
      </c>
      <c r="C507" s="18" t="s">
        <v>180</v>
      </c>
      <c r="D507" s="19" t="s">
        <v>1819</v>
      </c>
      <c r="E507" s="20" t="s">
        <v>1820</v>
      </c>
      <c r="F507" s="20" t="s">
        <v>1820</v>
      </c>
      <c r="G507" s="27">
        <v>44751.0</v>
      </c>
      <c r="H507" s="17" t="s">
        <v>19</v>
      </c>
      <c r="I507" s="18">
        <v>3.0</v>
      </c>
      <c r="J507" s="21">
        <v>1.0</v>
      </c>
      <c r="K507" s="21">
        <v>0.7157</v>
      </c>
      <c r="L507" s="18">
        <v>8.99</v>
      </c>
      <c r="M507" s="21">
        <v>0.0</v>
      </c>
      <c r="N507" s="18" t="s">
        <v>1821</v>
      </c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7" t="s">
        <v>1784</v>
      </c>
      <c r="B508" s="18" t="s">
        <v>15</v>
      </c>
      <c r="C508" s="18" t="s">
        <v>180</v>
      </c>
      <c r="D508" s="19" t="s">
        <v>1822</v>
      </c>
      <c r="E508" s="20" t="s">
        <v>1823</v>
      </c>
      <c r="F508" s="20" t="s">
        <v>1823</v>
      </c>
      <c r="G508" s="24">
        <v>44624.0</v>
      </c>
      <c r="H508" s="17" t="s">
        <v>19</v>
      </c>
      <c r="I508" s="18">
        <v>3.0</v>
      </c>
      <c r="J508" s="21">
        <v>1.0</v>
      </c>
      <c r="K508" s="21">
        <v>0.6142</v>
      </c>
      <c r="L508" s="18">
        <v>3.05</v>
      </c>
      <c r="M508" s="21">
        <v>0.0</v>
      </c>
      <c r="N508" s="18" t="s">
        <v>1824</v>
      </c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7" t="s">
        <v>1784</v>
      </c>
      <c r="B509" s="18" t="s">
        <v>15</v>
      </c>
      <c r="C509" s="18" t="s">
        <v>180</v>
      </c>
      <c r="D509" s="19" t="s">
        <v>1825</v>
      </c>
      <c r="E509" s="20" t="s">
        <v>1826</v>
      </c>
      <c r="F509" s="20" t="s">
        <v>1826</v>
      </c>
      <c r="G509" s="18" t="s">
        <v>54</v>
      </c>
      <c r="H509" s="29" t="s">
        <v>19</v>
      </c>
      <c r="I509" s="18">
        <v>3.0</v>
      </c>
      <c r="J509" s="21">
        <v>1.0</v>
      </c>
      <c r="K509" s="21">
        <v>0.6834</v>
      </c>
      <c r="L509" s="22">
        <v>8.44</v>
      </c>
      <c r="M509" s="21">
        <v>0.0</v>
      </c>
      <c r="N509" s="18" t="s">
        <v>1827</v>
      </c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7" t="s">
        <v>1784</v>
      </c>
      <c r="B510" s="18" t="s">
        <v>15</v>
      </c>
      <c r="C510" s="18" t="s">
        <v>180</v>
      </c>
      <c r="D510" s="19" t="s">
        <v>1828</v>
      </c>
      <c r="E510" s="20" t="s">
        <v>1829</v>
      </c>
      <c r="F510" s="20" t="s">
        <v>1830</v>
      </c>
      <c r="G510" s="24">
        <v>44816.0</v>
      </c>
      <c r="H510" s="17" t="s">
        <v>454</v>
      </c>
      <c r="I510" s="18">
        <v>3.0</v>
      </c>
      <c r="J510" s="21">
        <v>0.9939</v>
      </c>
      <c r="K510" s="18" t="s">
        <v>26</v>
      </c>
      <c r="L510" s="18" t="s">
        <v>26</v>
      </c>
      <c r="M510" s="21">
        <v>0.0</v>
      </c>
      <c r="N510" s="18" t="s">
        <v>1831</v>
      </c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7" t="s">
        <v>1784</v>
      </c>
      <c r="B511" s="18" t="s">
        <v>15</v>
      </c>
      <c r="C511" s="18" t="s">
        <v>180</v>
      </c>
      <c r="D511" s="19" t="s">
        <v>1832</v>
      </c>
      <c r="E511" s="20" t="s">
        <v>1833</v>
      </c>
      <c r="F511" s="20" t="s">
        <v>1834</v>
      </c>
      <c r="G511" s="24">
        <v>44810.0</v>
      </c>
      <c r="H511" s="17" t="s">
        <v>19</v>
      </c>
      <c r="I511" s="18">
        <v>3.0</v>
      </c>
      <c r="J511" s="21">
        <v>0.9865</v>
      </c>
      <c r="K511" s="21">
        <v>0.8436</v>
      </c>
      <c r="L511" s="18">
        <v>24.42</v>
      </c>
      <c r="M511" s="21">
        <v>0.0</v>
      </c>
      <c r="N511" s="18" t="s">
        <v>1835</v>
      </c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7" t="s">
        <v>1784</v>
      </c>
      <c r="B512" s="18" t="s">
        <v>15</v>
      </c>
      <c r="C512" s="18" t="s">
        <v>180</v>
      </c>
      <c r="D512" s="19" t="s">
        <v>1836</v>
      </c>
      <c r="E512" s="20" t="s">
        <v>1837</v>
      </c>
      <c r="F512" s="20" t="s">
        <v>1837</v>
      </c>
      <c r="G512" s="24">
        <v>44651.0</v>
      </c>
      <c r="H512" s="17" t="s">
        <v>19</v>
      </c>
      <c r="I512" s="18">
        <v>3.0</v>
      </c>
      <c r="J512" s="21">
        <v>0.9281</v>
      </c>
      <c r="K512" s="18" t="s">
        <v>26</v>
      </c>
      <c r="L512" s="18" t="s">
        <v>26</v>
      </c>
      <c r="M512" s="21">
        <v>0.0</v>
      </c>
      <c r="N512" s="18" t="s">
        <v>1838</v>
      </c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7" t="s">
        <v>1784</v>
      </c>
      <c r="B513" s="18" t="s">
        <v>15</v>
      </c>
      <c r="C513" s="18" t="s">
        <v>180</v>
      </c>
      <c r="D513" s="19" t="s">
        <v>1839</v>
      </c>
      <c r="E513" s="20" t="s">
        <v>1840</v>
      </c>
      <c r="F513" s="20" t="s">
        <v>1840</v>
      </c>
      <c r="G513" s="18" t="s">
        <v>24</v>
      </c>
      <c r="H513" s="17" t="s">
        <v>19</v>
      </c>
      <c r="I513" s="18">
        <v>3.0</v>
      </c>
      <c r="J513" s="21">
        <v>0.9235</v>
      </c>
      <c r="K513" s="21">
        <v>0.6686</v>
      </c>
      <c r="L513" s="18">
        <v>8.75</v>
      </c>
      <c r="M513" s="21">
        <v>0.0</v>
      </c>
      <c r="N513" s="18" t="s">
        <v>1841</v>
      </c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7" t="s">
        <v>1784</v>
      </c>
      <c r="B514" s="18" t="s">
        <v>15</v>
      </c>
      <c r="C514" s="18" t="s">
        <v>180</v>
      </c>
      <c r="D514" s="19" t="s">
        <v>1842</v>
      </c>
      <c r="E514" s="20" t="s">
        <v>1843</v>
      </c>
      <c r="F514" s="20" t="s">
        <v>1844</v>
      </c>
      <c r="G514" s="24">
        <v>44942.0</v>
      </c>
      <c r="H514" s="17" t="s">
        <v>19</v>
      </c>
      <c r="I514" s="18">
        <v>3.0</v>
      </c>
      <c r="J514" s="21">
        <v>0.7132</v>
      </c>
      <c r="K514" s="18" t="s">
        <v>26</v>
      </c>
      <c r="L514" s="18" t="s">
        <v>26</v>
      </c>
      <c r="M514" s="21">
        <v>0.0</v>
      </c>
      <c r="N514" s="18" t="s">
        <v>280</v>
      </c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7" t="s">
        <v>1784</v>
      </c>
      <c r="B515" s="18" t="s">
        <v>15</v>
      </c>
      <c r="C515" s="18" t="s">
        <v>180</v>
      </c>
      <c r="D515" s="19" t="s">
        <v>1845</v>
      </c>
      <c r="E515" s="20" t="s">
        <v>1846</v>
      </c>
      <c r="F515" s="20" t="s">
        <v>1847</v>
      </c>
      <c r="G515" s="18" t="s">
        <v>367</v>
      </c>
      <c r="H515" s="17" t="s">
        <v>19</v>
      </c>
      <c r="I515" s="18">
        <v>3.0</v>
      </c>
      <c r="J515" s="21">
        <v>0.4089</v>
      </c>
      <c r="K515" s="18" t="s">
        <v>26</v>
      </c>
      <c r="L515" s="18" t="s">
        <v>26</v>
      </c>
      <c r="M515" s="21">
        <v>0.0</v>
      </c>
      <c r="N515" s="18" t="s">
        <v>1848</v>
      </c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7" t="s">
        <v>1784</v>
      </c>
      <c r="B516" s="18" t="s">
        <v>15</v>
      </c>
      <c r="C516" s="18" t="s">
        <v>180</v>
      </c>
      <c r="D516" s="19" t="s">
        <v>1849</v>
      </c>
      <c r="E516" s="20" t="s">
        <v>1850</v>
      </c>
      <c r="F516" s="20" t="s">
        <v>1851</v>
      </c>
      <c r="G516" s="18" t="s">
        <v>31</v>
      </c>
      <c r="H516" s="17" t="s">
        <v>19</v>
      </c>
      <c r="I516" s="18">
        <v>3.0</v>
      </c>
      <c r="J516" s="21">
        <v>0.3178</v>
      </c>
      <c r="K516" s="18" t="s">
        <v>26</v>
      </c>
      <c r="L516" s="22" t="s">
        <v>26</v>
      </c>
      <c r="M516" s="21">
        <v>0.0</v>
      </c>
      <c r="N516" s="18" t="s">
        <v>551</v>
      </c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7" t="s">
        <v>1784</v>
      </c>
      <c r="B517" s="18" t="s">
        <v>15</v>
      </c>
      <c r="C517" s="18" t="s">
        <v>180</v>
      </c>
      <c r="D517" s="19" t="s">
        <v>1852</v>
      </c>
      <c r="E517" s="20" t="s">
        <v>1853</v>
      </c>
      <c r="F517" s="20" t="s">
        <v>1854</v>
      </c>
      <c r="G517" s="25">
        <v>44751.0</v>
      </c>
      <c r="H517" s="17" t="s">
        <v>19</v>
      </c>
      <c r="I517" s="18">
        <v>3.0</v>
      </c>
      <c r="J517" s="21">
        <v>0.2803</v>
      </c>
      <c r="K517" s="18" t="s">
        <v>26</v>
      </c>
      <c r="L517" s="22" t="s">
        <v>26</v>
      </c>
      <c r="M517" s="21">
        <v>0.0</v>
      </c>
      <c r="N517" s="18" t="s">
        <v>1855</v>
      </c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7" t="s">
        <v>1784</v>
      </c>
      <c r="B518" s="18" t="s">
        <v>15</v>
      </c>
      <c r="C518" s="18" t="s">
        <v>180</v>
      </c>
      <c r="D518" s="19" t="s">
        <v>1856</v>
      </c>
      <c r="E518" s="20" t="s">
        <v>1857</v>
      </c>
      <c r="F518" s="20" t="s">
        <v>1858</v>
      </c>
      <c r="G518" s="27">
        <v>44876.0</v>
      </c>
      <c r="H518" s="17" t="s">
        <v>19</v>
      </c>
      <c r="I518" s="18">
        <v>3.0</v>
      </c>
      <c r="J518" s="21">
        <v>0.2583</v>
      </c>
      <c r="K518" s="18" t="s">
        <v>26</v>
      </c>
      <c r="L518" s="22" t="s">
        <v>26</v>
      </c>
      <c r="M518" s="21">
        <v>0.0</v>
      </c>
      <c r="N518" s="18" t="s">
        <v>449</v>
      </c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7" t="s">
        <v>1784</v>
      </c>
      <c r="B519" s="18" t="s">
        <v>15</v>
      </c>
      <c r="C519" s="18" t="s">
        <v>180</v>
      </c>
      <c r="D519" s="19" t="s">
        <v>1859</v>
      </c>
      <c r="E519" s="20" t="s">
        <v>1860</v>
      </c>
      <c r="F519" s="20" t="s">
        <v>1861</v>
      </c>
      <c r="G519" s="24">
        <v>44816.0</v>
      </c>
      <c r="H519" s="17" t="s">
        <v>50</v>
      </c>
      <c r="I519" s="18">
        <v>3.0</v>
      </c>
      <c r="J519" s="21">
        <v>0.252</v>
      </c>
      <c r="K519" s="18" t="s">
        <v>26</v>
      </c>
      <c r="L519" s="18" t="s">
        <v>26</v>
      </c>
      <c r="M519" s="21">
        <v>0.0</v>
      </c>
      <c r="N519" s="18" t="s">
        <v>216</v>
      </c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7" t="s">
        <v>1784</v>
      </c>
      <c r="B520" s="18" t="s">
        <v>15</v>
      </c>
      <c r="C520" s="18" t="s">
        <v>180</v>
      </c>
      <c r="D520" s="19" t="s">
        <v>1118</v>
      </c>
      <c r="E520" s="20" t="s">
        <v>1862</v>
      </c>
      <c r="F520" s="20" t="s">
        <v>1863</v>
      </c>
      <c r="G520" s="18" t="s">
        <v>65</v>
      </c>
      <c r="H520" s="17" t="s">
        <v>19</v>
      </c>
      <c r="I520" s="18">
        <v>3.0</v>
      </c>
      <c r="J520" s="21">
        <v>0.2406</v>
      </c>
      <c r="K520" s="18" t="s">
        <v>26</v>
      </c>
      <c r="L520" s="22" t="s">
        <v>26</v>
      </c>
      <c r="M520" s="21">
        <v>0.0</v>
      </c>
      <c r="N520" s="18" t="s">
        <v>258</v>
      </c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7" t="s">
        <v>1784</v>
      </c>
      <c r="B521" s="18" t="s">
        <v>15</v>
      </c>
      <c r="C521" s="18" t="s">
        <v>180</v>
      </c>
      <c r="D521" s="19" t="s">
        <v>1864</v>
      </c>
      <c r="E521" s="20" t="s">
        <v>1865</v>
      </c>
      <c r="F521" s="20" t="s">
        <v>1865</v>
      </c>
      <c r="G521" s="25">
        <v>44651.0</v>
      </c>
      <c r="H521" s="17" t="s">
        <v>19</v>
      </c>
      <c r="I521" s="18">
        <v>3.0</v>
      </c>
      <c r="J521" s="21">
        <v>4.0E-4</v>
      </c>
      <c r="K521" s="18" t="s">
        <v>26</v>
      </c>
      <c r="L521" s="18" t="s">
        <v>26</v>
      </c>
      <c r="M521" s="21">
        <v>0.0</v>
      </c>
      <c r="N521" s="18" t="s">
        <v>1866</v>
      </c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7" t="s">
        <v>1784</v>
      </c>
      <c r="B522" s="18" t="s">
        <v>15</v>
      </c>
      <c r="C522" s="18" t="s">
        <v>180</v>
      </c>
      <c r="D522" s="19" t="s">
        <v>1867</v>
      </c>
      <c r="E522" s="20" t="s">
        <v>1868</v>
      </c>
      <c r="F522" s="20" t="s">
        <v>1869</v>
      </c>
      <c r="G522" s="18" t="s">
        <v>54</v>
      </c>
      <c r="H522" s="17" t="s">
        <v>19</v>
      </c>
      <c r="I522" s="18">
        <v>3.0</v>
      </c>
      <c r="J522" s="21">
        <v>4.0E-4</v>
      </c>
      <c r="K522" s="18" t="s">
        <v>26</v>
      </c>
      <c r="L522" s="22" t="s">
        <v>26</v>
      </c>
      <c r="M522" s="21">
        <v>0.0</v>
      </c>
      <c r="N522" s="18" t="s">
        <v>258</v>
      </c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7" t="s">
        <v>1784</v>
      </c>
      <c r="B523" s="18" t="s">
        <v>15</v>
      </c>
      <c r="C523" s="18" t="s">
        <v>180</v>
      </c>
      <c r="D523" s="19" t="s">
        <v>1870</v>
      </c>
      <c r="E523" s="20" t="s">
        <v>1871</v>
      </c>
      <c r="F523" s="20" t="s">
        <v>1872</v>
      </c>
      <c r="G523" s="24">
        <v>44904.0</v>
      </c>
      <c r="H523" s="17" t="s">
        <v>19</v>
      </c>
      <c r="I523" s="18">
        <v>3.0</v>
      </c>
      <c r="J523" s="21">
        <v>2.0E-4</v>
      </c>
      <c r="K523" s="18" t="s">
        <v>26</v>
      </c>
      <c r="L523" s="18" t="s">
        <v>26</v>
      </c>
      <c r="M523" s="21">
        <v>0.0</v>
      </c>
      <c r="N523" s="18" t="s">
        <v>245</v>
      </c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7" t="s">
        <v>1784</v>
      </c>
      <c r="B524" s="18" t="s">
        <v>15</v>
      </c>
      <c r="C524" s="18" t="s">
        <v>180</v>
      </c>
      <c r="D524" s="19" t="s">
        <v>1873</v>
      </c>
      <c r="E524" s="20" t="s">
        <v>1874</v>
      </c>
      <c r="F524" s="20" t="s">
        <v>1875</v>
      </c>
      <c r="G524" s="18" t="s">
        <v>632</v>
      </c>
      <c r="H524" s="17" t="s">
        <v>19</v>
      </c>
      <c r="I524" s="18">
        <v>3.0</v>
      </c>
      <c r="J524" s="21">
        <v>2.0E-4</v>
      </c>
      <c r="K524" s="18" t="s">
        <v>26</v>
      </c>
      <c r="L524" s="18" t="s">
        <v>26</v>
      </c>
      <c r="M524" s="21">
        <v>0.0</v>
      </c>
      <c r="N524" s="18" t="s">
        <v>1876</v>
      </c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7" t="s">
        <v>1784</v>
      </c>
      <c r="B525" s="18" t="s">
        <v>15</v>
      </c>
      <c r="C525" s="18" t="s">
        <v>180</v>
      </c>
      <c r="D525" s="19" t="s">
        <v>1877</v>
      </c>
      <c r="E525" s="20" t="s">
        <v>1878</v>
      </c>
      <c r="F525" s="20" t="s">
        <v>1879</v>
      </c>
      <c r="G525" s="24">
        <v>44651.0</v>
      </c>
      <c r="H525" s="17" t="s">
        <v>19</v>
      </c>
      <c r="I525" s="18">
        <v>3.0</v>
      </c>
      <c r="J525" s="21">
        <v>2.0E-4</v>
      </c>
      <c r="K525" s="18" t="s">
        <v>26</v>
      </c>
      <c r="L525" s="18" t="s">
        <v>26</v>
      </c>
      <c r="M525" s="21">
        <v>0.0</v>
      </c>
      <c r="N525" s="18" t="s">
        <v>258</v>
      </c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7" t="s">
        <v>1784</v>
      </c>
      <c r="B526" s="18" t="s">
        <v>15</v>
      </c>
      <c r="C526" s="18" t="s">
        <v>180</v>
      </c>
      <c r="D526" s="19" t="s">
        <v>1880</v>
      </c>
      <c r="E526" s="20" t="s">
        <v>1881</v>
      </c>
      <c r="F526" s="20" t="s">
        <v>1882</v>
      </c>
      <c r="G526" s="18" t="s">
        <v>54</v>
      </c>
      <c r="H526" s="17" t="s">
        <v>19</v>
      </c>
      <c r="I526" s="18">
        <v>3.0</v>
      </c>
      <c r="J526" s="21">
        <v>2.0E-4</v>
      </c>
      <c r="K526" s="18" t="s">
        <v>26</v>
      </c>
      <c r="L526" s="18" t="s">
        <v>26</v>
      </c>
      <c r="M526" s="21">
        <v>0.0</v>
      </c>
      <c r="N526" s="18" t="s">
        <v>258</v>
      </c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7" t="s">
        <v>1784</v>
      </c>
      <c r="B527" s="18" t="s">
        <v>15</v>
      </c>
      <c r="C527" s="18" t="s">
        <v>180</v>
      </c>
      <c r="D527" s="19" t="s">
        <v>1883</v>
      </c>
      <c r="E527" s="20" t="s">
        <v>1884</v>
      </c>
      <c r="F527" s="20" t="s">
        <v>1885</v>
      </c>
      <c r="G527" s="27">
        <v>44855.0</v>
      </c>
      <c r="H527" s="17" t="s">
        <v>19</v>
      </c>
      <c r="I527" s="18">
        <v>3.0</v>
      </c>
      <c r="J527" s="21">
        <v>1.0E-4</v>
      </c>
      <c r="K527" s="18" t="s">
        <v>26</v>
      </c>
      <c r="L527" s="18" t="s">
        <v>26</v>
      </c>
      <c r="M527" s="21">
        <v>0.0</v>
      </c>
      <c r="N527" s="18" t="s">
        <v>1886</v>
      </c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7" t="s">
        <v>1784</v>
      </c>
      <c r="B528" s="18" t="s">
        <v>15</v>
      </c>
      <c r="C528" s="18" t="s">
        <v>180</v>
      </c>
      <c r="D528" s="19" t="s">
        <v>1887</v>
      </c>
      <c r="E528" s="20" t="s">
        <v>1888</v>
      </c>
      <c r="F528" s="20" t="s">
        <v>1889</v>
      </c>
      <c r="G528" s="25">
        <v>44956.0</v>
      </c>
      <c r="H528" s="17" t="s">
        <v>19</v>
      </c>
      <c r="I528" s="18">
        <v>3.0</v>
      </c>
      <c r="J528" s="21">
        <v>1.0E-4</v>
      </c>
      <c r="K528" s="18" t="s">
        <v>26</v>
      </c>
      <c r="L528" s="18" t="s">
        <v>26</v>
      </c>
      <c r="M528" s="21">
        <v>0.0</v>
      </c>
      <c r="N528" s="18" t="s">
        <v>1890</v>
      </c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7" t="s">
        <v>1784</v>
      </c>
      <c r="B529" s="18" t="s">
        <v>15</v>
      </c>
      <c r="C529" s="18" t="s">
        <v>180</v>
      </c>
      <c r="D529" s="19" t="s">
        <v>1891</v>
      </c>
      <c r="E529" s="20" t="s">
        <v>1892</v>
      </c>
      <c r="F529" s="20" t="s">
        <v>1893</v>
      </c>
      <c r="G529" s="24">
        <v>44950.0</v>
      </c>
      <c r="H529" s="17" t="s">
        <v>19</v>
      </c>
      <c r="I529" s="18">
        <v>3.0</v>
      </c>
      <c r="J529" s="21">
        <v>1.0E-4</v>
      </c>
      <c r="K529" s="18" t="s">
        <v>26</v>
      </c>
      <c r="L529" s="18" t="s">
        <v>26</v>
      </c>
      <c r="M529" s="21">
        <v>0.0</v>
      </c>
      <c r="N529" s="18" t="s">
        <v>598</v>
      </c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7" t="s">
        <v>1784</v>
      </c>
      <c r="B530" s="18" t="s">
        <v>15</v>
      </c>
      <c r="C530" s="18" t="s">
        <v>180</v>
      </c>
      <c r="D530" s="19" t="s">
        <v>1894</v>
      </c>
      <c r="E530" s="20" t="s">
        <v>1895</v>
      </c>
      <c r="F530" s="20" t="s">
        <v>1896</v>
      </c>
      <c r="G530" s="18" t="s">
        <v>86</v>
      </c>
      <c r="H530" s="17" t="s">
        <v>19</v>
      </c>
      <c r="I530" s="18">
        <v>3.0</v>
      </c>
      <c r="J530" s="21">
        <v>1.0E-4</v>
      </c>
      <c r="K530" s="18" t="s">
        <v>26</v>
      </c>
      <c r="L530" s="18" t="s">
        <v>26</v>
      </c>
      <c r="M530" s="21">
        <v>0.0</v>
      </c>
      <c r="N530" s="18" t="s">
        <v>1897</v>
      </c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7" t="s">
        <v>1784</v>
      </c>
      <c r="B531" s="18" t="s">
        <v>15</v>
      </c>
      <c r="C531" s="18" t="s">
        <v>180</v>
      </c>
      <c r="D531" s="19" t="s">
        <v>1898</v>
      </c>
      <c r="E531" s="20" t="s">
        <v>1899</v>
      </c>
      <c r="F531" s="20" t="s">
        <v>1900</v>
      </c>
      <c r="G531" s="24">
        <v>44651.0</v>
      </c>
      <c r="H531" s="17" t="s">
        <v>19</v>
      </c>
      <c r="I531" s="18">
        <v>3.0</v>
      </c>
      <c r="J531" s="21">
        <v>1.0E-4</v>
      </c>
      <c r="K531" s="18" t="s">
        <v>26</v>
      </c>
      <c r="L531" s="18" t="s">
        <v>26</v>
      </c>
      <c r="M531" s="21">
        <v>0.0</v>
      </c>
      <c r="N531" s="18" t="s">
        <v>258</v>
      </c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7" t="s">
        <v>1784</v>
      </c>
      <c r="B532" s="18" t="s">
        <v>15</v>
      </c>
      <c r="C532" s="18" t="s">
        <v>180</v>
      </c>
      <c r="D532" s="19" t="s">
        <v>1901</v>
      </c>
      <c r="E532" s="20" t="s">
        <v>1902</v>
      </c>
      <c r="F532" s="20" t="s">
        <v>1903</v>
      </c>
      <c r="G532" s="18" t="s">
        <v>54</v>
      </c>
      <c r="H532" s="17" t="s">
        <v>19</v>
      </c>
      <c r="I532" s="18">
        <v>3.0</v>
      </c>
      <c r="J532" s="21">
        <v>1.0E-4</v>
      </c>
      <c r="K532" s="18" t="s">
        <v>26</v>
      </c>
      <c r="L532" s="18" t="s">
        <v>26</v>
      </c>
      <c r="M532" s="21">
        <v>0.0</v>
      </c>
      <c r="N532" s="18" t="s">
        <v>258</v>
      </c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7" t="s">
        <v>1784</v>
      </c>
      <c r="B533" s="18" t="s">
        <v>15</v>
      </c>
      <c r="C533" s="18" t="s">
        <v>180</v>
      </c>
      <c r="D533" s="19" t="s">
        <v>1904</v>
      </c>
      <c r="E533" s="20" t="s">
        <v>1905</v>
      </c>
      <c r="F533" s="20" t="s">
        <v>1906</v>
      </c>
      <c r="G533" s="24">
        <v>44811.0</v>
      </c>
      <c r="H533" s="17" t="s">
        <v>19</v>
      </c>
      <c r="I533" s="18">
        <v>3.0</v>
      </c>
      <c r="J533" s="21">
        <v>1.0E-4</v>
      </c>
      <c r="K533" s="18" t="s">
        <v>26</v>
      </c>
      <c r="L533" s="18" t="s">
        <v>26</v>
      </c>
      <c r="M533" s="21">
        <v>0.0</v>
      </c>
      <c r="N533" s="18" t="s">
        <v>258</v>
      </c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7" t="s">
        <v>1784</v>
      </c>
      <c r="B534" s="18" t="s">
        <v>15</v>
      </c>
      <c r="C534" s="18" t="s">
        <v>180</v>
      </c>
      <c r="D534" s="19" t="s">
        <v>1907</v>
      </c>
      <c r="E534" s="20" t="s">
        <v>1908</v>
      </c>
      <c r="F534" s="20" t="s">
        <v>1909</v>
      </c>
      <c r="G534" s="24">
        <v>44651.0</v>
      </c>
      <c r="H534" s="17" t="s">
        <v>19</v>
      </c>
      <c r="I534" s="18">
        <v>3.0</v>
      </c>
      <c r="J534" s="21">
        <v>1.0E-4</v>
      </c>
      <c r="K534" s="18" t="s">
        <v>26</v>
      </c>
      <c r="L534" s="18" t="s">
        <v>26</v>
      </c>
      <c r="M534" s="21">
        <v>0.0</v>
      </c>
      <c r="N534" s="18" t="s">
        <v>258</v>
      </c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7" t="s">
        <v>1784</v>
      </c>
      <c r="B535" s="18" t="s">
        <v>15</v>
      </c>
      <c r="C535" s="18" t="s">
        <v>180</v>
      </c>
      <c r="D535" s="19" t="s">
        <v>1910</v>
      </c>
      <c r="E535" s="20" t="s">
        <v>1911</v>
      </c>
      <c r="F535" s="20" t="s">
        <v>1912</v>
      </c>
      <c r="G535" s="18" t="s">
        <v>65</v>
      </c>
      <c r="H535" s="17" t="s">
        <v>19</v>
      </c>
      <c r="I535" s="18">
        <v>3.0</v>
      </c>
      <c r="J535" s="21">
        <v>1.0E-4</v>
      </c>
      <c r="K535" s="18" t="s">
        <v>26</v>
      </c>
      <c r="L535" s="18" t="s">
        <v>26</v>
      </c>
      <c r="M535" s="21">
        <v>0.0</v>
      </c>
      <c r="N535" s="18" t="s">
        <v>258</v>
      </c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7" t="s">
        <v>1784</v>
      </c>
      <c r="B536" s="18" t="s">
        <v>15</v>
      </c>
      <c r="C536" s="18" t="s">
        <v>687</v>
      </c>
      <c r="D536" s="19" t="s">
        <v>1913</v>
      </c>
      <c r="E536" s="20" t="s">
        <v>1914</v>
      </c>
      <c r="F536" s="20" t="s">
        <v>1915</v>
      </c>
      <c r="G536" s="24">
        <v>44958.0</v>
      </c>
      <c r="H536" s="17" t="s">
        <v>105</v>
      </c>
      <c r="I536" s="18">
        <v>3.0</v>
      </c>
      <c r="J536" s="21">
        <v>0.0585</v>
      </c>
      <c r="K536" s="21">
        <v>0.0473</v>
      </c>
      <c r="L536" s="18">
        <v>5.7</v>
      </c>
      <c r="M536" s="21">
        <v>0.0</v>
      </c>
      <c r="N536" s="18" t="s">
        <v>1916</v>
      </c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7" t="s">
        <v>1784</v>
      </c>
      <c r="B537" s="18" t="s">
        <v>15</v>
      </c>
      <c r="C537" s="18" t="s">
        <v>687</v>
      </c>
      <c r="D537" s="19" t="s">
        <v>1917</v>
      </c>
      <c r="E537" s="20" t="s">
        <v>1918</v>
      </c>
      <c r="F537" s="20" t="s">
        <v>1918</v>
      </c>
      <c r="G537" s="18" t="s">
        <v>54</v>
      </c>
      <c r="H537" s="17" t="s">
        <v>19</v>
      </c>
      <c r="I537" s="18">
        <v>3.0</v>
      </c>
      <c r="J537" s="21">
        <v>0.0069</v>
      </c>
      <c r="K537" s="18" t="s">
        <v>26</v>
      </c>
      <c r="L537" s="18" t="s">
        <v>26</v>
      </c>
      <c r="M537" s="21"/>
      <c r="N537" s="18" t="s">
        <v>1919</v>
      </c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7" t="s">
        <v>1784</v>
      </c>
      <c r="B538" s="18" t="s">
        <v>15</v>
      </c>
      <c r="C538" s="18" t="s">
        <v>687</v>
      </c>
      <c r="D538" s="19" t="s">
        <v>1920</v>
      </c>
      <c r="E538" s="20" t="s">
        <v>1921</v>
      </c>
      <c r="F538" s="20" t="s">
        <v>1921</v>
      </c>
      <c r="G538" s="18" t="s">
        <v>54</v>
      </c>
      <c r="H538" s="17" t="s">
        <v>19</v>
      </c>
      <c r="I538" s="18">
        <v>3.0</v>
      </c>
      <c r="J538" s="21">
        <v>0.0055</v>
      </c>
      <c r="K538" s="18" t="s">
        <v>26</v>
      </c>
      <c r="L538" s="18" t="s">
        <v>26</v>
      </c>
      <c r="M538" s="21"/>
      <c r="N538" s="18" t="s">
        <v>1922</v>
      </c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7" t="s">
        <v>1784</v>
      </c>
      <c r="B539" s="18" t="s">
        <v>15</v>
      </c>
      <c r="C539" s="18" t="s">
        <v>687</v>
      </c>
      <c r="D539" s="19" t="s">
        <v>1923</v>
      </c>
      <c r="E539" s="20" t="s">
        <v>1924</v>
      </c>
      <c r="F539" s="20" t="s">
        <v>1925</v>
      </c>
      <c r="G539" s="18" t="s">
        <v>86</v>
      </c>
      <c r="H539" s="17" t="s">
        <v>87</v>
      </c>
      <c r="I539" s="18">
        <v>3.0</v>
      </c>
      <c r="J539" s="21">
        <v>0.003</v>
      </c>
      <c r="K539" s="18" t="s">
        <v>26</v>
      </c>
      <c r="L539" s="18" t="s">
        <v>26</v>
      </c>
      <c r="M539" s="21">
        <v>0.0</v>
      </c>
      <c r="N539" s="18" t="s">
        <v>799</v>
      </c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7" t="s">
        <v>1784</v>
      </c>
      <c r="B540" s="18" t="s">
        <v>15</v>
      </c>
      <c r="C540" s="18" t="s">
        <v>687</v>
      </c>
      <c r="D540" s="19" t="s">
        <v>1926</v>
      </c>
      <c r="E540" s="20" t="s">
        <v>1927</v>
      </c>
      <c r="F540" s="20" t="s">
        <v>1928</v>
      </c>
      <c r="G540" s="18" t="s">
        <v>441</v>
      </c>
      <c r="H540" s="17" t="s">
        <v>105</v>
      </c>
      <c r="I540" s="18">
        <v>3.0</v>
      </c>
      <c r="J540" s="21">
        <v>0.0021</v>
      </c>
      <c r="K540" s="18" t="s">
        <v>26</v>
      </c>
      <c r="L540" s="18" t="s">
        <v>26</v>
      </c>
      <c r="M540" s="21">
        <v>0.0</v>
      </c>
      <c r="N540" s="18" t="s">
        <v>1929</v>
      </c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7" t="s">
        <v>1784</v>
      </c>
      <c r="B541" s="18" t="s">
        <v>15</v>
      </c>
      <c r="C541" s="18" t="s">
        <v>687</v>
      </c>
      <c r="D541" s="19" t="s">
        <v>1930</v>
      </c>
      <c r="E541" s="20" t="s">
        <v>1931</v>
      </c>
      <c r="F541" s="20" t="s">
        <v>1932</v>
      </c>
      <c r="G541" s="18" t="s">
        <v>86</v>
      </c>
      <c r="H541" s="17" t="s">
        <v>105</v>
      </c>
      <c r="I541" s="18">
        <v>3.0</v>
      </c>
      <c r="J541" s="21">
        <v>0.0021</v>
      </c>
      <c r="K541" s="18" t="s">
        <v>26</v>
      </c>
      <c r="L541" s="18" t="s">
        <v>26</v>
      </c>
      <c r="M541" s="21">
        <v>0.0</v>
      </c>
      <c r="N541" s="18" t="s">
        <v>921</v>
      </c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7" t="s">
        <v>1784</v>
      </c>
      <c r="B542" s="18" t="s">
        <v>15</v>
      </c>
      <c r="C542" s="18" t="s">
        <v>687</v>
      </c>
      <c r="D542" s="19" t="s">
        <v>1933</v>
      </c>
      <c r="E542" s="20" t="s">
        <v>1934</v>
      </c>
      <c r="F542" s="20" t="s">
        <v>1935</v>
      </c>
      <c r="G542" s="18" t="s">
        <v>31</v>
      </c>
      <c r="H542" s="17" t="s">
        <v>105</v>
      </c>
      <c r="I542" s="18">
        <v>3.0</v>
      </c>
      <c r="J542" s="21">
        <v>0.0015</v>
      </c>
      <c r="K542" s="18" t="s">
        <v>26</v>
      </c>
      <c r="L542" s="22" t="s">
        <v>26</v>
      </c>
      <c r="M542" s="21">
        <v>0.0</v>
      </c>
      <c r="N542" s="18" t="s">
        <v>931</v>
      </c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7" t="s">
        <v>1784</v>
      </c>
      <c r="B543" s="18" t="s">
        <v>15</v>
      </c>
      <c r="C543" s="18" t="s">
        <v>687</v>
      </c>
      <c r="D543" s="19" t="s">
        <v>1936</v>
      </c>
      <c r="E543" s="20" t="s">
        <v>1937</v>
      </c>
      <c r="F543" s="20" t="s">
        <v>1938</v>
      </c>
      <c r="G543" s="24">
        <v>45140.0</v>
      </c>
      <c r="H543" s="17" t="s">
        <v>105</v>
      </c>
      <c r="I543" s="18">
        <v>3.0</v>
      </c>
      <c r="J543" s="21">
        <v>0.0014</v>
      </c>
      <c r="K543" s="18" t="s">
        <v>26</v>
      </c>
      <c r="L543" s="18" t="s">
        <v>26</v>
      </c>
      <c r="M543" s="21">
        <v>0.0</v>
      </c>
      <c r="N543" s="18" t="s">
        <v>845</v>
      </c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7" t="s">
        <v>1784</v>
      </c>
      <c r="B544" s="18" t="s">
        <v>318</v>
      </c>
      <c r="C544" s="18" t="s">
        <v>687</v>
      </c>
      <c r="D544" s="19" t="s">
        <v>1939</v>
      </c>
      <c r="E544" s="20" t="s">
        <v>1940</v>
      </c>
      <c r="F544" s="20" t="s">
        <v>1941</v>
      </c>
      <c r="G544" s="18" t="s">
        <v>441</v>
      </c>
      <c r="H544" s="17" t="s">
        <v>105</v>
      </c>
      <c r="I544" s="18">
        <v>3.0</v>
      </c>
      <c r="J544" s="21">
        <v>0.0013</v>
      </c>
      <c r="K544" s="18" t="s">
        <v>26</v>
      </c>
      <c r="L544" s="18" t="s">
        <v>26</v>
      </c>
      <c r="M544" s="21">
        <v>0.0</v>
      </c>
      <c r="N544" s="18" t="s">
        <v>931</v>
      </c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7" t="s">
        <v>1784</v>
      </c>
      <c r="B545" s="18" t="s">
        <v>15</v>
      </c>
      <c r="C545" s="18" t="s">
        <v>687</v>
      </c>
      <c r="D545" s="19" t="s">
        <v>1942</v>
      </c>
      <c r="E545" s="20" t="s">
        <v>1943</v>
      </c>
      <c r="F545" s="20" t="s">
        <v>1944</v>
      </c>
      <c r="G545" s="18" t="s">
        <v>31</v>
      </c>
      <c r="H545" s="17" t="s">
        <v>105</v>
      </c>
      <c r="I545" s="18">
        <v>3.0</v>
      </c>
      <c r="J545" s="21">
        <v>0.0011</v>
      </c>
      <c r="K545" s="18" t="s">
        <v>26</v>
      </c>
      <c r="L545" s="18" t="s">
        <v>26</v>
      </c>
      <c r="M545" s="21">
        <v>0.0</v>
      </c>
      <c r="N545" s="18" t="s">
        <v>130</v>
      </c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7" t="s">
        <v>1784</v>
      </c>
      <c r="B546" s="18" t="s">
        <v>318</v>
      </c>
      <c r="C546" s="18" t="s">
        <v>687</v>
      </c>
      <c r="D546" s="19" t="s">
        <v>1945</v>
      </c>
      <c r="E546" s="20" t="s">
        <v>1946</v>
      </c>
      <c r="F546" s="20" t="s">
        <v>1947</v>
      </c>
      <c r="G546" s="18" t="s">
        <v>81</v>
      </c>
      <c r="H546" s="17" t="s">
        <v>105</v>
      </c>
      <c r="I546" s="18">
        <v>3.0</v>
      </c>
      <c r="J546" s="21">
        <v>0.0011</v>
      </c>
      <c r="K546" s="18" t="s">
        <v>26</v>
      </c>
      <c r="L546" s="18" t="s">
        <v>26</v>
      </c>
      <c r="M546" s="21">
        <v>0.0</v>
      </c>
      <c r="N546" s="18" t="s">
        <v>1948</v>
      </c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7" t="s">
        <v>1784</v>
      </c>
      <c r="B547" s="18" t="s">
        <v>15</v>
      </c>
      <c r="C547" s="18" t="s">
        <v>687</v>
      </c>
      <c r="D547" s="19" t="s">
        <v>1949</v>
      </c>
      <c r="E547" s="20" t="s">
        <v>1950</v>
      </c>
      <c r="F547" s="20" t="s">
        <v>1951</v>
      </c>
      <c r="G547" s="18" t="s">
        <v>31</v>
      </c>
      <c r="H547" s="17" t="s">
        <v>50</v>
      </c>
      <c r="I547" s="18"/>
      <c r="J547" s="21">
        <v>0.0011</v>
      </c>
      <c r="K547" s="18" t="s">
        <v>26</v>
      </c>
      <c r="L547" s="18" t="s">
        <v>26</v>
      </c>
      <c r="M547" s="21">
        <v>0.0</v>
      </c>
      <c r="N547" s="18" t="s">
        <v>911</v>
      </c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7" t="s">
        <v>1784</v>
      </c>
      <c r="B548" s="18" t="s">
        <v>15</v>
      </c>
      <c r="C548" s="18" t="s">
        <v>687</v>
      </c>
      <c r="D548" s="19" t="s">
        <v>1952</v>
      </c>
      <c r="E548" s="20" t="s">
        <v>1953</v>
      </c>
      <c r="F548" s="20" t="s">
        <v>1954</v>
      </c>
      <c r="G548" s="18" t="s">
        <v>86</v>
      </c>
      <c r="H548" s="17" t="s">
        <v>105</v>
      </c>
      <c r="I548" s="18">
        <v>3.0</v>
      </c>
      <c r="J548" s="21">
        <v>9.0E-4</v>
      </c>
      <c r="K548" s="18" t="s">
        <v>26</v>
      </c>
      <c r="L548" s="18" t="s">
        <v>26</v>
      </c>
      <c r="M548" s="21">
        <v>0.0</v>
      </c>
      <c r="N548" s="18" t="s">
        <v>812</v>
      </c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7" t="s">
        <v>1784</v>
      </c>
      <c r="B549" s="18" t="s">
        <v>15</v>
      </c>
      <c r="C549" s="18" t="s">
        <v>687</v>
      </c>
      <c r="D549" s="19" t="s">
        <v>1955</v>
      </c>
      <c r="E549" s="20" t="s">
        <v>1956</v>
      </c>
      <c r="F549" s="20" t="s">
        <v>1957</v>
      </c>
      <c r="G549" s="18" t="s">
        <v>86</v>
      </c>
      <c r="H549" s="17" t="s">
        <v>105</v>
      </c>
      <c r="I549" s="18">
        <v>3.0</v>
      </c>
      <c r="J549" s="21">
        <v>9.0E-4</v>
      </c>
      <c r="K549" s="18" t="s">
        <v>26</v>
      </c>
      <c r="L549" s="18" t="s">
        <v>26</v>
      </c>
      <c r="M549" s="21">
        <v>0.0</v>
      </c>
      <c r="N549" s="18" t="s">
        <v>895</v>
      </c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7" t="s">
        <v>1784</v>
      </c>
      <c r="B550" s="18" t="s">
        <v>15</v>
      </c>
      <c r="C550" s="18" t="s">
        <v>687</v>
      </c>
      <c r="D550" s="19" t="s">
        <v>1958</v>
      </c>
      <c r="E550" s="20" t="s">
        <v>1959</v>
      </c>
      <c r="F550" s="20" t="s">
        <v>1960</v>
      </c>
      <c r="G550" s="24">
        <v>45140.0</v>
      </c>
      <c r="H550" s="17" t="s">
        <v>105</v>
      </c>
      <c r="I550" s="18">
        <v>3.0</v>
      </c>
      <c r="J550" s="21">
        <v>8.0E-4</v>
      </c>
      <c r="K550" s="18" t="s">
        <v>26</v>
      </c>
      <c r="L550" s="18" t="s">
        <v>26</v>
      </c>
      <c r="M550" s="21">
        <v>0.0</v>
      </c>
      <c r="N550" s="18" t="s">
        <v>845</v>
      </c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7" t="s">
        <v>1784</v>
      </c>
      <c r="B551" s="18" t="s">
        <v>15</v>
      </c>
      <c r="C551" s="18" t="s">
        <v>687</v>
      </c>
      <c r="D551" s="19" t="s">
        <v>1961</v>
      </c>
      <c r="E551" s="20" t="s">
        <v>1962</v>
      </c>
      <c r="F551" s="20" t="s">
        <v>1963</v>
      </c>
      <c r="G551" s="18" t="s">
        <v>86</v>
      </c>
      <c r="H551" s="17" t="s">
        <v>454</v>
      </c>
      <c r="I551" s="18">
        <v>3.0</v>
      </c>
      <c r="J551" s="21">
        <v>8.0E-4</v>
      </c>
      <c r="K551" s="18" t="s">
        <v>26</v>
      </c>
      <c r="L551" s="18" t="s">
        <v>26</v>
      </c>
      <c r="M551" s="21">
        <v>0.0</v>
      </c>
      <c r="N551" s="18" t="s">
        <v>911</v>
      </c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7" t="s">
        <v>1784</v>
      </c>
      <c r="B552" s="18" t="s">
        <v>15</v>
      </c>
      <c r="C552" s="18" t="s">
        <v>687</v>
      </c>
      <c r="D552" s="19" t="s">
        <v>1964</v>
      </c>
      <c r="E552" s="20" t="s">
        <v>1965</v>
      </c>
      <c r="F552" s="20" t="s">
        <v>1966</v>
      </c>
      <c r="G552" s="18" t="s">
        <v>113</v>
      </c>
      <c r="H552" s="17" t="s">
        <v>87</v>
      </c>
      <c r="I552" s="18">
        <v>3.0</v>
      </c>
      <c r="J552" s="21">
        <v>7.0E-4</v>
      </c>
      <c r="K552" s="18" t="s">
        <v>26</v>
      </c>
      <c r="L552" s="18" t="s">
        <v>26</v>
      </c>
      <c r="M552" s="21">
        <v>0.0</v>
      </c>
      <c r="N552" s="18" t="s">
        <v>1967</v>
      </c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7" t="s">
        <v>1784</v>
      </c>
      <c r="B553" s="18" t="s">
        <v>15</v>
      </c>
      <c r="C553" s="18" t="s">
        <v>687</v>
      </c>
      <c r="D553" s="19" t="s">
        <v>1968</v>
      </c>
      <c r="E553" s="20" t="s">
        <v>1969</v>
      </c>
      <c r="F553" s="20" t="s">
        <v>1970</v>
      </c>
      <c r="G553" s="18" t="s">
        <v>113</v>
      </c>
      <c r="H553" s="17" t="s">
        <v>50</v>
      </c>
      <c r="I553" s="18">
        <v>3.0</v>
      </c>
      <c r="J553" s="21">
        <v>6.0E-4</v>
      </c>
      <c r="K553" s="18" t="s">
        <v>26</v>
      </c>
      <c r="L553" s="18" t="s">
        <v>26</v>
      </c>
      <c r="M553" s="21">
        <v>0.0</v>
      </c>
      <c r="N553" s="18" t="s">
        <v>911</v>
      </c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7" t="s">
        <v>1784</v>
      </c>
      <c r="B554" s="18" t="s">
        <v>15</v>
      </c>
      <c r="C554" s="18" t="s">
        <v>687</v>
      </c>
      <c r="D554" s="19" t="s">
        <v>1971</v>
      </c>
      <c r="E554" s="20" t="s">
        <v>1972</v>
      </c>
      <c r="F554" s="20" t="s">
        <v>1973</v>
      </c>
      <c r="G554" s="18" t="s">
        <v>113</v>
      </c>
      <c r="H554" s="17" t="s">
        <v>50</v>
      </c>
      <c r="I554" s="18">
        <v>3.0</v>
      </c>
      <c r="J554" s="21">
        <v>3.0E-4</v>
      </c>
      <c r="K554" s="18" t="s">
        <v>26</v>
      </c>
      <c r="L554" s="18" t="s">
        <v>26</v>
      </c>
      <c r="M554" s="21">
        <v>0.0</v>
      </c>
      <c r="N554" s="18" t="s">
        <v>1974</v>
      </c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7" t="s">
        <v>1784</v>
      </c>
      <c r="B555" s="18" t="s">
        <v>15</v>
      </c>
      <c r="C555" s="18" t="s">
        <v>687</v>
      </c>
      <c r="D555" s="19" t="s">
        <v>1975</v>
      </c>
      <c r="E555" s="20" t="s">
        <v>1976</v>
      </c>
      <c r="F555" s="20" t="s">
        <v>1977</v>
      </c>
      <c r="G555" s="18" t="s">
        <v>113</v>
      </c>
      <c r="H555" s="17" t="s">
        <v>454</v>
      </c>
      <c r="I555" s="18">
        <v>3.0</v>
      </c>
      <c r="J555" s="21">
        <v>2.0E-4</v>
      </c>
      <c r="K555" s="18" t="s">
        <v>26</v>
      </c>
      <c r="L555" s="18" t="s">
        <v>26</v>
      </c>
      <c r="M555" s="21">
        <v>0.0</v>
      </c>
      <c r="N555" s="18" t="s">
        <v>1978</v>
      </c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7" t="s">
        <v>1784</v>
      </c>
      <c r="B556" s="18" t="s">
        <v>15</v>
      </c>
      <c r="C556" s="18" t="s">
        <v>687</v>
      </c>
      <c r="D556" s="19" t="s">
        <v>1979</v>
      </c>
      <c r="E556" s="20" t="s">
        <v>1980</v>
      </c>
      <c r="F556" s="20" t="s">
        <v>1981</v>
      </c>
      <c r="G556" s="18" t="s">
        <v>113</v>
      </c>
      <c r="H556" s="17" t="s">
        <v>105</v>
      </c>
      <c r="I556" s="18">
        <v>3.0</v>
      </c>
      <c r="J556" s="21">
        <v>1.0E-4</v>
      </c>
      <c r="K556" s="18" t="s">
        <v>26</v>
      </c>
      <c r="L556" s="18" t="s">
        <v>26</v>
      </c>
      <c r="M556" s="21">
        <v>0.0</v>
      </c>
      <c r="N556" s="18" t="s">
        <v>1982</v>
      </c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7" t="s">
        <v>1784</v>
      </c>
      <c r="B557" s="18" t="s">
        <v>318</v>
      </c>
      <c r="C557" s="18" t="s">
        <v>956</v>
      </c>
      <c r="D557" s="19" t="s">
        <v>1983</v>
      </c>
      <c r="E557" s="20" t="s">
        <v>1984</v>
      </c>
      <c r="F557" s="20" t="s">
        <v>1985</v>
      </c>
      <c r="G557" s="18" t="s">
        <v>129</v>
      </c>
      <c r="H557" s="17" t="s">
        <v>105</v>
      </c>
      <c r="I557" s="18">
        <v>3.0</v>
      </c>
      <c r="J557" s="21">
        <v>0.0448</v>
      </c>
      <c r="K557" s="18" t="s">
        <v>26</v>
      </c>
      <c r="L557" s="18" t="s">
        <v>26</v>
      </c>
      <c r="M557" s="21"/>
      <c r="N557" s="18" t="s">
        <v>1986</v>
      </c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7" t="s">
        <v>1784</v>
      </c>
      <c r="B558" s="18" t="s">
        <v>318</v>
      </c>
      <c r="C558" s="18" t="s">
        <v>956</v>
      </c>
      <c r="D558" s="19" t="s">
        <v>1987</v>
      </c>
      <c r="E558" s="20" t="s">
        <v>1988</v>
      </c>
      <c r="F558" s="20" t="s">
        <v>1989</v>
      </c>
      <c r="G558" s="18" t="s">
        <v>693</v>
      </c>
      <c r="H558" s="17" t="s">
        <v>105</v>
      </c>
      <c r="I558" s="18">
        <v>3.0</v>
      </c>
      <c r="J558" s="21">
        <v>0.0435</v>
      </c>
      <c r="K558" s="18" t="s">
        <v>26</v>
      </c>
      <c r="L558" s="18" t="s">
        <v>26</v>
      </c>
      <c r="M558" s="21">
        <v>0.0</v>
      </c>
      <c r="N558" s="18" t="s">
        <v>1326</v>
      </c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7" t="s">
        <v>1784</v>
      </c>
      <c r="B559" s="18" t="s">
        <v>15</v>
      </c>
      <c r="C559" s="18" t="s">
        <v>956</v>
      </c>
      <c r="D559" s="19" t="s">
        <v>1990</v>
      </c>
      <c r="E559" s="20" t="s">
        <v>1991</v>
      </c>
      <c r="F559" s="20" t="s">
        <v>1991</v>
      </c>
      <c r="G559" s="24">
        <v>44751.0</v>
      </c>
      <c r="H559" s="17" t="s">
        <v>19</v>
      </c>
      <c r="I559" s="18">
        <v>3.0</v>
      </c>
      <c r="J559" s="21">
        <v>0.0033</v>
      </c>
      <c r="K559" s="18" t="s">
        <v>26</v>
      </c>
      <c r="L559" s="18" t="s">
        <v>26</v>
      </c>
      <c r="M559" s="21">
        <v>0.0</v>
      </c>
      <c r="N559" s="18" t="s">
        <v>1992</v>
      </c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7" t="s">
        <v>1784</v>
      </c>
      <c r="B560" s="18" t="s">
        <v>318</v>
      </c>
      <c r="C560" s="18" t="s">
        <v>956</v>
      </c>
      <c r="D560" s="19" t="s">
        <v>1209</v>
      </c>
      <c r="E560" s="20" t="s">
        <v>1993</v>
      </c>
      <c r="F560" s="20" t="s">
        <v>1994</v>
      </c>
      <c r="G560" s="24">
        <v>44816.0</v>
      </c>
      <c r="H560" s="17" t="s">
        <v>105</v>
      </c>
      <c r="I560" s="18">
        <v>3.0</v>
      </c>
      <c r="J560" s="21">
        <v>0.0024</v>
      </c>
      <c r="K560" s="18" t="s">
        <v>26</v>
      </c>
      <c r="L560" s="18" t="s">
        <v>26</v>
      </c>
      <c r="M560" s="21">
        <v>0.0</v>
      </c>
      <c r="N560" s="18" t="s">
        <v>1995</v>
      </c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7" t="s">
        <v>1784</v>
      </c>
      <c r="B561" s="18" t="s">
        <v>15</v>
      </c>
      <c r="C561" s="18" t="s">
        <v>956</v>
      </c>
      <c r="D561" s="19" t="s">
        <v>1996</v>
      </c>
      <c r="E561" s="20" t="s">
        <v>1997</v>
      </c>
      <c r="F561" s="20" t="s">
        <v>1998</v>
      </c>
      <c r="G561" s="18" t="s">
        <v>113</v>
      </c>
      <c r="H561" s="17" t="s">
        <v>87</v>
      </c>
      <c r="I561" s="18">
        <v>3.0</v>
      </c>
      <c r="J561" s="21">
        <v>0.0021</v>
      </c>
      <c r="K561" s="18" t="s">
        <v>26</v>
      </c>
      <c r="L561" s="18" t="s">
        <v>26</v>
      </c>
      <c r="M561" s="21">
        <v>0.0</v>
      </c>
      <c r="N561" s="18" t="s">
        <v>1967</v>
      </c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7" t="s">
        <v>1784</v>
      </c>
      <c r="B562" s="18" t="s">
        <v>15</v>
      </c>
      <c r="C562" s="18" t="s">
        <v>956</v>
      </c>
      <c r="D562" s="19" t="s">
        <v>142</v>
      </c>
      <c r="E562" s="20" t="s">
        <v>1999</v>
      </c>
      <c r="F562" s="20" t="s">
        <v>2000</v>
      </c>
      <c r="G562" s="18" t="s">
        <v>86</v>
      </c>
      <c r="H562" s="17" t="s">
        <v>105</v>
      </c>
      <c r="I562" s="18">
        <v>3.0</v>
      </c>
      <c r="J562" s="21">
        <v>0.0017</v>
      </c>
      <c r="K562" s="18" t="s">
        <v>26</v>
      </c>
      <c r="L562" s="18" t="s">
        <v>26</v>
      </c>
      <c r="M562" s="21">
        <v>0.0</v>
      </c>
      <c r="N562" s="18" t="s">
        <v>2001</v>
      </c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7" t="s">
        <v>1784</v>
      </c>
      <c r="B563" s="18" t="s">
        <v>15</v>
      </c>
      <c r="C563" s="18" t="s">
        <v>956</v>
      </c>
      <c r="D563" s="19" t="s">
        <v>1107</v>
      </c>
      <c r="E563" s="20" t="s">
        <v>2002</v>
      </c>
      <c r="F563" s="20" t="s">
        <v>2003</v>
      </c>
      <c r="G563" s="24">
        <v>45171.0</v>
      </c>
      <c r="H563" s="17" t="s">
        <v>105</v>
      </c>
      <c r="I563" s="18">
        <v>3.0</v>
      </c>
      <c r="J563" s="21">
        <v>0.0012</v>
      </c>
      <c r="K563" s="18" t="s">
        <v>26</v>
      </c>
      <c r="L563" s="18" t="s">
        <v>26</v>
      </c>
      <c r="M563" s="21">
        <v>0.0</v>
      </c>
      <c r="N563" s="18" t="s">
        <v>845</v>
      </c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7" t="s">
        <v>1784</v>
      </c>
      <c r="B564" s="18" t="s">
        <v>15</v>
      </c>
      <c r="C564" s="18" t="s">
        <v>956</v>
      </c>
      <c r="D564" s="19" t="s">
        <v>2004</v>
      </c>
      <c r="E564" s="20" t="s">
        <v>2005</v>
      </c>
      <c r="F564" s="20" t="s">
        <v>2006</v>
      </c>
      <c r="G564" s="24">
        <v>44958.0</v>
      </c>
      <c r="H564" s="17" t="s">
        <v>87</v>
      </c>
      <c r="I564" s="18">
        <v>3.0</v>
      </c>
      <c r="J564" s="21">
        <v>9.0E-4</v>
      </c>
      <c r="K564" s="18" t="s">
        <v>26</v>
      </c>
      <c r="L564" s="18" t="s">
        <v>26</v>
      </c>
      <c r="M564" s="21">
        <v>0.0</v>
      </c>
      <c r="N564" s="18" t="s">
        <v>891</v>
      </c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7" t="s">
        <v>1784</v>
      </c>
      <c r="B565" s="18" t="s">
        <v>15</v>
      </c>
      <c r="C565" s="18" t="s">
        <v>956</v>
      </c>
      <c r="D565" s="19" t="s">
        <v>266</v>
      </c>
      <c r="E565" s="20" t="s">
        <v>2007</v>
      </c>
      <c r="F565" s="20" t="s">
        <v>2008</v>
      </c>
      <c r="G565" s="18" t="s">
        <v>113</v>
      </c>
      <c r="H565" s="17" t="s">
        <v>50</v>
      </c>
      <c r="I565" s="18">
        <v>3.0</v>
      </c>
      <c r="J565" s="21">
        <v>8.0E-4</v>
      </c>
      <c r="K565" s="18" t="s">
        <v>26</v>
      </c>
      <c r="L565" s="18" t="s">
        <v>26</v>
      </c>
      <c r="M565" s="21">
        <v>0.0</v>
      </c>
      <c r="N565" s="18" t="s">
        <v>2009</v>
      </c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7" t="s">
        <v>1784</v>
      </c>
      <c r="B566" s="18" t="s">
        <v>318</v>
      </c>
      <c r="C566" s="18" t="s">
        <v>956</v>
      </c>
      <c r="D566" s="19" t="s">
        <v>230</v>
      </c>
      <c r="E566" s="20" t="s">
        <v>2010</v>
      </c>
      <c r="F566" s="20" t="s">
        <v>2011</v>
      </c>
      <c r="G566" s="24">
        <v>44965.0</v>
      </c>
      <c r="H566" s="17" t="s">
        <v>105</v>
      </c>
      <c r="I566" s="18">
        <v>3.0</v>
      </c>
      <c r="J566" s="21">
        <v>6.0E-4</v>
      </c>
      <c r="K566" s="18" t="s">
        <v>26</v>
      </c>
      <c r="L566" s="18" t="s">
        <v>26</v>
      </c>
      <c r="M566" s="21">
        <v>0.0</v>
      </c>
      <c r="N566" s="18" t="s">
        <v>845</v>
      </c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7" t="s">
        <v>1784</v>
      </c>
      <c r="B567" s="18" t="s">
        <v>15</v>
      </c>
      <c r="C567" s="18" t="s">
        <v>1014</v>
      </c>
      <c r="D567" s="19" t="s">
        <v>2012</v>
      </c>
      <c r="E567" s="20" t="s">
        <v>2013</v>
      </c>
      <c r="F567" s="20" t="s">
        <v>2014</v>
      </c>
      <c r="G567" s="18" t="s">
        <v>1614</v>
      </c>
      <c r="H567" s="17" t="s">
        <v>19</v>
      </c>
      <c r="I567" s="18">
        <v>3.0</v>
      </c>
      <c r="J567" s="21">
        <v>0.9179</v>
      </c>
      <c r="K567" s="18" t="s">
        <v>26</v>
      </c>
      <c r="L567" s="18" t="s">
        <v>26</v>
      </c>
      <c r="M567" s="21">
        <v>0.0</v>
      </c>
      <c r="N567" s="18" t="s">
        <v>1212</v>
      </c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7" t="s">
        <v>1784</v>
      </c>
      <c r="B568" s="18" t="s">
        <v>15</v>
      </c>
      <c r="C568" s="18" t="s">
        <v>1014</v>
      </c>
      <c r="D568" s="19" t="s">
        <v>2015</v>
      </c>
      <c r="E568" s="20" t="s">
        <v>2016</v>
      </c>
      <c r="F568" s="20" t="s">
        <v>2017</v>
      </c>
      <c r="G568" s="18" t="s">
        <v>2018</v>
      </c>
      <c r="H568" s="17" t="s">
        <v>19</v>
      </c>
      <c r="I568" s="18">
        <v>3.0</v>
      </c>
      <c r="J568" s="21">
        <v>0.7809</v>
      </c>
      <c r="K568" s="21">
        <v>0.7493</v>
      </c>
      <c r="L568" s="18">
        <v>20.13</v>
      </c>
      <c r="M568" s="21">
        <v>0.0</v>
      </c>
      <c r="N568" s="18" t="s">
        <v>1326</v>
      </c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7" t="s">
        <v>1784</v>
      </c>
      <c r="B569" s="18" t="s">
        <v>15</v>
      </c>
      <c r="C569" s="18" t="s">
        <v>1014</v>
      </c>
      <c r="D569" s="19" t="s">
        <v>2019</v>
      </c>
      <c r="E569" s="20" t="s">
        <v>2020</v>
      </c>
      <c r="F569" s="20" t="s">
        <v>2021</v>
      </c>
      <c r="G569" s="18" t="s">
        <v>2022</v>
      </c>
      <c r="H569" s="17" t="s">
        <v>19</v>
      </c>
      <c r="I569" s="18">
        <v>3.0</v>
      </c>
      <c r="J569" s="21">
        <v>0.7175</v>
      </c>
      <c r="K569" s="21">
        <v>0.5179</v>
      </c>
      <c r="L569" s="18">
        <v>7.31</v>
      </c>
      <c r="M569" s="21"/>
      <c r="N569" s="18" t="s">
        <v>2023</v>
      </c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7" t="s">
        <v>1784</v>
      </c>
      <c r="B570" s="18" t="s">
        <v>15</v>
      </c>
      <c r="C570" s="18" t="s">
        <v>1014</v>
      </c>
      <c r="D570" s="19" t="s">
        <v>2024</v>
      </c>
      <c r="E570" s="20" t="s">
        <v>2025</v>
      </c>
      <c r="F570" s="20" t="s">
        <v>2026</v>
      </c>
      <c r="G570" s="24">
        <v>44735.0</v>
      </c>
      <c r="H570" s="17" t="s">
        <v>19</v>
      </c>
      <c r="I570" s="18">
        <v>3.0</v>
      </c>
      <c r="J570" s="21">
        <v>0.6199</v>
      </c>
      <c r="K570" s="21">
        <v>0.5158</v>
      </c>
      <c r="L570" s="18">
        <v>3.5</v>
      </c>
      <c r="M570" s="21">
        <v>0.0</v>
      </c>
      <c r="N570" s="18" t="s">
        <v>2027</v>
      </c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7" t="s">
        <v>1784</v>
      </c>
      <c r="B571" s="18" t="s">
        <v>15</v>
      </c>
      <c r="C571" s="18" t="s">
        <v>1014</v>
      </c>
      <c r="D571" s="19" t="s">
        <v>2028</v>
      </c>
      <c r="E571" s="20" t="s">
        <v>2029</v>
      </c>
      <c r="F571" s="20" t="s">
        <v>2030</v>
      </c>
      <c r="G571" s="18" t="s">
        <v>704</v>
      </c>
      <c r="H571" s="17" t="s">
        <v>19</v>
      </c>
      <c r="I571" s="18">
        <v>3.0</v>
      </c>
      <c r="J571" s="21">
        <v>0.5788</v>
      </c>
      <c r="K571" s="18" t="s">
        <v>26</v>
      </c>
      <c r="L571" s="22" t="s">
        <v>26</v>
      </c>
      <c r="M571" s="21">
        <v>0.0</v>
      </c>
      <c r="N571" s="18" t="s">
        <v>62</v>
      </c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7" t="s">
        <v>1784</v>
      </c>
      <c r="B572" s="18" t="s">
        <v>15</v>
      </c>
      <c r="C572" s="18" t="s">
        <v>1014</v>
      </c>
      <c r="D572" s="19" t="s">
        <v>2031</v>
      </c>
      <c r="E572" s="20" t="s">
        <v>2032</v>
      </c>
      <c r="F572" s="20" t="s">
        <v>2033</v>
      </c>
      <c r="G572" s="18" t="s">
        <v>65</v>
      </c>
      <c r="H572" s="17" t="s">
        <v>19</v>
      </c>
      <c r="I572" s="18">
        <v>3.0</v>
      </c>
      <c r="J572" s="21">
        <v>0.5521</v>
      </c>
      <c r="K572" s="21">
        <v>0.4687</v>
      </c>
      <c r="L572" s="22">
        <v>3.65</v>
      </c>
      <c r="M572" s="21">
        <v>0.0</v>
      </c>
      <c r="N572" s="18" t="s">
        <v>2034</v>
      </c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7" t="s">
        <v>1784</v>
      </c>
      <c r="B573" s="18" t="s">
        <v>15</v>
      </c>
      <c r="C573" s="18" t="s">
        <v>1014</v>
      </c>
      <c r="D573" s="19" t="s">
        <v>2035</v>
      </c>
      <c r="E573" s="20" t="s">
        <v>2036</v>
      </c>
      <c r="F573" s="20" t="s">
        <v>2036</v>
      </c>
      <c r="G573" s="24">
        <v>44654.0</v>
      </c>
      <c r="H573" s="17" t="s">
        <v>19</v>
      </c>
      <c r="I573" s="18">
        <v>3.0</v>
      </c>
      <c r="J573" s="21">
        <v>0.372</v>
      </c>
      <c r="K573" s="21">
        <v>0.3627</v>
      </c>
      <c r="L573" s="22">
        <v>4.48</v>
      </c>
      <c r="M573" s="21">
        <v>0.0</v>
      </c>
      <c r="N573" s="18" t="s">
        <v>2037</v>
      </c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7" t="s">
        <v>1784</v>
      </c>
      <c r="B574" s="18" t="s">
        <v>15</v>
      </c>
      <c r="C574" s="18" t="s">
        <v>1014</v>
      </c>
      <c r="D574" s="19" t="s">
        <v>2038</v>
      </c>
      <c r="E574" s="20" t="s">
        <v>2039</v>
      </c>
      <c r="F574" s="20" t="s">
        <v>2040</v>
      </c>
      <c r="G574" s="18" t="s">
        <v>54</v>
      </c>
      <c r="H574" s="17" t="s">
        <v>19</v>
      </c>
      <c r="I574" s="18">
        <v>3.0</v>
      </c>
      <c r="J574" s="21">
        <v>0.3666</v>
      </c>
      <c r="K574" s="21">
        <v>0.3114</v>
      </c>
      <c r="L574" s="22">
        <v>2.66</v>
      </c>
      <c r="M574" s="21">
        <v>0.0</v>
      </c>
      <c r="N574" s="18" t="s">
        <v>2041</v>
      </c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7" t="s">
        <v>1784</v>
      </c>
      <c r="B575" s="18" t="s">
        <v>15</v>
      </c>
      <c r="C575" s="18" t="s">
        <v>1014</v>
      </c>
      <c r="D575" s="19" t="s">
        <v>2042</v>
      </c>
      <c r="E575" s="20" t="s">
        <v>2043</v>
      </c>
      <c r="F575" s="20" t="s">
        <v>2044</v>
      </c>
      <c r="G575" s="18" t="s">
        <v>31</v>
      </c>
      <c r="H575" s="17" t="s">
        <v>19</v>
      </c>
      <c r="I575" s="18">
        <v>3.0</v>
      </c>
      <c r="J575" s="21">
        <v>0.2135</v>
      </c>
      <c r="K575" s="18" t="s">
        <v>26</v>
      </c>
      <c r="L575" s="18" t="s">
        <v>26</v>
      </c>
      <c r="M575" s="21">
        <v>0.0</v>
      </c>
      <c r="N575" s="18" t="s">
        <v>628</v>
      </c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7" t="s">
        <v>1784</v>
      </c>
      <c r="B576" s="18" t="s">
        <v>15</v>
      </c>
      <c r="C576" s="18" t="s">
        <v>1014</v>
      </c>
      <c r="D576" s="19" t="s">
        <v>2045</v>
      </c>
      <c r="E576" s="20" t="s">
        <v>2046</v>
      </c>
      <c r="F576" s="20" t="s">
        <v>2017</v>
      </c>
      <c r="G576" s="18" t="s">
        <v>2018</v>
      </c>
      <c r="H576" s="17" t="s">
        <v>19</v>
      </c>
      <c r="I576" s="18">
        <v>3.0</v>
      </c>
      <c r="J576" s="21">
        <v>0.2125</v>
      </c>
      <c r="K576" s="18" t="s">
        <v>26</v>
      </c>
      <c r="L576" s="22" t="s">
        <v>26</v>
      </c>
      <c r="M576" s="21">
        <v>0.0</v>
      </c>
      <c r="N576" s="18" t="s">
        <v>1326</v>
      </c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7" t="s">
        <v>1784</v>
      </c>
      <c r="B577" s="18" t="s">
        <v>15</v>
      </c>
      <c r="C577" s="18" t="s">
        <v>1014</v>
      </c>
      <c r="D577" s="19" t="s">
        <v>2047</v>
      </c>
      <c r="E577" s="20" t="s">
        <v>2048</v>
      </c>
      <c r="F577" s="20" t="s">
        <v>2048</v>
      </c>
      <c r="G577" s="18" t="s">
        <v>54</v>
      </c>
      <c r="H577" s="17" t="s">
        <v>19</v>
      </c>
      <c r="I577" s="18">
        <v>3.0</v>
      </c>
      <c r="J577" s="21">
        <v>0.1889</v>
      </c>
      <c r="K577" s="18" t="s">
        <v>26</v>
      </c>
      <c r="L577" s="22" t="s">
        <v>26</v>
      </c>
      <c r="M577" s="21"/>
      <c r="N577" s="18" t="s">
        <v>2049</v>
      </c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7" t="s">
        <v>1784</v>
      </c>
      <c r="B578" s="18" t="s">
        <v>15</v>
      </c>
      <c r="C578" s="18" t="s">
        <v>1014</v>
      </c>
      <c r="D578" s="19" t="s">
        <v>2050</v>
      </c>
      <c r="E578" s="20" t="s">
        <v>2051</v>
      </c>
      <c r="F578" s="20" t="s">
        <v>2052</v>
      </c>
      <c r="G578" s="18" t="s">
        <v>309</v>
      </c>
      <c r="H578" s="17" t="s">
        <v>19</v>
      </c>
      <c r="I578" s="18">
        <v>3.0</v>
      </c>
      <c r="J578" s="21">
        <v>0.1551</v>
      </c>
      <c r="K578" s="18" t="s">
        <v>26</v>
      </c>
      <c r="L578" s="22" t="s">
        <v>26</v>
      </c>
      <c r="M578" s="21">
        <v>0.0</v>
      </c>
      <c r="N578" s="18" t="s">
        <v>1156</v>
      </c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7" t="s">
        <v>1784</v>
      </c>
      <c r="B579" s="18" t="s">
        <v>15</v>
      </c>
      <c r="C579" s="18" t="s">
        <v>1014</v>
      </c>
      <c r="D579" s="19" t="s">
        <v>2053</v>
      </c>
      <c r="E579" s="20" t="s">
        <v>2054</v>
      </c>
      <c r="F579" s="20" t="s">
        <v>2052</v>
      </c>
      <c r="G579" s="25">
        <v>44880.0</v>
      </c>
      <c r="H579" s="17" t="s">
        <v>19</v>
      </c>
      <c r="I579" s="18">
        <v>3.0</v>
      </c>
      <c r="J579" s="21">
        <v>0.1525</v>
      </c>
      <c r="K579" s="18" t="s">
        <v>26</v>
      </c>
      <c r="L579" s="22" t="s">
        <v>26</v>
      </c>
      <c r="M579" s="21">
        <v>0.0</v>
      </c>
      <c r="N579" s="18" t="s">
        <v>1156</v>
      </c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7" t="s">
        <v>1784</v>
      </c>
      <c r="B580" s="18" t="s">
        <v>15</v>
      </c>
      <c r="C580" s="18" t="s">
        <v>1014</v>
      </c>
      <c r="D580" s="19" t="s">
        <v>2055</v>
      </c>
      <c r="E580" s="20" t="s">
        <v>2056</v>
      </c>
      <c r="F580" s="20" t="s">
        <v>2057</v>
      </c>
      <c r="G580" s="18" t="s">
        <v>809</v>
      </c>
      <c r="H580" s="17" t="s">
        <v>19</v>
      </c>
      <c r="I580" s="18">
        <v>3.0</v>
      </c>
      <c r="J580" s="21">
        <v>0.122</v>
      </c>
      <c r="K580" s="18" t="s">
        <v>26</v>
      </c>
      <c r="L580" s="18" t="s">
        <v>26</v>
      </c>
      <c r="M580" s="21">
        <v>0.0</v>
      </c>
      <c r="N580" s="18" t="s">
        <v>2058</v>
      </c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7" t="s">
        <v>1784</v>
      </c>
      <c r="B581" s="18" t="s">
        <v>15</v>
      </c>
      <c r="C581" s="18" t="s">
        <v>1014</v>
      </c>
      <c r="D581" s="19" t="s">
        <v>2059</v>
      </c>
      <c r="E581" s="20" t="s">
        <v>2060</v>
      </c>
      <c r="F581" s="20" t="s">
        <v>2060</v>
      </c>
      <c r="G581" s="18" t="s">
        <v>54</v>
      </c>
      <c r="H581" s="17" t="s">
        <v>19</v>
      </c>
      <c r="I581" s="18">
        <v>3.0</v>
      </c>
      <c r="J581" s="21">
        <v>0.0014</v>
      </c>
      <c r="K581" s="18" t="s">
        <v>26</v>
      </c>
      <c r="L581" s="18" t="s">
        <v>26</v>
      </c>
      <c r="M581" s="21">
        <v>0.0</v>
      </c>
      <c r="N581" s="18" t="s">
        <v>2061</v>
      </c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7" t="s">
        <v>1784</v>
      </c>
      <c r="B582" s="18" t="s">
        <v>15</v>
      </c>
      <c r="C582" s="18" t="s">
        <v>1014</v>
      </c>
      <c r="D582" s="19" t="s">
        <v>2062</v>
      </c>
      <c r="E582" s="20" t="s">
        <v>2063</v>
      </c>
      <c r="F582" s="20" t="s">
        <v>2063</v>
      </c>
      <c r="G582" s="18" t="s">
        <v>24</v>
      </c>
      <c r="H582" s="17" t="s">
        <v>19</v>
      </c>
      <c r="I582" s="18">
        <v>3.0</v>
      </c>
      <c r="J582" s="21">
        <v>0.0011</v>
      </c>
      <c r="K582" s="18" t="s">
        <v>26</v>
      </c>
      <c r="L582" s="22" t="s">
        <v>26</v>
      </c>
      <c r="M582" s="21">
        <v>0.0</v>
      </c>
      <c r="N582" s="18" t="s">
        <v>1252</v>
      </c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7" t="s">
        <v>1784</v>
      </c>
      <c r="B583" s="18" t="s">
        <v>15</v>
      </c>
      <c r="C583" s="18" t="s">
        <v>1014</v>
      </c>
      <c r="D583" s="19" t="s">
        <v>2064</v>
      </c>
      <c r="E583" s="20" t="s">
        <v>2065</v>
      </c>
      <c r="F583" s="20" t="s">
        <v>2065</v>
      </c>
      <c r="G583" s="18" t="s">
        <v>54</v>
      </c>
      <c r="H583" s="17" t="s">
        <v>19</v>
      </c>
      <c r="I583" s="18">
        <v>3.0</v>
      </c>
      <c r="J583" s="21">
        <v>0.001</v>
      </c>
      <c r="K583" s="18" t="s">
        <v>26</v>
      </c>
      <c r="L583" s="18" t="s">
        <v>26</v>
      </c>
      <c r="M583" s="21">
        <v>0.0</v>
      </c>
      <c r="N583" s="18" t="s">
        <v>2066</v>
      </c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7" t="s">
        <v>1784</v>
      </c>
      <c r="B584" s="18" t="s">
        <v>15</v>
      </c>
      <c r="C584" s="18" t="s">
        <v>1014</v>
      </c>
      <c r="D584" s="19" t="s">
        <v>2067</v>
      </c>
      <c r="E584" s="20" t="s">
        <v>2068</v>
      </c>
      <c r="F584" s="20" t="s">
        <v>2068</v>
      </c>
      <c r="G584" s="24">
        <v>44751.0</v>
      </c>
      <c r="H584" s="17" t="s">
        <v>19</v>
      </c>
      <c r="I584" s="18">
        <v>3.0</v>
      </c>
      <c r="J584" s="21">
        <v>0.001</v>
      </c>
      <c r="K584" s="18" t="s">
        <v>26</v>
      </c>
      <c r="L584" s="18" t="s">
        <v>26</v>
      </c>
      <c r="M584" s="21">
        <v>0.0</v>
      </c>
      <c r="N584" s="18" t="s">
        <v>2069</v>
      </c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7" t="s">
        <v>1784</v>
      </c>
      <c r="B585" s="18" t="s">
        <v>15</v>
      </c>
      <c r="C585" s="18" t="s">
        <v>1014</v>
      </c>
      <c r="D585" s="19" t="s">
        <v>2070</v>
      </c>
      <c r="E585" s="20" t="s">
        <v>2071</v>
      </c>
      <c r="F585" s="20" t="s">
        <v>2071</v>
      </c>
      <c r="G585" s="18" t="s">
        <v>54</v>
      </c>
      <c r="H585" s="17" t="s">
        <v>19</v>
      </c>
      <c r="I585" s="18">
        <v>3.0</v>
      </c>
      <c r="J585" s="21">
        <v>8.0E-4</v>
      </c>
      <c r="K585" s="18" t="s">
        <v>26</v>
      </c>
      <c r="L585" s="18" t="s">
        <v>26</v>
      </c>
      <c r="M585" s="21">
        <v>0.0</v>
      </c>
      <c r="N585" s="18" t="s">
        <v>2072</v>
      </c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7" t="s">
        <v>1784</v>
      </c>
      <c r="B586" s="18" t="s">
        <v>15</v>
      </c>
      <c r="C586" s="18" t="s">
        <v>1014</v>
      </c>
      <c r="D586" s="19" t="s">
        <v>2073</v>
      </c>
      <c r="E586" s="20" t="s">
        <v>2074</v>
      </c>
      <c r="F586" s="20" t="s">
        <v>2074</v>
      </c>
      <c r="G586" s="18" t="s">
        <v>54</v>
      </c>
      <c r="H586" s="17" t="s">
        <v>19</v>
      </c>
      <c r="I586" s="18">
        <v>3.0</v>
      </c>
      <c r="J586" s="21">
        <v>6.0E-4</v>
      </c>
      <c r="K586" s="18" t="s">
        <v>26</v>
      </c>
      <c r="L586" s="18" t="s">
        <v>26</v>
      </c>
      <c r="M586" s="21">
        <v>0.0</v>
      </c>
      <c r="N586" s="18" t="s">
        <v>2075</v>
      </c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7" t="s">
        <v>1784</v>
      </c>
      <c r="B587" s="18" t="s">
        <v>15</v>
      </c>
      <c r="C587" s="18" t="s">
        <v>1014</v>
      </c>
      <c r="D587" s="19" t="s">
        <v>2076</v>
      </c>
      <c r="E587" s="20" t="s">
        <v>2077</v>
      </c>
      <c r="F587" s="20" t="s">
        <v>1053</v>
      </c>
      <c r="G587" s="18" t="s">
        <v>1614</v>
      </c>
      <c r="H587" s="17" t="s">
        <v>19</v>
      </c>
      <c r="I587" s="18">
        <v>3.0</v>
      </c>
      <c r="J587" s="21">
        <v>5.0E-4</v>
      </c>
      <c r="K587" s="18" t="s">
        <v>26</v>
      </c>
      <c r="L587" s="18" t="s">
        <v>26</v>
      </c>
      <c r="M587" s="21">
        <v>0.0</v>
      </c>
      <c r="N587" s="18" t="s">
        <v>401</v>
      </c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7" t="s">
        <v>1784</v>
      </c>
      <c r="B588" s="18" t="s">
        <v>15</v>
      </c>
      <c r="C588" s="18" t="s">
        <v>1014</v>
      </c>
      <c r="D588" s="19" t="s">
        <v>2078</v>
      </c>
      <c r="E588" s="20" t="s">
        <v>2079</v>
      </c>
      <c r="F588" s="20" t="s">
        <v>2080</v>
      </c>
      <c r="G588" s="18" t="s">
        <v>571</v>
      </c>
      <c r="H588" s="17" t="s">
        <v>19</v>
      </c>
      <c r="I588" s="18">
        <v>3.0</v>
      </c>
      <c r="J588" s="21">
        <v>5.0E-4</v>
      </c>
      <c r="K588" s="18" t="s">
        <v>26</v>
      </c>
      <c r="L588" s="18" t="s">
        <v>26</v>
      </c>
      <c r="M588" s="21">
        <v>0.0</v>
      </c>
      <c r="N588" s="18" t="s">
        <v>1152</v>
      </c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7" t="s">
        <v>1784</v>
      </c>
      <c r="B589" s="18" t="s">
        <v>15</v>
      </c>
      <c r="C589" s="18" t="s">
        <v>1014</v>
      </c>
      <c r="D589" s="19" t="s">
        <v>2081</v>
      </c>
      <c r="E589" s="20" t="s">
        <v>2082</v>
      </c>
      <c r="F589" s="20" t="s">
        <v>2082</v>
      </c>
      <c r="G589" s="18" t="s">
        <v>54</v>
      </c>
      <c r="H589" s="17" t="s">
        <v>19</v>
      </c>
      <c r="I589" s="18">
        <v>3.0</v>
      </c>
      <c r="J589" s="21">
        <v>5.0E-4</v>
      </c>
      <c r="K589" s="18" t="s">
        <v>26</v>
      </c>
      <c r="L589" s="18" t="s">
        <v>26</v>
      </c>
      <c r="M589" s="21">
        <v>0.0</v>
      </c>
      <c r="N589" s="18" t="s">
        <v>2083</v>
      </c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7" t="s">
        <v>1784</v>
      </c>
      <c r="B590" s="18" t="s">
        <v>15</v>
      </c>
      <c r="C590" s="18" t="s">
        <v>1014</v>
      </c>
      <c r="D590" s="19" t="s">
        <v>2084</v>
      </c>
      <c r="E590" s="20" t="s">
        <v>2085</v>
      </c>
      <c r="F590" s="20" t="s">
        <v>2085</v>
      </c>
      <c r="G590" s="18" t="s">
        <v>54</v>
      </c>
      <c r="H590" s="17" t="s">
        <v>19</v>
      </c>
      <c r="I590" s="18">
        <v>3.0</v>
      </c>
      <c r="J590" s="21">
        <v>4.0E-4</v>
      </c>
      <c r="K590" s="18" t="s">
        <v>26</v>
      </c>
      <c r="L590" s="18" t="s">
        <v>26</v>
      </c>
      <c r="M590" s="21"/>
      <c r="N590" s="18" t="s">
        <v>2086</v>
      </c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7" t="s">
        <v>1784</v>
      </c>
      <c r="B591" s="18" t="s">
        <v>15</v>
      </c>
      <c r="C591" s="18" t="s">
        <v>1014</v>
      </c>
      <c r="D591" s="19" t="s">
        <v>2087</v>
      </c>
      <c r="E591" s="20" t="s">
        <v>2088</v>
      </c>
      <c r="F591" s="20" t="s">
        <v>2089</v>
      </c>
      <c r="G591" s="18" t="s">
        <v>31</v>
      </c>
      <c r="H591" s="17" t="s">
        <v>19</v>
      </c>
      <c r="I591" s="18">
        <v>3.0</v>
      </c>
      <c r="J591" s="21">
        <v>4.0E-4</v>
      </c>
      <c r="K591" s="18" t="s">
        <v>26</v>
      </c>
      <c r="L591" s="18" t="s">
        <v>26</v>
      </c>
      <c r="M591" s="21">
        <v>0.0</v>
      </c>
      <c r="N591" s="18" t="s">
        <v>1315</v>
      </c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7" t="s">
        <v>1784</v>
      </c>
      <c r="B592" s="18" t="s">
        <v>15</v>
      </c>
      <c r="C592" s="18" t="s">
        <v>1014</v>
      </c>
      <c r="D592" s="19" t="s">
        <v>2090</v>
      </c>
      <c r="E592" s="20" t="s">
        <v>2091</v>
      </c>
      <c r="F592" s="20" t="s">
        <v>2091</v>
      </c>
      <c r="G592" s="24">
        <v>44770.0</v>
      </c>
      <c r="H592" s="17" t="s">
        <v>19</v>
      </c>
      <c r="I592" s="18">
        <v>3.0</v>
      </c>
      <c r="J592" s="21">
        <v>4.0E-4</v>
      </c>
      <c r="K592" s="18" t="s">
        <v>26</v>
      </c>
      <c r="L592" s="18" t="s">
        <v>26</v>
      </c>
      <c r="M592" s="21">
        <v>0.0</v>
      </c>
      <c r="N592" s="18" t="s">
        <v>2092</v>
      </c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7" t="s">
        <v>1784</v>
      </c>
      <c r="B593" s="18" t="s">
        <v>15</v>
      </c>
      <c r="C593" s="18" t="s">
        <v>1014</v>
      </c>
      <c r="D593" s="19" t="s">
        <v>2093</v>
      </c>
      <c r="E593" s="20" t="s">
        <v>2094</v>
      </c>
      <c r="F593" s="20" t="s">
        <v>2094</v>
      </c>
      <c r="G593" s="18" t="s">
        <v>54</v>
      </c>
      <c r="H593" s="17" t="s">
        <v>19</v>
      </c>
      <c r="I593" s="18">
        <v>3.0</v>
      </c>
      <c r="J593" s="21">
        <v>4.0E-4</v>
      </c>
      <c r="K593" s="18" t="s">
        <v>26</v>
      </c>
      <c r="L593" s="18" t="s">
        <v>26</v>
      </c>
      <c r="M593" s="21">
        <v>0.0</v>
      </c>
      <c r="N593" s="18" t="s">
        <v>2095</v>
      </c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7" t="s">
        <v>1784</v>
      </c>
      <c r="B594" s="18" t="s">
        <v>318</v>
      </c>
      <c r="C594" s="18" t="s">
        <v>1014</v>
      </c>
      <c r="D594" s="19" t="s">
        <v>2096</v>
      </c>
      <c r="E594" s="20" t="s">
        <v>2097</v>
      </c>
      <c r="F594" s="20" t="s">
        <v>2098</v>
      </c>
      <c r="G594" s="24">
        <v>44897.0</v>
      </c>
      <c r="H594" s="17" t="s">
        <v>19</v>
      </c>
      <c r="I594" s="18">
        <v>3.0</v>
      </c>
      <c r="J594" s="21">
        <v>3.0E-4</v>
      </c>
      <c r="K594" s="18" t="s">
        <v>26</v>
      </c>
      <c r="L594" s="18" t="s">
        <v>26</v>
      </c>
      <c r="M594" s="21"/>
      <c r="N594" s="18" t="s">
        <v>2099</v>
      </c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7" t="s">
        <v>1784</v>
      </c>
      <c r="B595" s="18" t="s">
        <v>15</v>
      </c>
      <c r="C595" s="18" t="s">
        <v>1014</v>
      </c>
      <c r="D595" s="19" t="s">
        <v>2100</v>
      </c>
      <c r="E595" s="20" t="s">
        <v>2101</v>
      </c>
      <c r="F595" s="20" t="s">
        <v>2101</v>
      </c>
      <c r="G595" s="18" t="s">
        <v>54</v>
      </c>
      <c r="H595" s="17" t="s">
        <v>19</v>
      </c>
      <c r="I595" s="18">
        <v>3.0</v>
      </c>
      <c r="J595" s="21">
        <v>3.0E-4</v>
      </c>
      <c r="K595" s="18" t="s">
        <v>26</v>
      </c>
      <c r="L595" s="18" t="s">
        <v>26</v>
      </c>
      <c r="M595" s="21">
        <v>0.0</v>
      </c>
      <c r="N595" s="18" t="s">
        <v>2102</v>
      </c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7" t="s">
        <v>1784</v>
      </c>
      <c r="B596" s="18" t="s">
        <v>15</v>
      </c>
      <c r="C596" s="18" t="s">
        <v>1014</v>
      </c>
      <c r="D596" s="19" t="s">
        <v>1880</v>
      </c>
      <c r="E596" s="20" t="s">
        <v>2103</v>
      </c>
      <c r="F596" s="20" t="s">
        <v>2103</v>
      </c>
      <c r="G596" s="24">
        <v>44651.0</v>
      </c>
      <c r="H596" s="17" t="s">
        <v>19</v>
      </c>
      <c r="I596" s="18">
        <v>3.0</v>
      </c>
      <c r="J596" s="21">
        <v>3.0E-4</v>
      </c>
      <c r="K596" s="18" t="s">
        <v>26</v>
      </c>
      <c r="L596" s="18" t="s">
        <v>26</v>
      </c>
      <c r="M596" s="21">
        <v>0.0</v>
      </c>
      <c r="N596" s="18" t="s">
        <v>2104</v>
      </c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7" t="s">
        <v>1784</v>
      </c>
      <c r="B597" s="18" t="s">
        <v>15</v>
      </c>
      <c r="C597" s="18" t="s">
        <v>1014</v>
      </c>
      <c r="D597" s="19" t="s">
        <v>2105</v>
      </c>
      <c r="E597" s="20" t="s">
        <v>2106</v>
      </c>
      <c r="F597" s="20" t="s">
        <v>2106</v>
      </c>
      <c r="G597" s="18" t="s">
        <v>571</v>
      </c>
      <c r="H597" s="17" t="s">
        <v>19</v>
      </c>
      <c r="I597" s="18">
        <v>3.0</v>
      </c>
      <c r="J597" s="21">
        <v>3.0E-4</v>
      </c>
      <c r="K597" s="18" t="s">
        <v>26</v>
      </c>
      <c r="L597" s="18" t="s">
        <v>26</v>
      </c>
      <c r="M597" s="21">
        <v>0.0</v>
      </c>
      <c r="N597" s="18" t="s">
        <v>1152</v>
      </c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7" t="s">
        <v>1784</v>
      </c>
      <c r="B598" s="18" t="s">
        <v>15</v>
      </c>
      <c r="C598" s="18" t="s">
        <v>1014</v>
      </c>
      <c r="D598" s="19" t="s">
        <v>2107</v>
      </c>
      <c r="E598" s="20" t="s">
        <v>2108</v>
      </c>
      <c r="F598" s="20" t="s">
        <v>2108</v>
      </c>
      <c r="G598" s="18" t="s">
        <v>54</v>
      </c>
      <c r="H598" s="17" t="s">
        <v>19</v>
      </c>
      <c r="I598" s="18">
        <v>3.0</v>
      </c>
      <c r="J598" s="21">
        <v>3.0E-4</v>
      </c>
      <c r="K598" s="18" t="s">
        <v>26</v>
      </c>
      <c r="L598" s="18" t="s">
        <v>26</v>
      </c>
      <c r="M598" s="21">
        <v>0.0</v>
      </c>
      <c r="N598" s="18" t="s">
        <v>2109</v>
      </c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7" t="s">
        <v>1784</v>
      </c>
      <c r="B599" s="18" t="s">
        <v>318</v>
      </c>
      <c r="C599" s="18" t="s">
        <v>1014</v>
      </c>
      <c r="D599" s="19" t="s">
        <v>135</v>
      </c>
      <c r="E599" s="20" t="s">
        <v>2110</v>
      </c>
      <c r="F599" s="20" t="s">
        <v>2111</v>
      </c>
      <c r="G599" s="18" t="s">
        <v>1341</v>
      </c>
      <c r="H599" s="17" t="s">
        <v>19</v>
      </c>
      <c r="I599" s="18">
        <v>3.0</v>
      </c>
      <c r="J599" s="21">
        <v>2.0E-4</v>
      </c>
      <c r="K599" s="18" t="s">
        <v>26</v>
      </c>
      <c r="L599" s="18" t="s">
        <v>26</v>
      </c>
      <c r="M599" s="21"/>
      <c r="N599" s="18" t="s">
        <v>1101</v>
      </c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7" t="s">
        <v>1784</v>
      </c>
      <c r="B600" s="18" t="s">
        <v>15</v>
      </c>
      <c r="C600" s="18" t="s">
        <v>1014</v>
      </c>
      <c r="D600" s="19" t="s">
        <v>2112</v>
      </c>
      <c r="E600" s="20" t="s">
        <v>2113</v>
      </c>
      <c r="F600" s="20" t="s">
        <v>2114</v>
      </c>
      <c r="G600" s="18" t="s">
        <v>441</v>
      </c>
      <c r="H600" s="17" t="s">
        <v>19</v>
      </c>
      <c r="I600" s="18">
        <v>3.0</v>
      </c>
      <c r="J600" s="21">
        <v>2.0E-4</v>
      </c>
      <c r="K600" s="18" t="s">
        <v>26</v>
      </c>
      <c r="L600" s="18" t="s">
        <v>26</v>
      </c>
      <c r="M600" s="21">
        <v>0.0</v>
      </c>
      <c r="N600" s="18" t="s">
        <v>2115</v>
      </c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7" t="s">
        <v>1784</v>
      </c>
      <c r="B601" s="18" t="s">
        <v>318</v>
      </c>
      <c r="C601" s="18" t="s">
        <v>1014</v>
      </c>
      <c r="D601" s="19" t="s">
        <v>2116</v>
      </c>
      <c r="E601" s="20" t="s">
        <v>2117</v>
      </c>
      <c r="F601" s="20" t="s">
        <v>2118</v>
      </c>
      <c r="G601" s="18" t="s">
        <v>95</v>
      </c>
      <c r="H601" s="17" t="s">
        <v>185</v>
      </c>
      <c r="I601" s="18">
        <v>3.0</v>
      </c>
      <c r="J601" s="21">
        <v>1.0E-4</v>
      </c>
      <c r="K601" s="18" t="s">
        <v>26</v>
      </c>
      <c r="L601" s="18" t="s">
        <v>26</v>
      </c>
      <c r="M601" s="21">
        <v>0.0</v>
      </c>
      <c r="N601" s="18" t="s">
        <v>2119</v>
      </c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17" t="s">
        <v>1784</v>
      </c>
      <c r="B602" s="18" t="s">
        <v>318</v>
      </c>
      <c r="C602" s="18" t="s">
        <v>1014</v>
      </c>
      <c r="D602" s="19" t="s">
        <v>2120</v>
      </c>
      <c r="E602" s="20" t="s">
        <v>2121</v>
      </c>
      <c r="F602" s="20" t="s">
        <v>2122</v>
      </c>
      <c r="G602" s="18" t="s">
        <v>95</v>
      </c>
      <c r="H602" s="17" t="s">
        <v>185</v>
      </c>
      <c r="I602" s="18">
        <v>3.0</v>
      </c>
      <c r="J602" s="21">
        <v>1.0E-4</v>
      </c>
      <c r="K602" s="18" t="s">
        <v>26</v>
      </c>
      <c r="L602" s="18" t="s">
        <v>26</v>
      </c>
      <c r="M602" s="21">
        <v>0.0</v>
      </c>
      <c r="N602" s="18" t="s">
        <v>2119</v>
      </c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17" t="s">
        <v>1784</v>
      </c>
      <c r="B603" s="18" t="s">
        <v>318</v>
      </c>
      <c r="C603" s="18" t="s">
        <v>1014</v>
      </c>
      <c r="D603" s="19" t="s">
        <v>2123</v>
      </c>
      <c r="E603" s="20" t="s">
        <v>2124</v>
      </c>
      <c r="F603" s="20" t="s">
        <v>2125</v>
      </c>
      <c r="G603" s="18" t="s">
        <v>2126</v>
      </c>
      <c r="H603" s="17" t="s">
        <v>19</v>
      </c>
      <c r="I603" s="18">
        <v>3.0</v>
      </c>
      <c r="J603" s="21">
        <v>1.0E-4</v>
      </c>
      <c r="K603" s="18" t="s">
        <v>26</v>
      </c>
      <c r="L603" s="18" t="s">
        <v>26</v>
      </c>
      <c r="M603" s="21">
        <v>0.0</v>
      </c>
      <c r="N603" s="18" t="s">
        <v>911</v>
      </c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17" t="s">
        <v>1784</v>
      </c>
      <c r="B604" s="18" t="s">
        <v>15</v>
      </c>
      <c r="C604" s="18" t="s">
        <v>1014</v>
      </c>
      <c r="D604" s="19" t="s">
        <v>2127</v>
      </c>
      <c r="E604" s="20" t="s">
        <v>2128</v>
      </c>
      <c r="F604" s="20" t="s">
        <v>2129</v>
      </c>
      <c r="G604" s="18" t="s">
        <v>31</v>
      </c>
      <c r="H604" s="17" t="s">
        <v>19</v>
      </c>
      <c r="I604" s="18">
        <v>3.0</v>
      </c>
      <c r="J604" s="21">
        <v>1.0E-4</v>
      </c>
      <c r="K604" s="18" t="s">
        <v>26</v>
      </c>
      <c r="L604" s="18" t="s">
        <v>26</v>
      </c>
      <c r="M604" s="21">
        <v>0.0</v>
      </c>
      <c r="N604" s="18" t="s">
        <v>872</v>
      </c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17" t="s">
        <v>1784</v>
      </c>
      <c r="B605" s="18" t="s">
        <v>15</v>
      </c>
      <c r="C605" s="18" t="s">
        <v>1014</v>
      </c>
      <c r="D605" s="19" t="s">
        <v>2130</v>
      </c>
      <c r="E605" s="20" t="s">
        <v>2131</v>
      </c>
      <c r="F605" s="20" t="s">
        <v>2132</v>
      </c>
      <c r="G605" s="18" t="s">
        <v>31</v>
      </c>
      <c r="H605" s="17" t="s">
        <v>19</v>
      </c>
      <c r="I605" s="18">
        <v>3.0</v>
      </c>
      <c r="J605" s="21">
        <v>1.0E-4</v>
      </c>
      <c r="K605" s="18" t="s">
        <v>26</v>
      </c>
      <c r="L605" s="18" t="s">
        <v>26</v>
      </c>
      <c r="M605" s="21">
        <v>0.0</v>
      </c>
      <c r="N605" s="18" t="s">
        <v>1020</v>
      </c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17" t="s">
        <v>1784</v>
      </c>
      <c r="B606" s="18" t="s">
        <v>15</v>
      </c>
      <c r="C606" s="18" t="s">
        <v>1014</v>
      </c>
      <c r="D606" s="19" t="s">
        <v>2133</v>
      </c>
      <c r="E606" s="20" t="s">
        <v>2134</v>
      </c>
      <c r="F606" s="20" t="s">
        <v>2134</v>
      </c>
      <c r="G606" s="24">
        <v>44651.0</v>
      </c>
      <c r="H606" s="17" t="s">
        <v>19</v>
      </c>
      <c r="I606" s="18">
        <v>3.0</v>
      </c>
      <c r="J606" s="21">
        <v>1.0E-4</v>
      </c>
      <c r="K606" s="18" t="s">
        <v>26</v>
      </c>
      <c r="L606" s="18" t="s">
        <v>26</v>
      </c>
      <c r="M606" s="21">
        <v>0.0</v>
      </c>
      <c r="N606" s="18" t="s">
        <v>2135</v>
      </c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17" t="s">
        <v>1784</v>
      </c>
      <c r="B607" s="18" t="s">
        <v>15</v>
      </c>
      <c r="C607" s="18" t="s">
        <v>1014</v>
      </c>
      <c r="D607" s="19" t="s">
        <v>2136</v>
      </c>
      <c r="E607" s="20" t="s">
        <v>2137</v>
      </c>
      <c r="F607" s="20" t="s">
        <v>2138</v>
      </c>
      <c r="G607" s="18" t="s">
        <v>31</v>
      </c>
      <c r="H607" s="17" t="s">
        <v>19</v>
      </c>
      <c r="I607" s="18">
        <v>3.0</v>
      </c>
      <c r="J607" s="21">
        <v>1.0E-4</v>
      </c>
      <c r="K607" s="18" t="s">
        <v>26</v>
      </c>
      <c r="L607" s="18" t="s">
        <v>26</v>
      </c>
      <c r="M607" s="21">
        <v>0.0</v>
      </c>
      <c r="N607" s="18" t="s">
        <v>781</v>
      </c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17" t="s">
        <v>1784</v>
      </c>
      <c r="B608" s="18" t="s">
        <v>15</v>
      </c>
      <c r="C608" s="18" t="s">
        <v>1333</v>
      </c>
      <c r="D608" s="19" t="s">
        <v>2139</v>
      </c>
      <c r="E608" s="20" t="s">
        <v>2140</v>
      </c>
      <c r="F608" s="20" t="s">
        <v>2141</v>
      </c>
      <c r="G608" s="27">
        <v>44883.0</v>
      </c>
      <c r="H608" s="17" t="s">
        <v>50</v>
      </c>
      <c r="I608" s="18">
        <v>3.0</v>
      </c>
      <c r="J608" s="21">
        <v>0.2641</v>
      </c>
      <c r="K608" s="18" t="s">
        <v>2142</v>
      </c>
      <c r="L608" s="18" t="s">
        <v>26</v>
      </c>
      <c r="M608" s="21">
        <v>0.0</v>
      </c>
      <c r="N608" s="18" t="s">
        <v>1354</v>
      </c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17" t="s">
        <v>1784</v>
      </c>
      <c r="B609" s="18" t="s">
        <v>318</v>
      </c>
      <c r="C609" s="18" t="s">
        <v>1333</v>
      </c>
      <c r="D609" s="19" t="s">
        <v>2143</v>
      </c>
      <c r="E609" s="20" t="s">
        <v>2144</v>
      </c>
      <c r="F609" s="20" t="s">
        <v>2145</v>
      </c>
      <c r="G609" s="18" t="s">
        <v>129</v>
      </c>
      <c r="H609" s="17" t="s">
        <v>105</v>
      </c>
      <c r="I609" s="18">
        <v>3.0</v>
      </c>
      <c r="J609" s="21">
        <v>0.2231</v>
      </c>
      <c r="K609" s="21">
        <v>0.1613</v>
      </c>
      <c r="L609" s="18">
        <v>27.67</v>
      </c>
      <c r="M609" s="21">
        <v>0.0</v>
      </c>
      <c r="N609" s="18" t="s">
        <v>1387</v>
      </c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17" t="s">
        <v>1784</v>
      </c>
      <c r="B610" s="18" t="s">
        <v>15</v>
      </c>
      <c r="C610" s="18" t="s">
        <v>1333</v>
      </c>
      <c r="D610" s="19" t="s">
        <v>2146</v>
      </c>
      <c r="E610" s="20" t="s">
        <v>2147</v>
      </c>
      <c r="F610" s="20" t="s">
        <v>2148</v>
      </c>
      <c r="G610" s="18" t="s">
        <v>1018</v>
      </c>
      <c r="H610" s="17" t="s">
        <v>19</v>
      </c>
      <c r="I610" s="18">
        <v>3.0</v>
      </c>
      <c r="J610" s="21">
        <v>0.0043</v>
      </c>
      <c r="K610" s="18" t="s">
        <v>26</v>
      </c>
      <c r="L610" s="18" t="s">
        <v>26</v>
      </c>
      <c r="M610" s="21">
        <v>0.0</v>
      </c>
      <c r="N610" s="18" t="s">
        <v>2149</v>
      </c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17" t="s">
        <v>1784</v>
      </c>
      <c r="B611" s="18" t="s">
        <v>15</v>
      </c>
      <c r="C611" s="18" t="s">
        <v>1333</v>
      </c>
      <c r="D611" s="19" t="s">
        <v>2150</v>
      </c>
      <c r="E611" s="20" t="s">
        <v>2151</v>
      </c>
      <c r="F611" s="20" t="s">
        <v>2152</v>
      </c>
      <c r="G611" s="18" t="s">
        <v>1085</v>
      </c>
      <c r="H611" s="17" t="s">
        <v>454</v>
      </c>
      <c r="I611" s="18">
        <v>3.0</v>
      </c>
      <c r="J611" s="21">
        <v>0.0015</v>
      </c>
      <c r="K611" s="18" t="s">
        <v>26</v>
      </c>
      <c r="L611" s="18" t="s">
        <v>26</v>
      </c>
      <c r="M611" s="21">
        <v>0.0</v>
      </c>
      <c r="N611" s="18" t="s">
        <v>2153</v>
      </c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17" t="s">
        <v>1784</v>
      </c>
      <c r="B612" s="18" t="s">
        <v>15</v>
      </c>
      <c r="C612" s="18" t="s">
        <v>1333</v>
      </c>
      <c r="D612" s="19" t="s">
        <v>2154</v>
      </c>
      <c r="E612" s="20" t="s">
        <v>2155</v>
      </c>
      <c r="F612" s="20" t="s">
        <v>2156</v>
      </c>
      <c r="G612" s="18" t="s">
        <v>1350</v>
      </c>
      <c r="H612" s="17" t="s">
        <v>105</v>
      </c>
      <c r="I612" s="18">
        <v>3.0</v>
      </c>
      <c r="J612" s="21">
        <v>0.0014</v>
      </c>
      <c r="K612" s="18" t="s">
        <v>26</v>
      </c>
      <c r="L612" s="18" t="s">
        <v>26</v>
      </c>
      <c r="M612" s="21">
        <v>0.0</v>
      </c>
      <c r="N612" s="18" t="s">
        <v>2157</v>
      </c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17" t="s">
        <v>1784</v>
      </c>
      <c r="B613" s="18" t="s">
        <v>15</v>
      </c>
      <c r="C613" s="18" t="s">
        <v>1333</v>
      </c>
      <c r="D613" s="19" t="s">
        <v>599</v>
      </c>
      <c r="E613" s="20" t="s">
        <v>2158</v>
      </c>
      <c r="F613" s="20" t="s">
        <v>2159</v>
      </c>
      <c r="G613" s="18" t="s">
        <v>81</v>
      </c>
      <c r="H613" s="17" t="s">
        <v>105</v>
      </c>
      <c r="I613" s="18">
        <v>3.0</v>
      </c>
      <c r="J613" s="21">
        <v>0.0014</v>
      </c>
      <c r="K613" s="18" t="s">
        <v>26</v>
      </c>
      <c r="L613" s="18" t="s">
        <v>26</v>
      </c>
      <c r="M613" s="21">
        <v>0.0</v>
      </c>
      <c r="N613" s="18" t="s">
        <v>2160</v>
      </c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17" t="s">
        <v>1784</v>
      </c>
      <c r="B614" s="18" t="s">
        <v>15</v>
      </c>
      <c r="C614" s="18" t="s">
        <v>1333</v>
      </c>
      <c r="D614" s="19" t="s">
        <v>2161</v>
      </c>
      <c r="E614" s="20" t="s">
        <v>2162</v>
      </c>
      <c r="F614" s="20" t="s">
        <v>2163</v>
      </c>
      <c r="G614" s="18" t="s">
        <v>1350</v>
      </c>
      <c r="H614" s="17" t="s">
        <v>87</v>
      </c>
      <c r="I614" s="18">
        <v>3.0</v>
      </c>
      <c r="J614" s="21">
        <v>0.001</v>
      </c>
      <c r="K614" s="18" t="s">
        <v>26</v>
      </c>
      <c r="L614" s="18" t="s">
        <v>26</v>
      </c>
      <c r="M614" s="21">
        <v>0.0</v>
      </c>
      <c r="N614" s="18" t="s">
        <v>2164</v>
      </c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17" t="s">
        <v>1784</v>
      </c>
      <c r="B615" s="18" t="s">
        <v>15</v>
      </c>
      <c r="C615" s="18" t="s">
        <v>1333</v>
      </c>
      <c r="D615" s="19" t="s">
        <v>2165</v>
      </c>
      <c r="E615" s="20" t="s">
        <v>2166</v>
      </c>
      <c r="F615" s="20" t="s">
        <v>2167</v>
      </c>
      <c r="G615" s="18" t="s">
        <v>113</v>
      </c>
      <c r="H615" s="17" t="s">
        <v>87</v>
      </c>
      <c r="I615" s="18">
        <v>3.0</v>
      </c>
      <c r="J615" s="21">
        <v>5.0E-4</v>
      </c>
      <c r="K615" s="18" t="s">
        <v>26</v>
      </c>
      <c r="L615" s="22" t="s">
        <v>26</v>
      </c>
      <c r="M615" s="21">
        <v>0.0</v>
      </c>
      <c r="N615" s="18" t="s">
        <v>1549</v>
      </c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17" t="s">
        <v>1784</v>
      </c>
      <c r="B616" s="18" t="s">
        <v>15</v>
      </c>
      <c r="C616" s="18" t="s">
        <v>1333</v>
      </c>
      <c r="D616" s="19" t="s">
        <v>2168</v>
      </c>
      <c r="E616" s="20" t="s">
        <v>2169</v>
      </c>
      <c r="F616" s="20" t="s">
        <v>2170</v>
      </c>
      <c r="G616" s="18" t="s">
        <v>113</v>
      </c>
      <c r="H616" s="17" t="s">
        <v>105</v>
      </c>
      <c r="I616" s="18">
        <v>3.0</v>
      </c>
      <c r="J616" s="21">
        <v>5.0E-4</v>
      </c>
      <c r="K616" s="18" t="s">
        <v>26</v>
      </c>
      <c r="L616" s="22" t="s">
        <v>26</v>
      </c>
      <c r="M616" s="21">
        <v>0.0</v>
      </c>
      <c r="N616" s="18" t="s">
        <v>179</v>
      </c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17" t="s">
        <v>1784</v>
      </c>
      <c r="B617" s="18" t="s">
        <v>15</v>
      </c>
      <c r="C617" s="18" t="s">
        <v>1333</v>
      </c>
      <c r="D617" s="19" t="s">
        <v>2171</v>
      </c>
      <c r="E617" s="20" t="s">
        <v>2172</v>
      </c>
      <c r="F617" s="20" t="s">
        <v>2173</v>
      </c>
      <c r="G617" s="27">
        <v>44887.0</v>
      </c>
      <c r="H617" s="17" t="s">
        <v>105</v>
      </c>
      <c r="I617" s="18">
        <v>3.0</v>
      </c>
      <c r="J617" s="21">
        <v>4.0E-4</v>
      </c>
      <c r="K617" s="18" t="s">
        <v>26</v>
      </c>
      <c r="L617" s="18" t="s">
        <v>26</v>
      </c>
      <c r="M617" s="21">
        <v>0.0</v>
      </c>
      <c r="N617" s="18" t="s">
        <v>1395</v>
      </c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17" t="s">
        <v>1784</v>
      </c>
      <c r="B618" s="18" t="s">
        <v>15</v>
      </c>
      <c r="C618" s="18" t="s">
        <v>1333</v>
      </c>
      <c r="D618" s="19" t="s">
        <v>2174</v>
      </c>
      <c r="E618" s="20" t="s">
        <v>2175</v>
      </c>
      <c r="F618" s="20" t="s">
        <v>2176</v>
      </c>
      <c r="G618" s="18" t="s">
        <v>113</v>
      </c>
      <c r="H618" s="17" t="s">
        <v>87</v>
      </c>
      <c r="I618" s="18">
        <v>3.0</v>
      </c>
      <c r="J618" s="21">
        <v>3.0E-4</v>
      </c>
      <c r="K618" s="18" t="s">
        <v>26</v>
      </c>
      <c r="L618" s="18" t="s">
        <v>26</v>
      </c>
      <c r="M618" s="21">
        <v>0.0</v>
      </c>
      <c r="N618" s="18" t="s">
        <v>2177</v>
      </c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17" t="s">
        <v>1784</v>
      </c>
      <c r="B619" s="18" t="s">
        <v>15</v>
      </c>
      <c r="C619" s="18" t="s">
        <v>1333</v>
      </c>
      <c r="D619" s="19" t="s">
        <v>2178</v>
      </c>
      <c r="E619" s="20" t="s">
        <v>2179</v>
      </c>
      <c r="F619" s="20" t="s">
        <v>2180</v>
      </c>
      <c r="G619" s="18" t="s">
        <v>113</v>
      </c>
      <c r="H619" s="17" t="s">
        <v>19</v>
      </c>
      <c r="I619" s="18">
        <v>3.0</v>
      </c>
      <c r="J619" s="21">
        <v>3.0E-4</v>
      </c>
      <c r="K619" s="18" t="s">
        <v>26</v>
      </c>
      <c r="L619" s="18" t="s">
        <v>26</v>
      </c>
      <c r="M619" s="21">
        <v>0.0</v>
      </c>
      <c r="N619" s="18" t="s">
        <v>2181</v>
      </c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17" t="s">
        <v>1784</v>
      </c>
      <c r="B620" s="18" t="s">
        <v>318</v>
      </c>
      <c r="C620" s="18" t="s">
        <v>1408</v>
      </c>
      <c r="D620" s="19" t="s">
        <v>2182</v>
      </c>
      <c r="E620" s="20" t="s">
        <v>2183</v>
      </c>
      <c r="F620" s="20" t="s">
        <v>2184</v>
      </c>
      <c r="G620" s="18" t="s">
        <v>129</v>
      </c>
      <c r="H620" s="17" t="s">
        <v>2185</v>
      </c>
      <c r="I620" s="18">
        <v>3.0</v>
      </c>
      <c r="J620" s="21">
        <v>0.1403</v>
      </c>
      <c r="K620" s="18" t="s">
        <v>26</v>
      </c>
      <c r="L620" s="18" t="s">
        <v>26</v>
      </c>
      <c r="M620" s="21"/>
      <c r="N620" s="18" t="s">
        <v>2186</v>
      </c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17" t="s">
        <v>1784</v>
      </c>
      <c r="B621" s="18" t="s">
        <v>15</v>
      </c>
      <c r="C621" s="18" t="s">
        <v>1408</v>
      </c>
      <c r="D621" s="19" t="s">
        <v>2187</v>
      </c>
      <c r="E621" s="20" t="s">
        <v>2188</v>
      </c>
      <c r="F621" s="20" t="s">
        <v>2189</v>
      </c>
      <c r="G621" s="24">
        <v>44811.0</v>
      </c>
      <c r="H621" s="17" t="s">
        <v>19</v>
      </c>
      <c r="I621" s="18">
        <v>3.0</v>
      </c>
      <c r="J621" s="21">
        <v>0.0953</v>
      </c>
      <c r="K621" s="18" t="s">
        <v>26</v>
      </c>
      <c r="L621" s="18" t="s">
        <v>26</v>
      </c>
      <c r="M621" s="21">
        <v>0.0</v>
      </c>
      <c r="N621" s="18" t="s">
        <v>2190</v>
      </c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17" t="s">
        <v>1784</v>
      </c>
      <c r="B622" s="18" t="s">
        <v>15</v>
      </c>
      <c r="C622" s="18" t="s">
        <v>1408</v>
      </c>
      <c r="D622" s="19" t="s">
        <v>2191</v>
      </c>
      <c r="E622" s="20" t="s">
        <v>2192</v>
      </c>
      <c r="F622" s="20" t="s">
        <v>2193</v>
      </c>
      <c r="G622" s="18" t="s">
        <v>31</v>
      </c>
      <c r="H622" s="17" t="s">
        <v>1240</v>
      </c>
      <c r="I622" s="18">
        <v>3.0</v>
      </c>
      <c r="J622" s="21">
        <v>0.0657</v>
      </c>
      <c r="K622" s="18" t="s">
        <v>26</v>
      </c>
      <c r="L622" s="18" t="s">
        <v>26</v>
      </c>
      <c r="M622" s="21">
        <v>0.0</v>
      </c>
      <c r="N622" s="18" t="s">
        <v>1445</v>
      </c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17" t="s">
        <v>1784</v>
      </c>
      <c r="B623" s="18" t="s">
        <v>15</v>
      </c>
      <c r="C623" s="18" t="s">
        <v>1408</v>
      </c>
      <c r="D623" s="19" t="s">
        <v>2194</v>
      </c>
      <c r="E623" s="20" t="s">
        <v>2195</v>
      </c>
      <c r="F623" s="20" t="s">
        <v>2196</v>
      </c>
      <c r="G623" s="18" t="s">
        <v>31</v>
      </c>
      <c r="H623" s="17" t="s">
        <v>19</v>
      </c>
      <c r="I623" s="18">
        <v>3.0</v>
      </c>
      <c r="J623" s="21">
        <v>0.0627</v>
      </c>
      <c r="K623" s="18" t="s">
        <v>26</v>
      </c>
      <c r="L623" s="18" t="s">
        <v>26</v>
      </c>
      <c r="M623" s="21">
        <v>0.0</v>
      </c>
      <c r="N623" s="18" t="s">
        <v>2197</v>
      </c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17" t="s">
        <v>1784</v>
      </c>
      <c r="B624" s="18" t="s">
        <v>15</v>
      </c>
      <c r="C624" s="18" t="s">
        <v>1408</v>
      </c>
      <c r="D624" s="19" t="s">
        <v>672</v>
      </c>
      <c r="E624" s="20" t="s">
        <v>2198</v>
      </c>
      <c r="F624" s="20" t="s">
        <v>2199</v>
      </c>
      <c r="G624" s="18" t="s">
        <v>31</v>
      </c>
      <c r="H624" s="17" t="s">
        <v>50</v>
      </c>
      <c r="I624" s="18">
        <v>3.0</v>
      </c>
      <c r="J624" s="21">
        <v>0.0416</v>
      </c>
      <c r="K624" s="18" t="s">
        <v>26</v>
      </c>
      <c r="L624" s="18" t="s">
        <v>26</v>
      </c>
      <c r="M624" s="21">
        <v>0.0</v>
      </c>
      <c r="N624" s="18" t="s">
        <v>1142</v>
      </c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17" t="s">
        <v>1784</v>
      </c>
      <c r="B625" s="18" t="s">
        <v>15</v>
      </c>
      <c r="C625" s="18" t="s">
        <v>1408</v>
      </c>
      <c r="D625" s="19" t="s">
        <v>2200</v>
      </c>
      <c r="E625" s="20" t="s">
        <v>2201</v>
      </c>
      <c r="F625" s="20" t="s">
        <v>2202</v>
      </c>
      <c r="G625" s="18" t="s">
        <v>31</v>
      </c>
      <c r="H625" s="17" t="s">
        <v>50</v>
      </c>
      <c r="I625" s="18">
        <v>3.0</v>
      </c>
      <c r="J625" s="21">
        <v>0.0248</v>
      </c>
      <c r="K625" s="18" t="s">
        <v>26</v>
      </c>
      <c r="L625" s="18" t="s">
        <v>26</v>
      </c>
      <c r="M625" s="21">
        <v>0.0</v>
      </c>
      <c r="N625" s="18" t="s">
        <v>2203</v>
      </c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17" t="s">
        <v>1784</v>
      </c>
      <c r="B626" s="18" t="s">
        <v>15</v>
      </c>
      <c r="C626" s="18" t="s">
        <v>1408</v>
      </c>
      <c r="D626" s="19" t="s">
        <v>2204</v>
      </c>
      <c r="E626" s="20" t="s">
        <v>2205</v>
      </c>
      <c r="F626" s="20" t="s">
        <v>2206</v>
      </c>
      <c r="G626" s="18" t="s">
        <v>602</v>
      </c>
      <c r="H626" s="17" t="s">
        <v>50</v>
      </c>
      <c r="I626" s="18">
        <v>3.0</v>
      </c>
      <c r="J626" s="21">
        <v>0.0068</v>
      </c>
      <c r="K626" s="18" t="s">
        <v>26</v>
      </c>
      <c r="L626" s="18" t="s">
        <v>26</v>
      </c>
      <c r="M626" s="21">
        <v>0.0</v>
      </c>
      <c r="N626" s="18" t="s">
        <v>2207</v>
      </c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17" t="s">
        <v>1784</v>
      </c>
      <c r="B627" s="18" t="s">
        <v>15</v>
      </c>
      <c r="C627" s="18" t="s">
        <v>1408</v>
      </c>
      <c r="D627" s="19" t="s">
        <v>2208</v>
      </c>
      <c r="E627" s="20" t="s">
        <v>2209</v>
      </c>
      <c r="F627" s="20" t="s">
        <v>2210</v>
      </c>
      <c r="G627" s="18" t="s">
        <v>31</v>
      </c>
      <c r="H627" s="17" t="s">
        <v>50</v>
      </c>
      <c r="I627" s="18">
        <v>3.0</v>
      </c>
      <c r="J627" s="21">
        <v>0.0044</v>
      </c>
      <c r="K627" s="18" t="s">
        <v>26</v>
      </c>
      <c r="L627" s="18" t="s">
        <v>26</v>
      </c>
      <c r="M627" s="21">
        <v>0.0</v>
      </c>
      <c r="N627" s="18" t="s">
        <v>2211</v>
      </c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17" t="s">
        <v>1784</v>
      </c>
      <c r="B628" s="18" t="s">
        <v>318</v>
      </c>
      <c r="C628" s="18" t="s">
        <v>1408</v>
      </c>
      <c r="D628" s="19" t="s">
        <v>2212</v>
      </c>
      <c r="E628" s="20" t="s">
        <v>2213</v>
      </c>
      <c r="F628" s="20"/>
      <c r="G628" s="18"/>
      <c r="H628" s="17" t="s">
        <v>1240</v>
      </c>
      <c r="I628" s="18"/>
      <c r="J628" s="21">
        <v>0.0043</v>
      </c>
      <c r="K628" s="18" t="s">
        <v>26</v>
      </c>
      <c r="L628" s="18" t="s">
        <v>26</v>
      </c>
      <c r="M628" s="21">
        <v>0.0</v>
      </c>
      <c r="N628" s="1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17" t="s">
        <v>1784</v>
      </c>
      <c r="B629" s="18" t="s">
        <v>15</v>
      </c>
      <c r="C629" s="18" t="s">
        <v>1408</v>
      </c>
      <c r="D629" s="19" t="s">
        <v>2214</v>
      </c>
      <c r="E629" s="20" t="s">
        <v>2215</v>
      </c>
      <c r="F629" s="20" t="s">
        <v>2216</v>
      </c>
      <c r="G629" s="18" t="s">
        <v>31</v>
      </c>
      <c r="H629" s="17" t="s">
        <v>1240</v>
      </c>
      <c r="I629" s="18"/>
      <c r="J629" s="21">
        <v>0.004</v>
      </c>
      <c r="K629" s="18" t="s">
        <v>26</v>
      </c>
      <c r="L629" s="18" t="s">
        <v>26</v>
      </c>
      <c r="M629" s="21">
        <v>0.0</v>
      </c>
      <c r="N629" s="18" t="s">
        <v>1464</v>
      </c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17" t="s">
        <v>1784</v>
      </c>
      <c r="B630" s="18" t="s">
        <v>15</v>
      </c>
      <c r="C630" s="18" t="s">
        <v>1408</v>
      </c>
      <c r="D630" s="19" t="s">
        <v>2217</v>
      </c>
      <c r="E630" s="20" t="s">
        <v>2218</v>
      </c>
      <c r="F630" s="20" t="s">
        <v>2219</v>
      </c>
      <c r="G630" s="18" t="s">
        <v>31</v>
      </c>
      <c r="H630" s="17" t="s">
        <v>50</v>
      </c>
      <c r="I630" s="18">
        <v>3.0</v>
      </c>
      <c r="J630" s="21">
        <v>0.0031</v>
      </c>
      <c r="K630" s="18" t="s">
        <v>26</v>
      </c>
      <c r="L630" s="18" t="s">
        <v>26</v>
      </c>
      <c r="M630" s="21">
        <v>0.0</v>
      </c>
      <c r="N630" s="18" t="s">
        <v>1395</v>
      </c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17" t="s">
        <v>1784</v>
      </c>
      <c r="B631" s="18" t="s">
        <v>318</v>
      </c>
      <c r="C631" s="18" t="s">
        <v>1408</v>
      </c>
      <c r="D631" s="19" t="s">
        <v>2220</v>
      </c>
      <c r="E631" s="20" t="s">
        <v>2221</v>
      </c>
      <c r="F631" s="20" t="s">
        <v>2222</v>
      </c>
      <c r="G631" s="18" t="s">
        <v>31</v>
      </c>
      <c r="H631" s="17" t="s">
        <v>50</v>
      </c>
      <c r="I631" s="18">
        <v>3.0</v>
      </c>
      <c r="J631" s="21">
        <v>0.0028</v>
      </c>
      <c r="K631" s="18" t="s">
        <v>26</v>
      </c>
      <c r="L631" s="18" t="s">
        <v>26</v>
      </c>
      <c r="M631" s="21">
        <v>0.0</v>
      </c>
      <c r="N631" s="18" t="s">
        <v>2223</v>
      </c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17" t="s">
        <v>1784</v>
      </c>
      <c r="B632" s="18" t="s">
        <v>15</v>
      </c>
      <c r="C632" s="18" t="s">
        <v>1408</v>
      </c>
      <c r="D632" s="19" t="s">
        <v>2224</v>
      </c>
      <c r="E632" s="20" t="s">
        <v>2225</v>
      </c>
      <c r="F632" s="20" t="s">
        <v>2226</v>
      </c>
      <c r="G632" s="24">
        <v>44811.0</v>
      </c>
      <c r="H632" s="17" t="s">
        <v>19</v>
      </c>
      <c r="I632" s="18">
        <v>3.0</v>
      </c>
      <c r="J632" s="21">
        <v>6.0E-4</v>
      </c>
      <c r="K632" s="18" t="s">
        <v>26</v>
      </c>
      <c r="L632" s="18" t="s">
        <v>26</v>
      </c>
      <c r="M632" s="21">
        <v>0.0</v>
      </c>
      <c r="N632" s="18" t="s">
        <v>2227</v>
      </c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17" t="s">
        <v>1784</v>
      </c>
      <c r="B633" s="18" t="s">
        <v>318</v>
      </c>
      <c r="C633" s="18" t="s">
        <v>1494</v>
      </c>
      <c r="D633" s="19" t="s">
        <v>2228</v>
      </c>
      <c r="E633" s="20" t="s">
        <v>2229</v>
      </c>
      <c r="F633" s="20" t="s">
        <v>2230</v>
      </c>
      <c r="G633" s="18" t="s">
        <v>129</v>
      </c>
      <c r="H633" s="17" t="s">
        <v>105</v>
      </c>
      <c r="I633" s="18">
        <v>3.0</v>
      </c>
      <c r="J633" s="21">
        <v>0.3094</v>
      </c>
      <c r="K633" s="18" t="s">
        <v>2231</v>
      </c>
      <c r="L633" s="18" t="s">
        <v>26</v>
      </c>
      <c r="M633" s="21"/>
      <c r="N633" s="18" t="s">
        <v>2232</v>
      </c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17" t="s">
        <v>1784</v>
      </c>
      <c r="B634" s="18" t="s">
        <v>15</v>
      </c>
      <c r="C634" s="18" t="s">
        <v>1494</v>
      </c>
      <c r="D634" s="19" t="s">
        <v>2233</v>
      </c>
      <c r="E634" s="20" t="s">
        <v>2234</v>
      </c>
      <c r="F634" s="20" t="s">
        <v>2235</v>
      </c>
      <c r="G634" s="18" t="s">
        <v>453</v>
      </c>
      <c r="H634" s="17" t="s">
        <v>454</v>
      </c>
      <c r="I634" s="18">
        <v>3.0</v>
      </c>
      <c r="J634" s="21">
        <v>0.0018</v>
      </c>
      <c r="K634" s="18" t="s">
        <v>26</v>
      </c>
      <c r="L634" s="18" t="s">
        <v>26</v>
      </c>
      <c r="M634" s="21">
        <v>0.0</v>
      </c>
      <c r="N634" s="18" t="s">
        <v>2236</v>
      </c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17" t="s">
        <v>1784</v>
      </c>
      <c r="B635" s="18" t="s">
        <v>15</v>
      </c>
      <c r="C635" s="18" t="s">
        <v>1494</v>
      </c>
      <c r="D635" s="19" t="s">
        <v>2237</v>
      </c>
      <c r="E635" s="20" t="s">
        <v>2238</v>
      </c>
      <c r="F635" s="20" t="s">
        <v>2239</v>
      </c>
      <c r="G635" s="18" t="s">
        <v>31</v>
      </c>
      <c r="H635" s="17" t="s">
        <v>454</v>
      </c>
      <c r="I635" s="18">
        <v>3.0</v>
      </c>
      <c r="J635" s="21">
        <v>0.0013</v>
      </c>
      <c r="K635" s="18" t="s">
        <v>26</v>
      </c>
      <c r="L635" s="18" t="s">
        <v>26</v>
      </c>
      <c r="M635" s="21">
        <v>0.0</v>
      </c>
      <c r="N635" s="18" t="s">
        <v>2240</v>
      </c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17" t="s">
        <v>1784</v>
      </c>
      <c r="B636" s="18" t="s">
        <v>15</v>
      </c>
      <c r="C636" s="18" t="s">
        <v>1494</v>
      </c>
      <c r="D636" s="19" t="s">
        <v>2241</v>
      </c>
      <c r="E636" s="20" t="s">
        <v>2242</v>
      </c>
      <c r="F636" s="20" t="s">
        <v>2243</v>
      </c>
      <c r="G636" s="18" t="s">
        <v>602</v>
      </c>
      <c r="H636" s="17" t="s">
        <v>454</v>
      </c>
      <c r="I636" s="18">
        <v>3.0</v>
      </c>
      <c r="J636" s="21">
        <v>0.0013</v>
      </c>
      <c r="K636" s="18" t="s">
        <v>26</v>
      </c>
      <c r="L636" s="18" t="s">
        <v>26</v>
      </c>
      <c r="M636" s="21">
        <v>0.0</v>
      </c>
      <c r="N636" s="18" t="s">
        <v>88</v>
      </c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17" t="s">
        <v>1784</v>
      </c>
      <c r="B637" s="18" t="s">
        <v>15</v>
      </c>
      <c r="C637" s="18" t="s">
        <v>1494</v>
      </c>
      <c r="D637" s="19" t="s">
        <v>2244</v>
      </c>
      <c r="E637" s="20" t="s">
        <v>2245</v>
      </c>
      <c r="F637" s="20" t="s">
        <v>2246</v>
      </c>
      <c r="G637" s="18" t="s">
        <v>31</v>
      </c>
      <c r="H637" s="17" t="s">
        <v>50</v>
      </c>
      <c r="I637" s="18">
        <v>3.0</v>
      </c>
      <c r="J637" s="21">
        <v>0.0013</v>
      </c>
      <c r="K637" s="18" t="s">
        <v>26</v>
      </c>
      <c r="L637" s="18" t="s">
        <v>26</v>
      </c>
      <c r="M637" s="21">
        <v>0.0</v>
      </c>
      <c r="N637" s="18" t="s">
        <v>2247</v>
      </c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17" t="s">
        <v>1784</v>
      </c>
      <c r="B638" s="18" t="s">
        <v>15</v>
      </c>
      <c r="C638" s="18" t="s">
        <v>1494</v>
      </c>
      <c r="D638" s="19" t="s">
        <v>2248</v>
      </c>
      <c r="E638" s="20" t="s">
        <v>2249</v>
      </c>
      <c r="F638" s="20" t="s">
        <v>2250</v>
      </c>
      <c r="G638" s="18" t="s">
        <v>849</v>
      </c>
      <c r="H638" s="17" t="s">
        <v>454</v>
      </c>
      <c r="I638" s="18">
        <v>3.0</v>
      </c>
      <c r="J638" s="21">
        <v>0.0012</v>
      </c>
      <c r="K638" s="18" t="s">
        <v>26</v>
      </c>
      <c r="L638" s="18" t="s">
        <v>26</v>
      </c>
      <c r="M638" s="21">
        <v>0.0</v>
      </c>
      <c r="N638" s="18" t="s">
        <v>1427</v>
      </c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17" t="s">
        <v>1784</v>
      </c>
      <c r="B639" s="18" t="s">
        <v>15</v>
      </c>
      <c r="C639" s="18" t="s">
        <v>1494</v>
      </c>
      <c r="D639" s="19" t="s">
        <v>2251</v>
      </c>
      <c r="E639" s="20" t="s">
        <v>2252</v>
      </c>
      <c r="F639" s="20" t="s">
        <v>2253</v>
      </c>
      <c r="G639" s="18" t="s">
        <v>81</v>
      </c>
      <c r="H639" s="17" t="s">
        <v>454</v>
      </c>
      <c r="I639" s="18">
        <v>3.0</v>
      </c>
      <c r="J639" s="21">
        <v>0.0012</v>
      </c>
      <c r="K639" s="18" t="s">
        <v>26</v>
      </c>
      <c r="L639" s="18" t="s">
        <v>26</v>
      </c>
      <c r="M639" s="21">
        <v>0.0</v>
      </c>
      <c r="N639" s="18" t="s">
        <v>1534</v>
      </c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17" t="s">
        <v>1784</v>
      </c>
      <c r="B640" s="18" t="s">
        <v>15</v>
      </c>
      <c r="C640" s="18" t="s">
        <v>1494</v>
      </c>
      <c r="D640" s="19" t="s">
        <v>2254</v>
      </c>
      <c r="E640" s="20" t="s">
        <v>2255</v>
      </c>
      <c r="F640" s="20" t="s">
        <v>2256</v>
      </c>
      <c r="G640" s="18" t="s">
        <v>86</v>
      </c>
      <c r="H640" s="17" t="s">
        <v>50</v>
      </c>
      <c r="I640" s="18">
        <v>3.0</v>
      </c>
      <c r="J640" s="21">
        <v>0.0011</v>
      </c>
      <c r="K640" s="18" t="s">
        <v>26</v>
      </c>
      <c r="L640" s="22" t="s">
        <v>26</v>
      </c>
      <c r="M640" s="21">
        <v>0.0</v>
      </c>
      <c r="N640" s="18" t="s">
        <v>2257</v>
      </c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17" t="s">
        <v>1784</v>
      </c>
      <c r="B641" s="18" t="s">
        <v>15</v>
      </c>
      <c r="C641" s="18" t="s">
        <v>1494</v>
      </c>
      <c r="D641" s="19" t="s">
        <v>2258</v>
      </c>
      <c r="E641" s="20" t="s">
        <v>2259</v>
      </c>
      <c r="F641" s="20" t="s">
        <v>2260</v>
      </c>
      <c r="G641" s="18" t="s">
        <v>86</v>
      </c>
      <c r="H641" s="17" t="s">
        <v>105</v>
      </c>
      <c r="I641" s="18">
        <v>3.0</v>
      </c>
      <c r="J641" s="21">
        <v>0.001</v>
      </c>
      <c r="K641" s="18" t="s">
        <v>26</v>
      </c>
      <c r="L641" s="18" t="s">
        <v>26</v>
      </c>
      <c r="M641" s="21">
        <v>0.0</v>
      </c>
      <c r="N641" s="18" t="s">
        <v>1538</v>
      </c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17" t="s">
        <v>1784</v>
      </c>
      <c r="B642" s="18" t="s">
        <v>15</v>
      </c>
      <c r="C642" s="18" t="s">
        <v>1494</v>
      </c>
      <c r="D642" s="19" t="s">
        <v>2261</v>
      </c>
      <c r="E642" s="20" t="s">
        <v>2262</v>
      </c>
      <c r="F642" s="20" t="s">
        <v>2263</v>
      </c>
      <c r="G642" s="18" t="s">
        <v>31</v>
      </c>
      <c r="H642" s="17" t="s">
        <v>454</v>
      </c>
      <c r="I642" s="18">
        <v>3.0</v>
      </c>
      <c r="J642" s="21">
        <v>8.0E-4</v>
      </c>
      <c r="K642" s="18" t="s">
        <v>26</v>
      </c>
      <c r="L642" s="18" t="s">
        <v>26</v>
      </c>
      <c r="M642" s="21">
        <v>0.0</v>
      </c>
      <c r="N642" s="18" t="s">
        <v>1460</v>
      </c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17" t="s">
        <v>1784</v>
      </c>
      <c r="B643" s="18" t="s">
        <v>15</v>
      </c>
      <c r="C643" s="18" t="s">
        <v>1494</v>
      </c>
      <c r="D643" s="19" t="s">
        <v>2264</v>
      </c>
      <c r="E643" s="20" t="s">
        <v>2265</v>
      </c>
      <c r="F643" s="20" t="s">
        <v>2266</v>
      </c>
      <c r="G643" s="18" t="s">
        <v>31</v>
      </c>
      <c r="H643" s="17" t="s">
        <v>105</v>
      </c>
      <c r="I643" s="18">
        <v>3.0</v>
      </c>
      <c r="J643" s="21">
        <v>3.0E-4</v>
      </c>
      <c r="K643" s="18" t="s">
        <v>26</v>
      </c>
      <c r="L643" s="18" t="s">
        <v>26</v>
      </c>
      <c r="M643" s="21">
        <v>0.0</v>
      </c>
      <c r="N643" s="18" t="s">
        <v>2153</v>
      </c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17" t="s">
        <v>1784</v>
      </c>
      <c r="B644" s="18" t="s">
        <v>15</v>
      </c>
      <c r="C644" s="18" t="s">
        <v>1494</v>
      </c>
      <c r="D644" s="19" t="s">
        <v>2267</v>
      </c>
      <c r="E644" s="20" t="s">
        <v>2268</v>
      </c>
      <c r="F644" s="20" t="s">
        <v>2269</v>
      </c>
      <c r="G644" s="18" t="s">
        <v>113</v>
      </c>
      <c r="H644" s="17" t="s">
        <v>50</v>
      </c>
      <c r="I644" s="18">
        <v>3.0</v>
      </c>
      <c r="J644" s="21">
        <v>3.0E-4</v>
      </c>
      <c r="K644" s="18" t="s">
        <v>26</v>
      </c>
      <c r="L644" s="18" t="s">
        <v>26</v>
      </c>
      <c r="M644" s="21">
        <v>0.0</v>
      </c>
      <c r="N644" s="18" t="s">
        <v>911</v>
      </c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17" t="s">
        <v>1784</v>
      </c>
      <c r="B645" s="18" t="s">
        <v>15</v>
      </c>
      <c r="C645" s="18" t="s">
        <v>1572</v>
      </c>
      <c r="D645" s="19" t="s">
        <v>2270</v>
      </c>
      <c r="E645" s="20" t="s">
        <v>2271</v>
      </c>
      <c r="F645" s="20" t="s">
        <v>2271</v>
      </c>
      <c r="G645" s="18" t="s">
        <v>54</v>
      </c>
      <c r="H645" s="17" t="s">
        <v>19</v>
      </c>
      <c r="I645" s="18">
        <v>3.0</v>
      </c>
      <c r="J645" s="21">
        <v>0.9</v>
      </c>
      <c r="K645" s="18" t="s">
        <v>26</v>
      </c>
      <c r="L645" s="18" t="s">
        <v>26</v>
      </c>
      <c r="M645" s="21"/>
      <c r="N645" s="18" t="s">
        <v>2272</v>
      </c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17" t="s">
        <v>1784</v>
      </c>
      <c r="B646" s="18" t="s">
        <v>15</v>
      </c>
      <c r="C646" s="18" t="s">
        <v>1572</v>
      </c>
      <c r="D646" s="19" t="s">
        <v>2273</v>
      </c>
      <c r="E646" s="20" t="s">
        <v>2274</v>
      </c>
      <c r="F646" s="20" t="s">
        <v>2274</v>
      </c>
      <c r="G646" s="18" t="s">
        <v>54</v>
      </c>
      <c r="H646" s="17" t="s">
        <v>19</v>
      </c>
      <c r="I646" s="18">
        <v>3.0</v>
      </c>
      <c r="J646" s="21">
        <v>0.9</v>
      </c>
      <c r="K646" s="18" t="s">
        <v>26</v>
      </c>
      <c r="L646" s="18" t="s">
        <v>26</v>
      </c>
      <c r="M646" s="21"/>
      <c r="N646" s="18" t="s">
        <v>2275</v>
      </c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17" t="s">
        <v>1784</v>
      </c>
      <c r="B647" s="18" t="s">
        <v>15</v>
      </c>
      <c r="C647" s="18" t="s">
        <v>1572</v>
      </c>
      <c r="D647" s="19" t="s">
        <v>2276</v>
      </c>
      <c r="E647" s="20" t="s">
        <v>2277</v>
      </c>
      <c r="F647" s="20" t="s">
        <v>2277</v>
      </c>
      <c r="G647" s="18" t="s">
        <v>54</v>
      </c>
      <c r="H647" s="17" t="s">
        <v>19</v>
      </c>
      <c r="I647" s="18">
        <v>3.0</v>
      </c>
      <c r="J647" s="21">
        <v>0.9</v>
      </c>
      <c r="K647" s="18" t="s">
        <v>26</v>
      </c>
      <c r="L647" s="18" t="s">
        <v>26</v>
      </c>
      <c r="M647" s="21"/>
      <c r="N647" s="18" t="s">
        <v>2278</v>
      </c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17" t="s">
        <v>1784</v>
      </c>
      <c r="B648" s="18" t="s">
        <v>15</v>
      </c>
      <c r="C648" s="18" t="s">
        <v>1572</v>
      </c>
      <c r="D648" s="19" t="s">
        <v>2279</v>
      </c>
      <c r="E648" s="20" t="s">
        <v>2280</v>
      </c>
      <c r="F648" s="20" t="s">
        <v>2280</v>
      </c>
      <c r="G648" s="18" t="s">
        <v>54</v>
      </c>
      <c r="H648" s="17" t="s">
        <v>19</v>
      </c>
      <c r="I648" s="18">
        <v>3.0</v>
      </c>
      <c r="J648" s="21">
        <v>0.8367</v>
      </c>
      <c r="K648" s="21">
        <v>0.5872</v>
      </c>
      <c r="L648" s="18">
        <v>3.5</v>
      </c>
      <c r="M648" s="21"/>
      <c r="N648" s="18" t="s">
        <v>2281</v>
      </c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17" t="s">
        <v>1784</v>
      </c>
      <c r="B649" s="18" t="s">
        <v>15</v>
      </c>
      <c r="C649" s="18" t="s">
        <v>1572</v>
      </c>
      <c r="D649" s="19" t="s">
        <v>2282</v>
      </c>
      <c r="E649" s="20" t="s">
        <v>2283</v>
      </c>
      <c r="F649" s="20" t="s">
        <v>2284</v>
      </c>
      <c r="G649" s="27">
        <v>44875.0</v>
      </c>
      <c r="H649" s="17" t="s">
        <v>19</v>
      </c>
      <c r="I649" s="18">
        <v>3.0</v>
      </c>
      <c r="J649" s="21">
        <v>0.8006</v>
      </c>
      <c r="K649" s="18" t="s">
        <v>26</v>
      </c>
      <c r="L649" s="18" t="s">
        <v>26</v>
      </c>
      <c r="M649" s="21">
        <v>0.0</v>
      </c>
      <c r="N649" s="18" t="s">
        <v>1648</v>
      </c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17" t="s">
        <v>1784</v>
      </c>
      <c r="B650" s="18" t="s">
        <v>15</v>
      </c>
      <c r="C650" s="18" t="s">
        <v>1572</v>
      </c>
      <c r="D650" s="19" t="s">
        <v>2285</v>
      </c>
      <c r="E650" s="20" t="s">
        <v>2286</v>
      </c>
      <c r="F650" s="20" t="s">
        <v>2286</v>
      </c>
      <c r="G650" s="24">
        <v>44654.0</v>
      </c>
      <c r="H650" s="17" t="s">
        <v>19</v>
      </c>
      <c r="I650" s="18">
        <v>3.0</v>
      </c>
      <c r="J650" s="21">
        <v>0.8</v>
      </c>
      <c r="K650" s="18" t="s">
        <v>26</v>
      </c>
      <c r="L650" s="18" t="s">
        <v>26</v>
      </c>
      <c r="M650" s="21"/>
      <c r="N650" s="18" t="s">
        <v>2287</v>
      </c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17" t="s">
        <v>1784</v>
      </c>
      <c r="B651" s="18" t="s">
        <v>15</v>
      </c>
      <c r="C651" s="18" t="s">
        <v>1572</v>
      </c>
      <c r="D651" s="19" t="s">
        <v>2288</v>
      </c>
      <c r="E651" s="20" t="s">
        <v>2289</v>
      </c>
      <c r="F651" s="20" t="s">
        <v>2290</v>
      </c>
      <c r="G651" s="24">
        <v>44816.0</v>
      </c>
      <c r="H651" s="17" t="s">
        <v>19</v>
      </c>
      <c r="I651" s="18">
        <v>3.0</v>
      </c>
      <c r="J651" s="21">
        <v>0.7228</v>
      </c>
      <c r="K651" s="18" t="s">
        <v>26</v>
      </c>
      <c r="L651" s="18" t="s">
        <v>26</v>
      </c>
      <c r="M651" s="21">
        <v>0.0</v>
      </c>
      <c r="N651" s="18" t="s">
        <v>2291</v>
      </c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17" t="s">
        <v>1784</v>
      </c>
      <c r="B652" s="18" t="s">
        <v>15</v>
      </c>
      <c r="C652" s="18" t="s">
        <v>1572</v>
      </c>
      <c r="D652" s="19" t="s">
        <v>2292</v>
      </c>
      <c r="E652" s="20" t="s">
        <v>2293</v>
      </c>
      <c r="F652" s="20" t="s">
        <v>2293</v>
      </c>
      <c r="G652" s="24">
        <v>44654.0</v>
      </c>
      <c r="H652" s="17" t="s">
        <v>19</v>
      </c>
      <c r="I652" s="18">
        <v>3.0</v>
      </c>
      <c r="J652" s="21">
        <v>0.7216</v>
      </c>
      <c r="K652" s="21">
        <v>0.5345</v>
      </c>
      <c r="L652" s="18">
        <v>5.71</v>
      </c>
      <c r="M652" s="21"/>
      <c r="N652" s="18" t="s">
        <v>2294</v>
      </c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17" t="s">
        <v>1784</v>
      </c>
      <c r="B653" s="18" t="s">
        <v>15</v>
      </c>
      <c r="C653" s="18" t="s">
        <v>1572</v>
      </c>
      <c r="D653" s="19" t="s">
        <v>2295</v>
      </c>
      <c r="E653" s="20" t="s">
        <v>2296</v>
      </c>
      <c r="F653" s="20" t="s">
        <v>2297</v>
      </c>
      <c r="G653" s="24">
        <v>44811.0</v>
      </c>
      <c r="H653" s="17" t="s">
        <v>19</v>
      </c>
      <c r="I653" s="18">
        <v>3.0</v>
      </c>
      <c r="J653" s="21">
        <v>0.7158</v>
      </c>
      <c r="K653" s="21">
        <v>0.682</v>
      </c>
      <c r="L653" s="18">
        <v>11.37</v>
      </c>
      <c r="M653" s="21">
        <v>0.0</v>
      </c>
      <c r="N653" s="18" t="s">
        <v>1615</v>
      </c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17" t="s">
        <v>1784</v>
      </c>
      <c r="B654" s="18" t="s">
        <v>15</v>
      </c>
      <c r="C654" s="18" t="s">
        <v>1572</v>
      </c>
      <c r="D654" s="19" t="s">
        <v>2298</v>
      </c>
      <c r="E654" s="20" t="s">
        <v>2299</v>
      </c>
      <c r="F654" s="20" t="s">
        <v>2300</v>
      </c>
      <c r="G654" s="24">
        <v>44631.0</v>
      </c>
      <c r="H654" s="17" t="s">
        <v>19</v>
      </c>
      <c r="I654" s="18">
        <v>3.0</v>
      </c>
      <c r="J654" s="21">
        <v>0.7142</v>
      </c>
      <c r="K654" s="18" t="s">
        <v>26</v>
      </c>
      <c r="L654" s="22" t="s">
        <v>26</v>
      </c>
      <c r="M654" s="21">
        <v>0.0</v>
      </c>
      <c r="N654" s="18" t="s">
        <v>755</v>
      </c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17" t="s">
        <v>1784</v>
      </c>
      <c r="B655" s="18" t="s">
        <v>15</v>
      </c>
      <c r="C655" s="18" t="s">
        <v>1572</v>
      </c>
      <c r="D655" s="19" t="s">
        <v>2301</v>
      </c>
      <c r="E655" s="20" t="s">
        <v>2302</v>
      </c>
      <c r="F655" s="20" t="s">
        <v>2303</v>
      </c>
      <c r="G655" s="18" t="s">
        <v>1614</v>
      </c>
      <c r="H655" s="17" t="s">
        <v>19</v>
      </c>
      <c r="I655" s="18">
        <v>3.0</v>
      </c>
      <c r="J655" s="21">
        <v>0.6685</v>
      </c>
      <c r="K655" s="18" t="s">
        <v>26</v>
      </c>
      <c r="L655" s="18" t="s">
        <v>26</v>
      </c>
      <c r="M655" s="21">
        <v>0.0</v>
      </c>
      <c r="N655" s="18" t="s">
        <v>2304</v>
      </c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17" t="s">
        <v>1784</v>
      </c>
      <c r="B656" s="18" t="s">
        <v>15</v>
      </c>
      <c r="C656" s="18" t="s">
        <v>1572</v>
      </c>
      <c r="D656" s="19" t="s">
        <v>2305</v>
      </c>
      <c r="E656" s="20" t="s">
        <v>2306</v>
      </c>
      <c r="F656" s="20" t="s">
        <v>2307</v>
      </c>
      <c r="G656" s="18" t="s">
        <v>693</v>
      </c>
      <c r="H656" s="17" t="s">
        <v>19</v>
      </c>
      <c r="I656" s="18">
        <v>3.0</v>
      </c>
      <c r="J656" s="21">
        <v>0.6648</v>
      </c>
      <c r="K656" s="18" t="s">
        <v>26</v>
      </c>
      <c r="L656" s="18" t="s">
        <v>26</v>
      </c>
      <c r="M656" s="21"/>
      <c r="N656" s="18" t="s">
        <v>1619</v>
      </c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17" t="s">
        <v>1784</v>
      </c>
      <c r="B657" s="18" t="s">
        <v>15</v>
      </c>
      <c r="C657" s="18" t="s">
        <v>1572</v>
      </c>
      <c r="D657" s="19" t="s">
        <v>2308</v>
      </c>
      <c r="E657" s="20" t="s">
        <v>2309</v>
      </c>
      <c r="F657" s="20" t="s">
        <v>2309</v>
      </c>
      <c r="G657" s="18" t="s">
        <v>2310</v>
      </c>
      <c r="H657" s="17" t="s">
        <v>19</v>
      </c>
      <c r="I657" s="18">
        <v>3.0</v>
      </c>
      <c r="J657" s="21">
        <v>0.6521</v>
      </c>
      <c r="K657" s="21">
        <v>0.5384</v>
      </c>
      <c r="L657" s="18">
        <v>4.05</v>
      </c>
      <c r="M657" s="21"/>
      <c r="N657" s="18" t="s">
        <v>2311</v>
      </c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17" t="s">
        <v>1784</v>
      </c>
      <c r="B658" s="18" t="s">
        <v>15</v>
      </c>
      <c r="C658" s="18" t="s">
        <v>1572</v>
      </c>
      <c r="D658" s="19" t="s">
        <v>2312</v>
      </c>
      <c r="E658" s="20" t="s">
        <v>2313</v>
      </c>
      <c r="F658" s="20" t="s">
        <v>2314</v>
      </c>
      <c r="G658" s="27">
        <v>44875.0</v>
      </c>
      <c r="H658" s="17" t="s">
        <v>19</v>
      </c>
      <c r="I658" s="18">
        <v>3.0</v>
      </c>
      <c r="J658" s="21">
        <v>0.6263</v>
      </c>
      <c r="K658" s="18" t="s">
        <v>26</v>
      </c>
      <c r="L658" s="22" t="s">
        <v>26</v>
      </c>
      <c r="M658" s="21">
        <v>0.0</v>
      </c>
      <c r="N658" s="18" t="s">
        <v>1648</v>
      </c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17" t="s">
        <v>1784</v>
      </c>
      <c r="B659" s="18" t="s">
        <v>15</v>
      </c>
      <c r="C659" s="18" t="s">
        <v>1572</v>
      </c>
      <c r="D659" s="19" t="s">
        <v>2315</v>
      </c>
      <c r="E659" s="20" t="s">
        <v>2316</v>
      </c>
      <c r="F659" s="20" t="s">
        <v>2317</v>
      </c>
      <c r="G659" s="18" t="s">
        <v>693</v>
      </c>
      <c r="H659" s="17" t="s">
        <v>19</v>
      </c>
      <c r="I659" s="18">
        <v>3.0</v>
      </c>
      <c r="J659" s="21">
        <v>0.6217</v>
      </c>
      <c r="K659" s="18" t="s">
        <v>26</v>
      </c>
      <c r="L659" s="18" t="s">
        <v>26</v>
      </c>
      <c r="M659" s="21">
        <v>0.0</v>
      </c>
      <c r="N659" s="18" t="s">
        <v>1705</v>
      </c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17" t="s">
        <v>1784</v>
      </c>
      <c r="B660" s="18" t="s">
        <v>15</v>
      </c>
      <c r="C660" s="18" t="s">
        <v>1572</v>
      </c>
      <c r="D660" s="19" t="s">
        <v>2318</v>
      </c>
      <c r="E660" s="20" t="s">
        <v>2319</v>
      </c>
      <c r="F660" s="20" t="s">
        <v>2320</v>
      </c>
      <c r="G660" s="18" t="s">
        <v>1647</v>
      </c>
      <c r="H660" s="17" t="s">
        <v>19</v>
      </c>
      <c r="I660" s="18">
        <v>3.0</v>
      </c>
      <c r="J660" s="21">
        <v>0.59</v>
      </c>
      <c r="K660" s="18" t="s">
        <v>26</v>
      </c>
      <c r="L660" s="18" t="s">
        <v>26</v>
      </c>
      <c r="M660" s="21">
        <v>0.0</v>
      </c>
      <c r="N660" s="18" t="s">
        <v>1648</v>
      </c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17" t="s">
        <v>1784</v>
      </c>
      <c r="B661" s="18" t="s">
        <v>15</v>
      </c>
      <c r="C661" s="18" t="s">
        <v>1572</v>
      </c>
      <c r="D661" s="19" t="s">
        <v>2321</v>
      </c>
      <c r="E661" s="20" t="s">
        <v>2322</v>
      </c>
      <c r="F661" s="20" t="s">
        <v>2322</v>
      </c>
      <c r="G661" s="18" t="s">
        <v>2310</v>
      </c>
      <c r="H661" s="17" t="s">
        <v>19</v>
      </c>
      <c r="I661" s="18">
        <v>3.0</v>
      </c>
      <c r="J661" s="21">
        <v>0.5602</v>
      </c>
      <c r="K661" s="21">
        <v>0.4833</v>
      </c>
      <c r="L661" s="18">
        <v>6.43</v>
      </c>
      <c r="M661" s="21"/>
      <c r="N661" s="18" t="s">
        <v>2323</v>
      </c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17" t="s">
        <v>1784</v>
      </c>
      <c r="B662" s="18" t="s">
        <v>15</v>
      </c>
      <c r="C662" s="18" t="s">
        <v>1572</v>
      </c>
      <c r="D662" s="19" t="s">
        <v>2324</v>
      </c>
      <c r="E662" s="20" t="s">
        <v>2325</v>
      </c>
      <c r="F662" s="20" t="s">
        <v>2326</v>
      </c>
      <c r="G662" s="18" t="s">
        <v>244</v>
      </c>
      <c r="H662" s="17" t="s">
        <v>19</v>
      </c>
      <c r="I662" s="18">
        <v>3.0</v>
      </c>
      <c r="J662" s="21">
        <v>0.536</v>
      </c>
      <c r="K662" s="18" t="s">
        <v>26</v>
      </c>
      <c r="L662" s="22" t="s">
        <v>26</v>
      </c>
      <c r="M662" s="21">
        <v>0.0</v>
      </c>
      <c r="N662" s="18" t="s">
        <v>2327</v>
      </c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17" t="s">
        <v>1784</v>
      </c>
      <c r="B663" s="18" t="s">
        <v>15</v>
      </c>
      <c r="C663" s="18" t="s">
        <v>1572</v>
      </c>
      <c r="D663" s="19" t="s">
        <v>2328</v>
      </c>
      <c r="E663" s="20" t="s">
        <v>2329</v>
      </c>
      <c r="F663" s="20" t="s">
        <v>2330</v>
      </c>
      <c r="G663" s="18" t="s">
        <v>1216</v>
      </c>
      <c r="H663" s="17" t="s">
        <v>19</v>
      </c>
      <c r="I663" s="18">
        <v>3.0</v>
      </c>
      <c r="J663" s="21">
        <v>0.3993</v>
      </c>
      <c r="K663" s="18" t="s">
        <v>26</v>
      </c>
      <c r="L663" s="18" t="s">
        <v>26</v>
      </c>
      <c r="M663" s="21">
        <v>0.0</v>
      </c>
      <c r="N663" s="18" t="s">
        <v>1648</v>
      </c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17" t="s">
        <v>1784</v>
      </c>
      <c r="B664" s="18" t="s">
        <v>15</v>
      </c>
      <c r="C664" s="18" t="s">
        <v>1572</v>
      </c>
      <c r="D664" s="19" t="s">
        <v>2331</v>
      </c>
      <c r="E664" s="20" t="s">
        <v>2332</v>
      </c>
      <c r="F664" s="20" t="s">
        <v>2333</v>
      </c>
      <c r="G664" s="18" t="s">
        <v>2334</v>
      </c>
      <c r="H664" s="17" t="s">
        <v>19</v>
      </c>
      <c r="I664" s="18">
        <v>3.0</v>
      </c>
      <c r="J664" s="21">
        <v>0.3721</v>
      </c>
      <c r="K664" s="18" t="s">
        <v>26</v>
      </c>
      <c r="L664" s="18" t="s">
        <v>26</v>
      </c>
      <c r="M664" s="21">
        <v>0.0</v>
      </c>
      <c r="N664" s="18" t="s">
        <v>216</v>
      </c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17" t="s">
        <v>1784</v>
      </c>
      <c r="B665" s="18" t="s">
        <v>15</v>
      </c>
      <c r="C665" s="18" t="s">
        <v>1572</v>
      </c>
      <c r="D665" s="19" t="s">
        <v>2335</v>
      </c>
      <c r="E665" s="20" t="s">
        <v>2336</v>
      </c>
      <c r="F665" s="20" t="s">
        <v>2337</v>
      </c>
      <c r="G665" s="18" t="s">
        <v>31</v>
      </c>
      <c r="H665" s="17" t="s">
        <v>19</v>
      </c>
      <c r="I665" s="18">
        <v>3.0</v>
      </c>
      <c r="J665" s="21">
        <v>0.285</v>
      </c>
      <c r="K665" s="18" t="s">
        <v>26</v>
      </c>
      <c r="L665" s="22" t="s">
        <v>26</v>
      </c>
      <c r="M665" s="21">
        <v>0.0</v>
      </c>
      <c r="N665" s="18" t="s">
        <v>2338</v>
      </c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17" t="s">
        <v>1784</v>
      </c>
      <c r="B666" s="18" t="s">
        <v>15</v>
      </c>
      <c r="C666" s="18" t="s">
        <v>1572</v>
      </c>
      <c r="D666" s="19" t="s">
        <v>2339</v>
      </c>
      <c r="E666" s="20" t="s">
        <v>2340</v>
      </c>
      <c r="F666" s="20" t="s">
        <v>2340</v>
      </c>
      <c r="G666" s="18" t="s">
        <v>65</v>
      </c>
      <c r="H666" s="17" t="s">
        <v>19</v>
      </c>
      <c r="I666" s="18">
        <v>3.0</v>
      </c>
      <c r="J666" s="21">
        <v>0.2767</v>
      </c>
      <c r="K666" s="18" t="s">
        <v>26</v>
      </c>
      <c r="L666" s="18" t="s">
        <v>26</v>
      </c>
      <c r="M666" s="21">
        <v>0.0</v>
      </c>
      <c r="N666" s="18" t="s">
        <v>2341</v>
      </c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17" t="s">
        <v>1784</v>
      </c>
      <c r="B667" s="18" t="s">
        <v>15</v>
      </c>
      <c r="C667" s="18" t="s">
        <v>1572</v>
      </c>
      <c r="D667" s="19" t="s">
        <v>2342</v>
      </c>
      <c r="E667" s="20" t="s">
        <v>2343</v>
      </c>
      <c r="F667" s="20" t="s">
        <v>2344</v>
      </c>
      <c r="G667" s="18" t="s">
        <v>220</v>
      </c>
      <c r="H667" s="17" t="s">
        <v>19</v>
      </c>
      <c r="I667" s="18">
        <v>3.0</v>
      </c>
      <c r="J667" s="21">
        <v>0.2013</v>
      </c>
      <c r="K667" s="18" t="s">
        <v>26</v>
      </c>
      <c r="L667" s="18" t="s">
        <v>26</v>
      </c>
      <c r="M667" s="21">
        <v>0.0</v>
      </c>
      <c r="N667" s="18" t="s">
        <v>2345</v>
      </c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17" t="s">
        <v>1784</v>
      </c>
      <c r="B668" s="18" t="s">
        <v>15</v>
      </c>
      <c r="C668" s="18" t="s">
        <v>1572</v>
      </c>
      <c r="D668" s="19" t="s">
        <v>2346</v>
      </c>
      <c r="E668" s="20" t="s">
        <v>2347</v>
      </c>
      <c r="F668" s="20" t="s">
        <v>2347</v>
      </c>
      <c r="G668" s="18" t="s">
        <v>24</v>
      </c>
      <c r="H668" s="17" t="s">
        <v>19</v>
      </c>
      <c r="I668" s="18">
        <v>3.0</v>
      </c>
      <c r="J668" s="21">
        <v>0.1837</v>
      </c>
      <c r="K668" s="18" t="s">
        <v>26</v>
      </c>
      <c r="L668" s="18" t="s">
        <v>26</v>
      </c>
      <c r="M668" s="21">
        <v>0.0</v>
      </c>
      <c r="N668" s="18" t="s">
        <v>2348</v>
      </c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17" t="s">
        <v>1784</v>
      </c>
      <c r="B669" s="18" t="s">
        <v>15</v>
      </c>
      <c r="C669" s="18" t="s">
        <v>1572</v>
      </c>
      <c r="D669" s="19" t="s">
        <v>2349</v>
      </c>
      <c r="E669" s="20" t="s">
        <v>2350</v>
      </c>
      <c r="F669" s="20" t="s">
        <v>2350</v>
      </c>
      <c r="G669" s="18" t="s">
        <v>54</v>
      </c>
      <c r="H669" s="17" t="s">
        <v>19</v>
      </c>
      <c r="I669" s="18">
        <v>3.0</v>
      </c>
      <c r="J669" s="21">
        <v>0.1358</v>
      </c>
      <c r="K669" s="18" t="s">
        <v>26</v>
      </c>
      <c r="L669" s="22" t="s">
        <v>26</v>
      </c>
      <c r="M669" s="21">
        <v>0.0</v>
      </c>
      <c r="N669" s="18" t="s">
        <v>2351</v>
      </c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17" t="s">
        <v>1784</v>
      </c>
      <c r="B670" s="18" t="s">
        <v>15</v>
      </c>
      <c r="C670" s="18" t="s">
        <v>1572</v>
      </c>
      <c r="D670" s="19" t="s">
        <v>2352</v>
      </c>
      <c r="E670" s="20" t="s">
        <v>2353</v>
      </c>
      <c r="F670" s="20" t="s">
        <v>2354</v>
      </c>
      <c r="G670" s="18" t="s">
        <v>602</v>
      </c>
      <c r="H670" s="17" t="s">
        <v>19</v>
      </c>
      <c r="I670" s="18">
        <v>3.0</v>
      </c>
      <c r="J670" s="21">
        <v>0.1081</v>
      </c>
      <c r="K670" s="18" t="s">
        <v>26</v>
      </c>
      <c r="L670" s="18" t="s">
        <v>26</v>
      </c>
      <c r="M670" s="21">
        <v>0.0</v>
      </c>
      <c r="N670" s="18" t="s">
        <v>2355</v>
      </c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17" t="s">
        <v>1784</v>
      </c>
      <c r="B671" s="18" t="s">
        <v>15</v>
      </c>
      <c r="C671" s="18" t="s">
        <v>1572</v>
      </c>
      <c r="D671" s="19" t="s">
        <v>2356</v>
      </c>
      <c r="E671" s="20" t="s">
        <v>2357</v>
      </c>
      <c r="F671" s="20" t="s">
        <v>2357</v>
      </c>
      <c r="G671" s="18" t="s">
        <v>54</v>
      </c>
      <c r="H671" s="17" t="s">
        <v>19</v>
      </c>
      <c r="I671" s="18">
        <v>3.0</v>
      </c>
      <c r="J671" s="21">
        <v>0.0053</v>
      </c>
      <c r="K671" s="18" t="s">
        <v>26</v>
      </c>
      <c r="L671" s="18" t="s">
        <v>26</v>
      </c>
      <c r="M671" s="21"/>
      <c r="N671" s="18" t="s">
        <v>2358</v>
      </c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17" t="s">
        <v>1784</v>
      </c>
      <c r="B672" s="18" t="s">
        <v>15</v>
      </c>
      <c r="C672" s="18" t="s">
        <v>1572</v>
      </c>
      <c r="D672" s="19" t="s">
        <v>2359</v>
      </c>
      <c r="E672" s="20" t="s">
        <v>2360</v>
      </c>
      <c r="F672" s="20" t="s">
        <v>2360</v>
      </c>
      <c r="G672" s="18" t="s">
        <v>54</v>
      </c>
      <c r="H672" s="17" t="s">
        <v>19</v>
      </c>
      <c r="I672" s="18">
        <v>3.0</v>
      </c>
      <c r="J672" s="21">
        <v>0.0037</v>
      </c>
      <c r="K672" s="18" t="s">
        <v>26</v>
      </c>
      <c r="L672" s="18" t="s">
        <v>26</v>
      </c>
      <c r="M672" s="21"/>
      <c r="N672" s="18" t="s">
        <v>2361</v>
      </c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17" t="s">
        <v>1784</v>
      </c>
      <c r="B673" s="18" t="s">
        <v>15</v>
      </c>
      <c r="C673" s="18" t="s">
        <v>1572</v>
      </c>
      <c r="D673" s="19" t="s">
        <v>2362</v>
      </c>
      <c r="E673" s="20" t="s">
        <v>2363</v>
      </c>
      <c r="F673" s="20" t="s">
        <v>2364</v>
      </c>
      <c r="G673" s="24">
        <v>44719.0</v>
      </c>
      <c r="H673" s="17" t="s">
        <v>19</v>
      </c>
      <c r="I673" s="18">
        <v>3.0</v>
      </c>
      <c r="J673" s="21">
        <v>0.0026</v>
      </c>
      <c r="K673" s="18" t="s">
        <v>26</v>
      </c>
      <c r="L673" s="18" t="s">
        <v>26</v>
      </c>
      <c r="M673" s="21"/>
      <c r="N673" s="18" t="s">
        <v>2365</v>
      </c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17" t="s">
        <v>1784</v>
      </c>
      <c r="B674" s="18" t="s">
        <v>15</v>
      </c>
      <c r="C674" s="18" t="s">
        <v>1572</v>
      </c>
      <c r="D674" s="19" t="s">
        <v>2366</v>
      </c>
      <c r="E674" s="20" t="s">
        <v>2367</v>
      </c>
      <c r="F674" s="20" t="s">
        <v>2368</v>
      </c>
      <c r="G674" s="24">
        <v>44785.0</v>
      </c>
      <c r="H674" s="17" t="s">
        <v>50</v>
      </c>
      <c r="I674" s="18">
        <v>3.0</v>
      </c>
      <c r="J674" s="21">
        <v>0.0026</v>
      </c>
      <c r="K674" s="18" t="s">
        <v>26</v>
      </c>
      <c r="L674" s="18" t="s">
        <v>26</v>
      </c>
      <c r="M674" s="21">
        <v>0.0</v>
      </c>
      <c r="N674" s="18" t="s">
        <v>2355</v>
      </c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17" t="s">
        <v>1784</v>
      </c>
      <c r="B675" s="18" t="s">
        <v>15</v>
      </c>
      <c r="C675" s="18" t="s">
        <v>1572</v>
      </c>
      <c r="D675" s="19" t="s">
        <v>455</v>
      </c>
      <c r="E675" s="20" t="s">
        <v>2369</v>
      </c>
      <c r="F675" s="20" t="s">
        <v>2370</v>
      </c>
      <c r="G675" s="18" t="s">
        <v>31</v>
      </c>
      <c r="H675" s="17" t="s">
        <v>19</v>
      </c>
      <c r="I675" s="18">
        <v>3.0</v>
      </c>
      <c r="J675" s="21">
        <v>0.0024</v>
      </c>
      <c r="K675" s="18" t="s">
        <v>26</v>
      </c>
      <c r="L675" s="18" t="s">
        <v>26</v>
      </c>
      <c r="M675" s="21">
        <v>0.0</v>
      </c>
      <c r="N675" s="18" t="s">
        <v>2371</v>
      </c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17" t="s">
        <v>1784</v>
      </c>
      <c r="B676" s="18" t="s">
        <v>15</v>
      </c>
      <c r="C676" s="18" t="s">
        <v>1572</v>
      </c>
      <c r="D676" s="19" t="s">
        <v>1183</v>
      </c>
      <c r="E676" s="20" t="s">
        <v>2372</v>
      </c>
      <c r="F676" s="20" t="s">
        <v>2373</v>
      </c>
      <c r="G676" s="18" t="s">
        <v>1121</v>
      </c>
      <c r="H676" s="17" t="s">
        <v>50</v>
      </c>
      <c r="I676" s="18">
        <v>3.0</v>
      </c>
      <c r="J676" s="21">
        <v>0.0023</v>
      </c>
      <c r="K676" s="18" t="s">
        <v>26</v>
      </c>
      <c r="L676" s="18" t="s">
        <v>26</v>
      </c>
      <c r="M676" s="21">
        <v>0.0</v>
      </c>
      <c r="N676" s="18" t="s">
        <v>2374</v>
      </c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17" t="s">
        <v>1784</v>
      </c>
      <c r="B677" s="18" t="s">
        <v>15</v>
      </c>
      <c r="C677" s="18" t="s">
        <v>1572</v>
      </c>
      <c r="D677" s="19" t="s">
        <v>2375</v>
      </c>
      <c r="E677" s="20" t="s">
        <v>2376</v>
      </c>
      <c r="F677" s="20" t="s">
        <v>2377</v>
      </c>
      <c r="G677" s="18" t="s">
        <v>31</v>
      </c>
      <c r="H677" s="17" t="s">
        <v>19</v>
      </c>
      <c r="I677" s="18">
        <v>3.0</v>
      </c>
      <c r="J677" s="21">
        <v>0.0019</v>
      </c>
      <c r="K677" s="18" t="s">
        <v>26</v>
      </c>
      <c r="L677" s="18" t="s">
        <v>26</v>
      </c>
      <c r="M677" s="21">
        <v>0.0</v>
      </c>
      <c r="N677" s="18" t="s">
        <v>2378</v>
      </c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17" t="s">
        <v>1784</v>
      </c>
      <c r="B678" s="18" t="s">
        <v>15</v>
      </c>
      <c r="C678" s="18" t="s">
        <v>1572</v>
      </c>
      <c r="D678" s="19" t="s">
        <v>2379</v>
      </c>
      <c r="E678" s="20" t="s">
        <v>2380</v>
      </c>
      <c r="F678" s="20" t="s">
        <v>2381</v>
      </c>
      <c r="G678" s="24">
        <v>44785.0</v>
      </c>
      <c r="H678" s="17" t="s">
        <v>19</v>
      </c>
      <c r="I678" s="18">
        <v>3.0</v>
      </c>
      <c r="J678" s="21">
        <v>0.0019</v>
      </c>
      <c r="K678" s="18" t="s">
        <v>26</v>
      </c>
      <c r="L678" s="18" t="s">
        <v>26</v>
      </c>
      <c r="M678" s="21">
        <v>0.0</v>
      </c>
      <c r="N678" s="18" t="s">
        <v>269</v>
      </c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17" t="s">
        <v>1784</v>
      </c>
      <c r="B679" s="18" t="s">
        <v>15</v>
      </c>
      <c r="C679" s="18" t="s">
        <v>1572</v>
      </c>
      <c r="D679" s="19" t="s">
        <v>2382</v>
      </c>
      <c r="E679" s="20" t="s">
        <v>2383</v>
      </c>
      <c r="F679" s="20" t="s">
        <v>2384</v>
      </c>
      <c r="G679" s="18" t="s">
        <v>453</v>
      </c>
      <c r="H679" s="17" t="s">
        <v>19</v>
      </c>
      <c r="I679" s="18">
        <v>3.0</v>
      </c>
      <c r="J679" s="21">
        <v>0.0018</v>
      </c>
      <c r="K679" s="18" t="s">
        <v>26</v>
      </c>
      <c r="L679" s="18" t="s">
        <v>26</v>
      </c>
      <c r="M679" s="21">
        <v>0.0</v>
      </c>
      <c r="N679" s="18" t="s">
        <v>1615</v>
      </c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17" t="s">
        <v>1784</v>
      </c>
      <c r="B680" s="18" t="s">
        <v>15</v>
      </c>
      <c r="C680" s="18" t="s">
        <v>1572</v>
      </c>
      <c r="D680" s="19" t="s">
        <v>2385</v>
      </c>
      <c r="E680" s="20" t="s">
        <v>2386</v>
      </c>
      <c r="F680" s="20" t="s">
        <v>2387</v>
      </c>
      <c r="G680" s="18" t="s">
        <v>2126</v>
      </c>
      <c r="H680" s="17" t="s">
        <v>19</v>
      </c>
      <c r="I680" s="18">
        <v>3.0</v>
      </c>
      <c r="J680" s="21">
        <v>0.0017</v>
      </c>
      <c r="K680" s="18" t="s">
        <v>26</v>
      </c>
      <c r="L680" s="18" t="s">
        <v>26</v>
      </c>
      <c r="M680" s="21">
        <v>0.0</v>
      </c>
      <c r="N680" s="18" t="s">
        <v>2388</v>
      </c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17" t="s">
        <v>1784</v>
      </c>
      <c r="B681" s="18" t="s">
        <v>15</v>
      </c>
      <c r="C681" s="18" t="s">
        <v>1572</v>
      </c>
      <c r="D681" s="19" t="s">
        <v>2389</v>
      </c>
      <c r="E681" s="20" t="s">
        <v>2390</v>
      </c>
      <c r="F681" s="20" t="s">
        <v>2391</v>
      </c>
      <c r="G681" s="18" t="s">
        <v>31</v>
      </c>
      <c r="H681" s="17" t="s">
        <v>50</v>
      </c>
      <c r="I681" s="18">
        <v>3.0</v>
      </c>
      <c r="J681" s="21">
        <v>0.0016</v>
      </c>
      <c r="K681" s="18" t="s">
        <v>26</v>
      </c>
      <c r="L681" s="18" t="s">
        <v>26</v>
      </c>
      <c r="M681" s="21">
        <v>0.0</v>
      </c>
      <c r="N681" s="18" t="s">
        <v>1771</v>
      </c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17" t="s">
        <v>1784</v>
      </c>
      <c r="B682" s="18" t="s">
        <v>15</v>
      </c>
      <c r="C682" s="18" t="s">
        <v>1572</v>
      </c>
      <c r="D682" s="19" t="s">
        <v>2392</v>
      </c>
      <c r="E682" s="20" t="s">
        <v>2393</v>
      </c>
      <c r="F682" s="20" t="s">
        <v>2394</v>
      </c>
      <c r="G682" s="18" t="s">
        <v>31</v>
      </c>
      <c r="H682" s="17" t="s">
        <v>19</v>
      </c>
      <c r="I682" s="18">
        <v>3.0</v>
      </c>
      <c r="J682" s="21">
        <v>0.0014</v>
      </c>
      <c r="K682" s="18" t="s">
        <v>26</v>
      </c>
      <c r="L682" s="18" t="s">
        <v>26</v>
      </c>
      <c r="M682" s="21">
        <v>0.0</v>
      </c>
      <c r="N682" s="18" t="s">
        <v>2395</v>
      </c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17" t="s">
        <v>1784</v>
      </c>
      <c r="B683" s="18" t="s">
        <v>15</v>
      </c>
      <c r="C683" s="18" t="s">
        <v>1572</v>
      </c>
      <c r="D683" s="19" t="s">
        <v>2396</v>
      </c>
      <c r="E683" s="20" t="s">
        <v>2397</v>
      </c>
      <c r="F683" s="20" t="s">
        <v>2398</v>
      </c>
      <c r="G683" s="18" t="s">
        <v>1350</v>
      </c>
      <c r="H683" s="17" t="s">
        <v>105</v>
      </c>
      <c r="I683" s="18">
        <v>3.0</v>
      </c>
      <c r="J683" s="21">
        <v>5.0E-4</v>
      </c>
      <c r="K683" s="18" t="s">
        <v>26</v>
      </c>
      <c r="L683" s="18" t="s">
        <v>26</v>
      </c>
      <c r="M683" s="21">
        <v>0.0</v>
      </c>
      <c r="N683" s="18" t="s">
        <v>2399</v>
      </c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17" t="s">
        <v>1784</v>
      </c>
      <c r="B684" s="18" t="s">
        <v>15</v>
      </c>
      <c r="C684" s="18" t="s">
        <v>1572</v>
      </c>
      <c r="D684" s="19" t="s">
        <v>2400</v>
      </c>
      <c r="E684" s="20" t="s">
        <v>2401</v>
      </c>
      <c r="F684" s="20" t="s">
        <v>2402</v>
      </c>
      <c r="G684" s="18" t="s">
        <v>86</v>
      </c>
      <c r="H684" s="17" t="s">
        <v>19</v>
      </c>
      <c r="I684" s="18">
        <v>3.0</v>
      </c>
      <c r="J684" s="21">
        <v>1.0E-4</v>
      </c>
      <c r="K684" s="18" t="s">
        <v>26</v>
      </c>
      <c r="L684" s="18" t="s">
        <v>26</v>
      </c>
      <c r="M684" s="21">
        <v>0.0</v>
      </c>
      <c r="N684" s="18" t="s">
        <v>2399</v>
      </c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30"/>
      <c r="B685" s="30"/>
      <c r="C685" s="30"/>
      <c r="D685" s="30"/>
      <c r="E685" s="31"/>
      <c r="F685" s="32"/>
      <c r="G685" s="33"/>
      <c r="H685" s="30"/>
      <c r="I685" s="30"/>
      <c r="J685" s="34"/>
      <c r="K685" s="30"/>
      <c r="L685" s="35"/>
      <c r="M685" s="36"/>
      <c r="N685" s="30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30"/>
      <c r="B686" s="30"/>
      <c r="C686" s="30"/>
      <c r="D686" s="30"/>
      <c r="E686" s="31"/>
      <c r="F686" s="32"/>
      <c r="G686" s="33"/>
      <c r="H686" s="30"/>
      <c r="I686" s="30"/>
      <c r="J686" s="34"/>
      <c r="K686" s="30"/>
      <c r="L686" s="35"/>
      <c r="M686" s="36"/>
      <c r="N686" s="30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30"/>
      <c r="B687" s="30"/>
      <c r="C687" s="30"/>
      <c r="D687" s="30"/>
      <c r="E687" s="31"/>
      <c r="F687" s="32"/>
      <c r="G687" s="33"/>
      <c r="H687" s="30"/>
      <c r="I687" s="30"/>
      <c r="J687" s="34"/>
      <c r="K687" s="30"/>
      <c r="L687" s="35"/>
      <c r="M687" s="36"/>
      <c r="N687" s="30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30"/>
      <c r="B688" s="30"/>
      <c r="C688" s="30"/>
      <c r="D688" s="30"/>
      <c r="E688" s="31"/>
      <c r="F688" s="32"/>
      <c r="G688" s="33"/>
      <c r="H688" s="30"/>
      <c r="I688" s="30"/>
      <c r="J688" s="34"/>
      <c r="K688" s="30"/>
      <c r="L688" s="35"/>
      <c r="M688" s="36"/>
      <c r="N688" s="30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30"/>
      <c r="B689" s="30"/>
      <c r="C689" s="30"/>
      <c r="D689" s="30"/>
      <c r="E689" s="31"/>
      <c r="F689" s="32"/>
      <c r="G689" s="33"/>
      <c r="H689" s="30"/>
      <c r="I689" s="30"/>
      <c r="J689" s="34"/>
      <c r="K689" s="30"/>
      <c r="L689" s="35"/>
      <c r="M689" s="36"/>
      <c r="N689" s="30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30"/>
      <c r="B690" s="30"/>
      <c r="C690" s="30"/>
      <c r="D690" s="30"/>
      <c r="E690" s="31"/>
      <c r="F690" s="32"/>
      <c r="G690" s="33"/>
      <c r="H690" s="30"/>
      <c r="I690" s="30"/>
      <c r="J690" s="34"/>
      <c r="K690" s="30"/>
      <c r="L690" s="35"/>
      <c r="M690" s="36"/>
      <c r="N690" s="30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30"/>
      <c r="B691" s="30"/>
      <c r="C691" s="30"/>
      <c r="D691" s="30"/>
      <c r="E691" s="31"/>
      <c r="F691" s="32"/>
      <c r="G691" s="33"/>
      <c r="H691" s="30"/>
      <c r="I691" s="30"/>
      <c r="J691" s="34"/>
      <c r="K691" s="30"/>
      <c r="L691" s="35"/>
      <c r="M691" s="36"/>
      <c r="N691" s="30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30"/>
      <c r="B692" s="30"/>
      <c r="C692" s="30"/>
      <c r="D692" s="30"/>
      <c r="E692" s="31"/>
      <c r="F692" s="32"/>
      <c r="G692" s="33"/>
      <c r="H692" s="30"/>
      <c r="I692" s="30"/>
      <c r="J692" s="34"/>
      <c r="K692" s="30"/>
      <c r="L692" s="35"/>
      <c r="M692" s="36"/>
      <c r="N692" s="30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30"/>
      <c r="B693" s="30"/>
      <c r="C693" s="30"/>
      <c r="D693" s="30"/>
      <c r="E693" s="31"/>
      <c r="F693" s="32"/>
      <c r="G693" s="33"/>
      <c r="H693" s="30"/>
      <c r="I693" s="30"/>
      <c r="J693" s="34"/>
      <c r="K693" s="30"/>
      <c r="L693" s="35"/>
      <c r="M693" s="36"/>
      <c r="N693" s="30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30"/>
      <c r="B694" s="30"/>
      <c r="C694" s="30"/>
      <c r="D694" s="30"/>
      <c r="E694" s="31"/>
      <c r="F694" s="32"/>
      <c r="G694" s="33"/>
      <c r="H694" s="30"/>
      <c r="I694" s="30"/>
      <c r="J694" s="34"/>
      <c r="K694" s="30"/>
      <c r="L694" s="35"/>
      <c r="M694" s="36"/>
      <c r="N694" s="30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30"/>
      <c r="B695" s="30"/>
      <c r="C695" s="30"/>
      <c r="D695" s="30"/>
      <c r="E695" s="31"/>
      <c r="F695" s="32"/>
      <c r="G695" s="33"/>
      <c r="H695" s="30"/>
      <c r="I695" s="30"/>
      <c r="J695" s="34"/>
      <c r="K695" s="30"/>
      <c r="L695" s="35"/>
      <c r="M695" s="36"/>
      <c r="N695" s="30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30"/>
      <c r="B696" s="30"/>
      <c r="C696" s="30"/>
      <c r="D696" s="30"/>
      <c r="E696" s="31"/>
      <c r="F696" s="32"/>
      <c r="G696" s="33"/>
      <c r="H696" s="30"/>
      <c r="I696" s="30"/>
      <c r="J696" s="34"/>
      <c r="K696" s="30"/>
      <c r="L696" s="35"/>
      <c r="M696" s="36"/>
      <c r="N696" s="30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30"/>
      <c r="B697" s="30"/>
      <c r="C697" s="30"/>
      <c r="D697" s="30"/>
      <c r="E697" s="31"/>
      <c r="F697" s="32"/>
      <c r="G697" s="33"/>
      <c r="H697" s="30"/>
      <c r="I697" s="30"/>
      <c r="J697" s="34"/>
      <c r="K697" s="30"/>
      <c r="L697" s="35"/>
      <c r="M697" s="36"/>
      <c r="N697" s="30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30"/>
      <c r="B698" s="30"/>
      <c r="C698" s="30"/>
      <c r="D698" s="30"/>
      <c r="E698" s="31"/>
      <c r="F698" s="32"/>
      <c r="G698" s="33"/>
      <c r="H698" s="30"/>
      <c r="I698" s="30"/>
      <c r="J698" s="34"/>
      <c r="K698" s="30"/>
      <c r="L698" s="35"/>
      <c r="M698" s="36"/>
      <c r="N698" s="30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30"/>
      <c r="B699" s="30"/>
      <c r="C699" s="30"/>
      <c r="D699" s="30"/>
      <c r="E699" s="31"/>
      <c r="F699" s="32"/>
      <c r="G699" s="33"/>
      <c r="H699" s="30"/>
      <c r="I699" s="30"/>
      <c r="J699" s="34"/>
      <c r="K699" s="30"/>
      <c r="L699" s="35"/>
      <c r="M699" s="36"/>
      <c r="N699" s="30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30"/>
      <c r="B700" s="30"/>
      <c r="C700" s="30"/>
      <c r="D700" s="30"/>
      <c r="E700" s="31"/>
      <c r="F700" s="32"/>
      <c r="G700" s="33"/>
      <c r="H700" s="30"/>
      <c r="I700" s="30"/>
      <c r="J700" s="34"/>
      <c r="K700" s="30"/>
      <c r="L700" s="35"/>
      <c r="M700" s="36"/>
      <c r="N700" s="30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30"/>
      <c r="B701" s="30"/>
      <c r="C701" s="30"/>
      <c r="D701" s="30"/>
      <c r="E701" s="31"/>
      <c r="F701" s="32"/>
      <c r="G701" s="33"/>
      <c r="H701" s="30"/>
      <c r="I701" s="30"/>
      <c r="J701" s="34"/>
      <c r="K701" s="30"/>
      <c r="L701" s="35"/>
      <c r="M701" s="36"/>
      <c r="N701" s="30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30"/>
      <c r="B702" s="30"/>
      <c r="C702" s="30"/>
      <c r="D702" s="30"/>
      <c r="E702" s="31"/>
      <c r="F702" s="32"/>
      <c r="G702" s="33"/>
      <c r="H702" s="30"/>
      <c r="I702" s="30"/>
      <c r="J702" s="34"/>
      <c r="K702" s="30"/>
      <c r="L702" s="35"/>
      <c r="M702" s="36"/>
      <c r="N702" s="30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30"/>
      <c r="B703" s="30"/>
      <c r="C703" s="30"/>
      <c r="D703" s="30"/>
      <c r="E703" s="31"/>
      <c r="F703" s="32"/>
      <c r="G703" s="33"/>
      <c r="H703" s="30"/>
      <c r="I703" s="30"/>
      <c r="J703" s="34"/>
      <c r="K703" s="30"/>
      <c r="L703" s="35"/>
      <c r="M703" s="36"/>
      <c r="N703" s="30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30"/>
      <c r="B704" s="30"/>
      <c r="C704" s="30"/>
      <c r="D704" s="30"/>
      <c r="E704" s="31"/>
      <c r="F704" s="32"/>
      <c r="G704" s="33"/>
      <c r="H704" s="30"/>
      <c r="I704" s="30"/>
      <c r="J704" s="34"/>
      <c r="K704" s="30"/>
      <c r="L704" s="35"/>
      <c r="M704" s="36"/>
      <c r="N704" s="30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30"/>
      <c r="B705" s="30"/>
      <c r="C705" s="30"/>
      <c r="D705" s="30"/>
      <c r="E705" s="31"/>
      <c r="F705" s="32"/>
      <c r="G705" s="33"/>
      <c r="H705" s="30"/>
      <c r="I705" s="30"/>
      <c r="J705" s="34"/>
      <c r="K705" s="30"/>
      <c r="L705" s="35"/>
      <c r="M705" s="36"/>
      <c r="N705" s="30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30"/>
      <c r="B706" s="30"/>
      <c r="C706" s="30"/>
      <c r="D706" s="30"/>
      <c r="E706" s="31"/>
      <c r="F706" s="32"/>
      <c r="G706" s="33"/>
      <c r="H706" s="30"/>
      <c r="I706" s="30"/>
      <c r="J706" s="34"/>
      <c r="K706" s="30"/>
      <c r="L706" s="35"/>
      <c r="M706" s="36"/>
      <c r="N706" s="30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30"/>
      <c r="B707" s="30"/>
      <c r="C707" s="30"/>
      <c r="D707" s="30"/>
      <c r="E707" s="31"/>
      <c r="F707" s="32"/>
      <c r="G707" s="33"/>
      <c r="H707" s="30"/>
      <c r="I707" s="30"/>
      <c r="J707" s="34"/>
      <c r="K707" s="30"/>
      <c r="L707" s="35"/>
      <c r="M707" s="36"/>
      <c r="N707" s="30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30"/>
      <c r="B708" s="30"/>
      <c r="C708" s="30"/>
      <c r="D708" s="30"/>
      <c r="E708" s="31"/>
      <c r="F708" s="32"/>
      <c r="G708" s="33"/>
      <c r="H708" s="30"/>
      <c r="I708" s="30"/>
      <c r="J708" s="34"/>
      <c r="K708" s="30"/>
      <c r="L708" s="35"/>
      <c r="M708" s="36"/>
      <c r="N708" s="30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30"/>
      <c r="B709" s="30"/>
      <c r="C709" s="30"/>
      <c r="D709" s="30"/>
      <c r="E709" s="31"/>
      <c r="F709" s="32"/>
      <c r="G709" s="33"/>
      <c r="H709" s="30"/>
      <c r="I709" s="30"/>
      <c r="J709" s="34"/>
      <c r="K709" s="30"/>
      <c r="L709" s="35"/>
      <c r="M709" s="36"/>
      <c r="N709" s="30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37"/>
      <c r="F710" s="37"/>
      <c r="G710" s="38"/>
      <c r="H710" s="8"/>
      <c r="I710" s="8"/>
      <c r="J710" s="39"/>
      <c r="K710" s="39"/>
      <c r="L710" s="40"/>
      <c r="M710" s="39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37"/>
      <c r="F711" s="37"/>
      <c r="G711" s="38"/>
      <c r="H711" s="8"/>
      <c r="I711" s="8"/>
      <c r="J711" s="39"/>
      <c r="K711" s="39"/>
      <c r="L711" s="40"/>
      <c r="M711" s="39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37"/>
      <c r="F712" s="37"/>
      <c r="G712" s="38"/>
      <c r="H712" s="8"/>
      <c r="I712" s="8"/>
      <c r="J712" s="39"/>
      <c r="K712" s="39"/>
      <c r="L712" s="40"/>
      <c r="M712" s="39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37"/>
      <c r="F713" s="37"/>
      <c r="G713" s="38"/>
      <c r="H713" s="8"/>
      <c r="I713" s="8"/>
      <c r="J713" s="39"/>
      <c r="K713" s="39"/>
      <c r="L713" s="40"/>
      <c r="M713" s="39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37"/>
      <c r="F714" s="37"/>
      <c r="G714" s="38"/>
      <c r="H714" s="8"/>
      <c r="I714" s="8"/>
      <c r="J714" s="39"/>
      <c r="K714" s="39"/>
      <c r="L714" s="40"/>
      <c r="M714" s="39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37"/>
      <c r="F715" s="37"/>
      <c r="G715" s="38"/>
      <c r="H715" s="8"/>
      <c r="I715" s="8"/>
      <c r="J715" s="39"/>
      <c r="K715" s="39"/>
      <c r="L715" s="40"/>
      <c r="M715" s="39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37"/>
      <c r="F716" s="37"/>
      <c r="G716" s="38"/>
      <c r="H716" s="8"/>
      <c r="I716" s="8"/>
      <c r="J716" s="39"/>
      <c r="K716" s="39"/>
      <c r="L716" s="40"/>
      <c r="M716" s="39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37"/>
      <c r="F717" s="37"/>
      <c r="G717" s="38"/>
      <c r="H717" s="8"/>
      <c r="I717" s="8"/>
      <c r="J717" s="39"/>
      <c r="K717" s="39"/>
      <c r="L717" s="40"/>
      <c r="M717" s="39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37"/>
      <c r="F718" s="37"/>
      <c r="G718" s="38"/>
      <c r="H718" s="8"/>
      <c r="I718" s="8"/>
      <c r="J718" s="39"/>
      <c r="K718" s="39"/>
      <c r="L718" s="40"/>
      <c r="M718" s="39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37"/>
      <c r="F719" s="37"/>
      <c r="G719" s="38"/>
      <c r="H719" s="8"/>
      <c r="I719" s="8"/>
      <c r="J719" s="39"/>
      <c r="K719" s="39"/>
      <c r="L719" s="40"/>
      <c r="M719" s="39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37"/>
      <c r="F720" s="37"/>
      <c r="G720" s="38"/>
      <c r="H720" s="8"/>
      <c r="I720" s="8"/>
      <c r="J720" s="39"/>
      <c r="K720" s="39"/>
      <c r="L720" s="40"/>
      <c r="M720" s="39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37"/>
      <c r="F721" s="37"/>
      <c r="G721" s="38"/>
      <c r="H721" s="8"/>
      <c r="I721" s="8"/>
      <c r="J721" s="39"/>
      <c r="K721" s="39"/>
      <c r="L721" s="40"/>
      <c r="M721" s="39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37"/>
      <c r="F722" s="37"/>
      <c r="G722" s="38"/>
      <c r="H722" s="8"/>
      <c r="I722" s="8"/>
      <c r="J722" s="39"/>
      <c r="K722" s="39"/>
      <c r="L722" s="40"/>
      <c r="M722" s="39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37"/>
      <c r="F723" s="37"/>
      <c r="G723" s="38"/>
      <c r="H723" s="8"/>
      <c r="I723" s="8"/>
      <c r="J723" s="39"/>
      <c r="K723" s="39"/>
      <c r="L723" s="40"/>
      <c r="M723" s="39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37"/>
      <c r="F724" s="37"/>
      <c r="G724" s="38"/>
      <c r="H724" s="8"/>
      <c r="I724" s="8"/>
      <c r="J724" s="39"/>
      <c r="K724" s="39"/>
      <c r="L724" s="40"/>
      <c r="M724" s="39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37"/>
      <c r="F725" s="37"/>
      <c r="G725" s="38"/>
      <c r="H725" s="8"/>
      <c r="I725" s="8"/>
      <c r="J725" s="39"/>
      <c r="K725" s="39"/>
      <c r="L725" s="40"/>
      <c r="M725" s="39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37"/>
      <c r="F726" s="37"/>
      <c r="G726" s="38"/>
      <c r="H726" s="8"/>
      <c r="I726" s="8"/>
      <c r="J726" s="39"/>
      <c r="K726" s="39"/>
      <c r="L726" s="40"/>
      <c r="M726" s="39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37"/>
      <c r="F727" s="37"/>
      <c r="G727" s="38"/>
      <c r="H727" s="8"/>
      <c r="I727" s="8"/>
      <c r="J727" s="39"/>
      <c r="K727" s="39"/>
      <c r="L727" s="40"/>
      <c r="M727" s="39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37"/>
      <c r="F728" s="37"/>
      <c r="G728" s="38"/>
      <c r="H728" s="8"/>
      <c r="I728" s="8"/>
      <c r="J728" s="39"/>
      <c r="K728" s="39"/>
      <c r="L728" s="40"/>
      <c r="M728" s="39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37"/>
      <c r="F729" s="37"/>
      <c r="G729" s="38"/>
      <c r="H729" s="8"/>
      <c r="I729" s="8"/>
      <c r="J729" s="39"/>
      <c r="K729" s="39"/>
      <c r="L729" s="40"/>
      <c r="M729" s="39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37"/>
      <c r="F730" s="37"/>
      <c r="G730" s="38"/>
      <c r="H730" s="8"/>
      <c r="I730" s="8"/>
      <c r="J730" s="39"/>
      <c r="K730" s="39"/>
      <c r="L730" s="40"/>
      <c r="M730" s="39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37"/>
      <c r="F731" s="37"/>
      <c r="G731" s="38"/>
      <c r="H731" s="8"/>
      <c r="I731" s="8"/>
      <c r="J731" s="39"/>
      <c r="K731" s="39"/>
      <c r="L731" s="40"/>
      <c r="M731" s="39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37"/>
      <c r="F732" s="37"/>
      <c r="G732" s="38"/>
      <c r="H732" s="8"/>
      <c r="I732" s="8"/>
      <c r="J732" s="39"/>
      <c r="K732" s="39"/>
      <c r="L732" s="40"/>
      <c r="M732" s="39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37"/>
      <c r="F733" s="37"/>
      <c r="G733" s="38"/>
      <c r="H733" s="8"/>
      <c r="I733" s="8"/>
      <c r="J733" s="39"/>
      <c r="K733" s="39"/>
      <c r="L733" s="40"/>
      <c r="M733" s="39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37"/>
      <c r="F734" s="37"/>
      <c r="G734" s="38"/>
      <c r="H734" s="8"/>
      <c r="I734" s="8"/>
      <c r="J734" s="39"/>
      <c r="K734" s="39"/>
      <c r="L734" s="40"/>
      <c r="M734" s="39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37"/>
      <c r="F735" s="37"/>
      <c r="G735" s="38"/>
      <c r="H735" s="8"/>
      <c r="I735" s="8"/>
      <c r="J735" s="39"/>
      <c r="K735" s="39"/>
      <c r="L735" s="40"/>
      <c r="M735" s="39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37"/>
      <c r="F736" s="37"/>
      <c r="G736" s="38"/>
      <c r="H736" s="8"/>
      <c r="I736" s="8"/>
      <c r="J736" s="39"/>
      <c r="K736" s="39"/>
      <c r="L736" s="40"/>
      <c r="M736" s="39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37"/>
      <c r="F737" s="37"/>
      <c r="G737" s="38"/>
      <c r="H737" s="8"/>
      <c r="I737" s="8"/>
      <c r="J737" s="39"/>
      <c r="K737" s="39"/>
      <c r="L737" s="40"/>
      <c r="M737" s="39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37"/>
      <c r="F738" s="37"/>
      <c r="G738" s="38"/>
      <c r="H738" s="8"/>
      <c r="I738" s="8"/>
      <c r="J738" s="39"/>
      <c r="K738" s="39"/>
      <c r="L738" s="40"/>
      <c r="M738" s="39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37"/>
      <c r="F739" s="37"/>
      <c r="G739" s="38"/>
      <c r="H739" s="8"/>
      <c r="I739" s="8"/>
      <c r="J739" s="39"/>
      <c r="K739" s="39"/>
      <c r="L739" s="40"/>
      <c r="M739" s="39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37"/>
      <c r="F740" s="37"/>
      <c r="G740" s="38"/>
      <c r="H740" s="8"/>
      <c r="I740" s="8"/>
      <c r="J740" s="39"/>
      <c r="K740" s="39"/>
      <c r="L740" s="40"/>
      <c r="M740" s="39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37"/>
      <c r="F741" s="37"/>
      <c r="G741" s="38"/>
      <c r="H741" s="8"/>
      <c r="I741" s="8"/>
      <c r="J741" s="39"/>
      <c r="K741" s="39"/>
      <c r="L741" s="40"/>
      <c r="M741" s="39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37"/>
      <c r="F742" s="37"/>
      <c r="G742" s="38"/>
      <c r="H742" s="8"/>
      <c r="I742" s="8"/>
      <c r="J742" s="39"/>
      <c r="K742" s="39"/>
      <c r="L742" s="40"/>
      <c r="M742" s="39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37"/>
      <c r="F743" s="37"/>
      <c r="G743" s="38"/>
      <c r="H743" s="8"/>
      <c r="I743" s="8"/>
      <c r="J743" s="39"/>
      <c r="K743" s="39"/>
      <c r="L743" s="40"/>
      <c r="M743" s="39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37"/>
      <c r="F744" s="37"/>
      <c r="G744" s="38"/>
      <c r="H744" s="8"/>
      <c r="I744" s="8"/>
      <c r="J744" s="39"/>
      <c r="K744" s="39"/>
      <c r="L744" s="40"/>
      <c r="M744" s="39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37"/>
      <c r="F745" s="37"/>
      <c r="G745" s="38"/>
      <c r="H745" s="8"/>
      <c r="I745" s="8"/>
      <c r="J745" s="39"/>
      <c r="K745" s="39"/>
      <c r="L745" s="40"/>
      <c r="M745" s="39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37"/>
      <c r="F746" s="37"/>
      <c r="G746" s="38"/>
      <c r="H746" s="8"/>
      <c r="I746" s="8"/>
      <c r="J746" s="39"/>
      <c r="K746" s="39"/>
      <c r="L746" s="40"/>
      <c r="M746" s="39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37"/>
      <c r="F747" s="37"/>
      <c r="G747" s="38"/>
      <c r="H747" s="8"/>
      <c r="I747" s="8"/>
      <c r="J747" s="39"/>
      <c r="K747" s="39"/>
      <c r="L747" s="40"/>
      <c r="M747" s="39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37"/>
      <c r="F748" s="37"/>
      <c r="G748" s="38"/>
      <c r="H748" s="8"/>
      <c r="I748" s="8"/>
      <c r="J748" s="39"/>
      <c r="K748" s="39"/>
      <c r="L748" s="40"/>
      <c r="M748" s="39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37"/>
      <c r="F749" s="37"/>
      <c r="G749" s="38"/>
      <c r="H749" s="8"/>
      <c r="I749" s="8"/>
      <c r="J749" s="39"/>
      <c r="K749" s="39"/>
      <c r="L749" s="40"/>
      <c r="M749" s="39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37"/>
      <c r="F750" s="37"/>
      <c r="G750" s="38"/>
      <c r="H750" s="8"/>
      <c r="I750" s="8"/>
      <c r="J750" s="39"/>
      <c r="K750" s="39"/>
      <c r="L750" s="40"/>
      <c r="M750" s="39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37"/>
      <c r="F751" s="37"/>
      <c r="G751" s="38"/>
      <c r="H751" s="8"/>
      <c r="I751" s="8"/>
      <c r="J751" s="39"/>
      <c r="K751" s="39"/>
      <c r="L751" s="40"/>
      <c r="M751" s="39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37"/>
      <c r="F752" s="37"/>
      <c r="G752" s="38"/>
      <c r="H752" s="8"/>
      <c r="I752" s="8"/>
      <c r="J752" s="39"/>
      <c r="K752" s="39"/>
      <c r="L752" s="40"/>
      <c r="M752" s="39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37"/>
      <c r="F753" s="37"/>
      <c r="G753" s="38"/>
      <c r="H753" s="8"/>
      <c r="I753" s="8"/>
      <c r="J753" s="39"/>
      <c r="K753" s="39"/>
      <c r="L753" s="40"/>
      <c r="M753" s="39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37"/>
      <c r="F754" s="37"/>
      <c r="G754" s="38"/>
      <c r="H754" s="8"/>
      <c r="I754" s="8"/>
      <c r="J754" s="39"/>
      <c r="K754" s="39"/>
      <c r="L754" s="40"/>
      <c r="M754" s="39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37"/>
      <c r="F755" s="37"/>
      <c r="G755" s="38"/>
      <c r="H755" s="8"/>
      <c r="I755" s="8"/>
      <c r="J755" s="39"/>
      <c r="K755" s="39"/>
      <c r="L755" s="40"/>
      <c r="M755" s="39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37"/>
      <c r="F756" s="37"/>
      <c r="G756" s="38"/>
      <c r="H756" s="8"/>
      <c r="I756" s="8"/>
      <c r="J756" s="39"/>
      <c r="K756" s="39"/>
      <c r="L756" s="40"/>
      <c r="M756" s="39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37"/>
      <c r="F757" s="37"/>
      <c r="G757" s="38"/>
      <c r="H757" s="8"/>
      <c r="I757" s="8"/>
      <c r="J757" s="39"/>
      <c r="K757" s="39"/>
      <c r="L757" s="40"/>
      <c r="M757" s="39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37"/>
      <c r="F758" s="37"/>
      <c r="G758" s="38"/>
      <c r="H758" s="8"/>
      <c r="I758" s="8"/>
      <c r="J758" s="39"/>
      <c r="K758" s="39"/>
      <c r="L758" s="40"/>
      <c r="M758" s="39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37"/>
      <c r="F759" s="37"/>
      <c r="G759" s="38"/>
      <c r="H759" s="8"/>
      <c r="I759" s="8"/>
      <c r="J759" s="39"/>
      <c r="K759" s="39"/>
      <c r="L759" s="40"/>
      <c r="M759" s="39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37"/>
      <c r="F760" s="37"/>
      <c r="G760" s="38"/>
      <c r="H760" s="8"/>
      <c r="I760" s="8"/>
      <c r="J760" s="39"/>
      <c r="K760" s="39"/>
      <c r="L760" s="40"/>
      <c r="M760" s="39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37"/>
      <c r="F761" s="37"/>
      <c r="G761" s="38"/>
      <c r="H761" s="8"/>
      <c r="I761" s="8"/>
      <c r="J761" s="39"/>
      <c r="K761" s="39"/>
      <c r="L761" s="40"/>
      <c r="M761" s="39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37"/>
      <c r="F762" s="37"/>
      <c r="G762" s="38"/>
      <c r="H762" s="8"/>
      <c r="I762" s="8"/>
      <c r="J762" s="39"/>
      <c r="K762" s="39"/>
      <c r="L762" s="40"/>
      <c r="M762" s="39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37"/>
      <c r="F763" s="37"/>
      <c r="G763" s="38"/>
      <c r="H763" s="8"/>
      <c r="I763" s="8"/>
      <c r="J763" s="39"/>
      <c r="K763" s="39"/>
      <c r="L763" s="40"/>
      <c r="M763" s="39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37"/>
      <c r="F764" s="37"/>
      <c r="G764" s="38"/>
      <c r="H764" s="8"/>
      <c r="I764" s="8"/>
      <c r="J764" s="39"/>
      <c r="K764" s="39"/>
      <c r="L764" s="40"/>
      <c r="M764" s="39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37"/>
      <c r="F765" s="37"/>
      <c r="G765" s="38"/>
      <c r="H765" s="8"/>
      <c r="I765" s="8"/>
      <c r="J765" s="39"/>
      <c r="K765" s="39"/>
      <c r="L765" s="40"/>
      <c r="M765" s="39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37"/>
      <c r="F766" s="37"/>
      <c r="G766" s="38"/>
      <c r="H766" s="8"/>
      <c r="I766" s="8"/>
      <c r="J766" s="39"/>
      <c r="K766" s="39"/>
      <c r="L766" s="40"/>
      <c r="M766" s="39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37"/>
      <c r="F767" s="37"/>
      <c r="G767" s="38"/>
      <c r="H767" s="8"/>
      <c r="I767" s="8"/>
      <c r="J767" s="39"/>
      <c r="K767" s="39"/>
      <c r="L767" s="40"/>
      <c r="M767" s="39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37"/>
      <c r="F768" s="37"/>
      <c r="G768" s="38"/>
      <c r="H768" s="8"/>
      <c r="I768" s="8"/>
      <c r="J768" s="39"/>
      <c r="K768" s="39"/>
      <c r="L768" s="40"/>
      <c r="M768" s="39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37"/>
      <c r="F769" s="37"/>
      <c r="G769" s="38"/>
      <c r="H769" s="8"/>
      <c r="I769" s="8"/>
      <c r="J769" s="39"/>
      <c r="K769" s="39"/>
      <c r="L769" s="40"/>
      <c r="M769" s="39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37"/>
      <c r="F770" s="37"/>
      <c r="G770" s="38"/>
      <c r="H770" s="8"/>
      <c r="I770" s="8"/>
      <c r="J770" s="39"/>
      <c r="K770" s="39"/>
      <c r="L770" s="40"/>
      <c r="M770" s="39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37"/>
      <c r="F771" s="37"/>
      <c r="G771" s="38"/>
      <c r="H771" s="8"/>
      <c r="I771" s="8"/>
      <c r="J771" s="39"/>
      <c r="K771" s="39"/>
      <c r="L771" s="40"/>
      <c r="M771" s="39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37"/>
      <c r="F772" s="37"/>
      <c r="G772" s="38"/>
      <c r="H772" s="8"/>
      <c r="I772" s="8"/>
      <c r="J772" s="39"/>
      <c r="K772" s="39"/>
      <c r="L772" s="40"/>
      <c r="M772" s="39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37"/>
      <c r="F773" s="37"/>
      <c r="G773" s="38"/>
      <c r="H773" s="8"/>
      <c r="I773" s="8"/>
      <c r="J773" s="39"/>
      <c r="K773" s="39"/>
      <c r="L773" s="40"/>
      <c r="M773" s="39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37"/>
      <c r="F774" s="37"/>
      <c r="G774" s="38"/>
      <c r="H774" s="8"/>
      <c r="I774" s="8"/>
      <c r="J774" s="39"/>
      <c r="K774" s="39"/>
      <c r="L774" s="40"/>
      <c r="M774" s="39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37"/>
      <c r="F775" s="37"/>
      <c r="G775" s="38"/>
      <c r="H775" s="8"/>
      <c r="I775" s="8"/>
      <c r="J775" s="39"/>
      <c r="K775" s="39"/>
      <c r="L775" s="40"/>
      <c r="M775" s="39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37"/>
      <c r="F776" s="37"/>
      <c r="G776" s="38"/>
      <c r="H776" s="8"/>
      <c r="I776" s="8"/>
      <c r="J776" s="39"/>
      <c r="K776" s="39"/>
      <c r="L776" s="40"/>
      <c r="M776" s="39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37"/>
      <c r="F777" s="37"/>
      <c r="G777" s="38"/>
      <c r="H777" s="8"/>
      <c r="I777" s="8"/>
      <c r="J777" s="39"/>
      <c r="K777" s="39"/>
      <c r="L777" s="40"/>
      <c r="M777" s="39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37"/>
      <c r="F778" s="37"/>
      <c r="G778" s="38"/>
      <c r="H778" s="8"/>
      <c r="I778" s="8"/>
      <c r="J778" s="39"/>
      <c r="K778" s="39"/>
      <c r="L778" s="40"/>
      <c r="M778" s="39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37"/>
      <c r="F779" s="37"/>
      <c r="G779" s="38"/>
      <c r="H779" s="8"/>
      <c r="I779" s="8"/>
      <c r="J779" s="39"/>
      <c r="K779" s="39"/>
      <c r="L779" s="40"/>
      <c r="M779" s="39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37"/>
      <c r="F780" s="37"/>
      <c r="G780" s="38"/>
      <c r="H780" s="8"/>
      <c r="I780" s="8"/>
      <c r="J780" s="39"/>
      <c r="K780" s="39"/>
      <c r="L780" s="40"/>
      <c r="M780" s="39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37"/>
      <c r="F781" s="37"/>
      <c r="G781" s="38"/>
      <c r="H781" s="8"/>
      <c r="I781" s="8"/>
      <c r="J781" s="39"/>
      <c r="K781" s="39"/>
      <c r="L781" s="40"/>
      <c r="M781" s="39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37"/>
      <c r="F782" s="37"/>
      <c r="G782" s="38"/>
      <c r="H782" s="8"/>
      <c r="I782" s="8"/>
      <c r="J782" s="39"/>
      <c r="K782" s="39"/>
      <c r="L782" s="40"/>
      <c r="M782" s="39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37"/>
      <c r="F783" s="37"/>
      <c r="G783" s="38"/>
      <c r="H783" s="8"/>
      <c r="I783" s="8"/>
      <c r="J783" s="39"/>
      <c r="K783" s="39"/>
      <c r="L783" s="40"/>
      <c r="M783" s="39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37"/>
      <c r="F784" s="37"/>
      <c r="G784" s="38"/>
      <c r="H784" s="8"/>
      <c r="I784" s="8"/>
      <c r="J784" s="39"/>
      <c r="K784" s="39"/>
      <c r="L784" s="40"/>
      <c r="M784" s="39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37"/>
      <c r="F785" s="37"/>
      <c r="G785" s="38"/>
      <c r="H785" s="8"/>
      <c r="I785" s="8"/>
      <c r="J785" s="39"/>
      <c r="K785" s="39"/>
      <c r="L785" s="40"/>
      <c r="M785" s="39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37"/>
      <c r="F786" s="37"/>
      <c r="G786" s="38"/>
      <c r="H786" s="8"/>
      <c r="I786" s="8"/>
      <c r="J786" s="39"/>
      <c r="K786" s="39"/>
      <c r="L786" s="40"/>
      <c r="M786" s="39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37"/>
      <c r="F787" s="37"/>
      <c r="G787" s="38"/>
      <c r="H787" s="8"/>
      <c r="I787" s="8"/>
      <c r="J787" s="39"/>
      <c r="K787" s="39"/>
      <c r="L787" s="40"/>
      <c r="M787" s="39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37"/>
      <c r="F788" s="37"/>
      <c r="G788" s="38"/>
      <c r="H788" s="8"/>
      <c r="I788" s="8"/>
      <c r="J788" s="39"/>
      <c r="K788" s="39"/>
      <c r="L788" s="40"/>
      <c r="M788" s="39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37"/>
      <c r="F789" s="37"/>
      <c r="G789" s="38"/>
      <c r="H789" s="8"/>
      <c r="I789" s="8"/>
      <c r="J789" s="39"/>
      <c r="K789" s="39"/>
      <c r="L789" s="40"/>
      <c r="M789" s="39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37"/>
      <c r="F790" s="37"/>
      <c r="G790" s="38"/>
      <c r="H790" s="8"/>
      <c r="I790" s="8"/>
      <c r="J790" s="39"/>
      <c r="K790" s="39"/>
      <c r="L790" s="40"/>
      <c r="M790" s="39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37"/>
      <c r="F791" s="37"/>
      <c r="G791" s="38"/>
      <c r="H791" s="8"/>
      <c r="I791" s="8"/>
      <c r="J791" s="39"/>
      <c r="K791" s="39"/>
      <c r="L791" s="40"/>
      <c r="M791" s="39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37"/>
      <c r="F792" s="37"/>
      <c r="G792" s="38"/>
      <c r="H792" s="8"/>
      <c r="I792" s="8"/>
      <c r="J792" s="39"/>
      <c r="K792" s="39"/>
      <c r="L792" s="40"/>
      <c r="M792" s="39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37"/>
      <c r="F793" s="37"/>
      <c r="G793" s="38"/>
      <c r="H793" s="8"/>
      <c r="I793" s="8"/>
      <c r="J793" s="39"/>
      <c r="K793" s="39"/>
      <c r="L793" s="40"/>
      <c r="M793" s="39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37"/>
      <c r="F794" s="37"/>
      <c r="G794" s="38"/>
      <c r="H794" s="8"/>
      <c r="I794" s="8"/>
      <c r="J794" s="39"/>
      <c r="K794" s="39"/>
      <c r="L794" s="40"/>
      <c r="M794" s="39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37"/>
      <c r="F795" s="37"/>
      <c r="G795" s="38"/>
      <c r="H795" s="8"/>
      <c r="I795" s="8"/>
      <c r="J795" s="39"/>
      <c r="K795" s="39"/>
      <c r="L795" s="40"/>
      <c r="M795" s="39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37"/>
      <c r="F796" s="37"/>
      <c r="G796" s="38"/>
      <c r="H796" s="8"/>
      <c r="I796" s="8"/>
      <c r="J796" s="39"/>
      <c r="K796" s="39"/>
      <c r="L796" s="40"/>
      <c r="M796" s="39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37"/>
      <c r="F797" s="37"/>
      <c r="G797" s="38"/>
      <c r="H797" s="8"/>
      <c r="I797" s="8"/>
      <c r="J797" s="39"/>
      <c r="K797" s="39"/>
      <c r="L797" s="40"/>
      <c r="M797" s="39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37"/>
      <c r="F798" s="37"/>
      <c r="G798" s="38"/>
      <c r="H798" s="8"/>
      <c r="I798" s="8"/>
      <c r="J798" s="39"/>
      <c r="K798" s="39"/>
      <c r="L798" s="40"/>
      <c r="M798" s="39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37"/>
      <c r="F799" s="37"/>
      <c r="G799" s="38"/>
      <c r="H799" s="8"/>
      <c r="I799" s="8"/>
      <c r="J799" s="39"/>
      <c r="K799" s="39"/>
      <c r="L799" s="40"/>
      <c r="M799" s="39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37"/>
      <c r="F800" s="37"/>
      <c r="G800" s="38"/>
      <c r="H800" s="8"/>
      <c r="I800" s="8"/>
      <c r="J800" s="39"/>
      <c r="K800" s="39"/>
      <c r="L800" s="40"/>
      <c r="M800" s="39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37"/>
      <c r="F801" s="37"/>
      <c r="G801" s="38"/>
      <c r="H801" s="8"/>
      <c r="I801" s="8"/>
      <c r="J801" s="39"/>
      <c r="K801" s="39"/>
      <c r="L801" s="40"/>
      <c r="M801" s="39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37"/>
      <c r="F802" s="37"/>
      <c r="G802" s="38"/>
      <c r="H802" s="8"/>
      <c r="I802" s="8"/>
      <c r="J802" s="39"/>
      <c r="K802" s="39"/>
      <c r="L802" s="40"/>
      <c r="M802" s="39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37"/>
      <c r="F803" s="37"/>
      <c r="G803" s="38"/>
      <c r="H803" s="8"/>
      <c r="I803" s="8"/>
      <c r="J803" s="39"/>
      <c r="K803" s="39"/>
      <c r="L803" s="40"/>
      <c r="M803" s="39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37"/>
      <c r="F804" s="37"/>
      <c r="G804" s="38"/>
      <c r="H804" s="8"/>
      <c r="I804" s="8"/>
      <c r="J804" s="39"/>
      <c r="K804" s="39"/>
      <c r="L804" s="40"/>
      <c r="M804" s="39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37"/>
      <c r="F805" s="37"/>
      <c r="G805" s="38"/>
      <c r="H805" s="8"/>
      <c r="I805" s="8"/>
      <c r="J805" s="39"/>
      <c r="K805" s="39"/>
      <c r="L805" s="40"/>
      <c r="M805" s="39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37"/>
      <c r="F806" s="37"/>
      <c r="G806" s="38"/>
      <c r="H806" s="8"/>
      <c r="I806" s="8"/>
      <c r="J806" s="39"/>
      <c r="K806" s="39"/>
      <c r="L806" s="40"/>
      <c r="M806" s="39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37"/>
      <c r="F807" s="37"/>
      <c r="G807" s="38"/>
      <c r="H807" s="8"/>
      <c r="I807" s="8"/>
      <c r="J807" s="39"/>
      <c r="K807" s="39"/>
      <c r="L807" s="40"/>
      <c r="M807" s="39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37"/>
      <c r="F808" s="37"/>
      <c r="G808" s="38"/>
      <c r="H808" s="8"/>
      <c r="I808" s="8"/>
      <c r="J808" s="39"/>
      <c r="K808" s="39"/>
      <c r="L808" s="40"/>
      <c r="M808" s="39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37"/>
      <c r="F809" s="37"/>
      <c r="G809" s="38"/>
      <c r="H809" s="8"/>
      <c r="I809" s="8"/>
      <c r="J809" s="39"/>
      <c r="K809" s="39"/>
      <c r="L809" s="40"/>
      <c r="M809" s="39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37"/>
      <c r="F810" s="37"/>
      <c r="G810" s="38"/>
      <c r="H810" s="8"/>
      <c r="I810" s="8"/>
      <c r="J810" s="39"/>
      <c r="K810" s="39"/>
      <c r="L810" s="40"/>
      <c r="M810" s="39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37"/>
      <c r="F811" s="37"/>
      <c r="G811" s="38"/>
      <c r="H811" s="8"/>
      <c r="I811" s="8"/>
      <c r="J811" s="39"/>
      <c r="K811" s="39"/>
      <c r="L811" s="40"/>
      <c r="M811" s="39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37"/>
      <c r="F812" s="37"/>
      <c r="G812" s="38"/>
      <c r="H812" s="8"/>
      <c r="I812" s="8"/>
      <c r="J812" s="39"/>
      <c r="K812" s="39"/>
      <c r="L812" s="40"/>
      <c r="M812" s="39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37"/>
      <c r="F813" s="37"/>
      <c r="G813" s="38"/>
      <c r="H813" s="8"/>
      <c r="I813" s="8"/>
      <c r="J813" s="39"/>
      <c r="K813" s="39"/>
      <c r="L813" s="40"/>
      <c r="M813" s="39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37"/>
      <c r="F814" s="37"/>
      <c r="G814" s="38"/>
      <c r="H814" s="8"/>
      <c r="I814" s="8"/>
      <c r="J814" s="39"/>
      <c r="K814" s="39"/>
      <c r="L814" s="40"/>
      <c r="M814" s="39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37"/>
      <c r="F815" s="37"/>
      <c r="G815" s="38"/>
      <c r="H815" s="8"/>
      <c r="I815" s="8"/>
      <c r="J815" s="39"/>
      <c r="K815" s="39"/>
      <c r="L815" s="40"/>
      <c r="M815" s="39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37"/>
      <c r="F816" s="37"/>
      <c r="G816" s="38"/>
      <c r="H816" s="8"/>
      <c r="I816" s="8"/>
      <c r="J816" s="39"/>
      <c r="K816" s="39"/>
      <c r="L816" s="40"/>
      <c r="M816" s="39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37"/>
      <c r="F817" s="37"/>
      <c r="G817" s="38"/>
      <c r="H817" s="8"/>
      <c r="I817" s="8"/>
      <c r="J817" s="39"/>
      <c r="K817" s="39"/>
      <c r="L817" s="40"/>
      <c r="M817" s="39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37"/>
      <c r="F818" s="37"/>
      <c r="G818" s="38"/>
      <c r="H818" s="8"/>
      <c r="I818" s="8"/>
      <c r="J818" s="39"/>
      <c r="K818" s="39"/>
      <c r="L818" s="40"/>
      <c r="M818" s="39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37"/>
      <c r="F819" s="37"/>
      <c r="G819" s="38"/>
      <c r="H819" s="8"/>
      <c r="I819" s="8"/>
      <c r="J819" s="39"/>
      <c r="K819" s="39"/>
      <c r="L819" s="40"/>
      <c r="M819" s="39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37"/>
      <c r="F820" s="37"/>
      <c r="G820" s="38"/>
      <c r="H820" s="8"/>
      <c r="I820" s="8"/>
      <c r="J820" s="39"/>
      <c r="K820" s="39"/>
      <c r="L820" s="40"/>
      <c r="M820" s="39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37"/>
      <c r="F821" s="37"/>
      <c r="G821" s="38"/>
      <c r="H821" s="8"/>
      <c r="I821" s="8"/>
      <c r="J821" s="39"/>
      <c r="K821" s="39"/>
      <c r="L821" s="40"/>
      <c r="M821" s="39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37"/>
      <c r="F822" s="37"/>
      <c r="G822" s="38"/>
      <c r="H822" s="8"/>
      <c r="I822" s="8"/>
      <c r="J822" s="39"/>
      <c r="K822" s="39"/>
      <c r="L822" s="40"/>
      <c r="M822" s="39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37"/>
      <c r="F823" s="37"/>
      <c r="G823" s="38"/>
      <c r="H823" s="8"/>
      <c r="I823" s="8"/>
      <c r="J823" s="39"/>
      <c r="K823" s="39"/>
      <c r="L823" s="40"/>
      <c r="M823" s="39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37"/>
      <c r="F824" s="37"/>
      <c r="G824" s="38"/>
      <c r="H824" s="8"/>
      <c r="I824" s="8"/>
      <c r="J824" s="39"/>
      <c r="K824" s="39"/>
      <c r="L824" s="40"/>
      <c r="M824" s="39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37"/>
      <c r="F825" s="37"/>
      <c r="G825" s="38"/>
      <c r="H825" s="8"/>
      <c r="I825" s="8"/>
      <c r="J825" s="39"/>
      <c r="K825" s="39"/>
      <c r="L825" s="40"/>
      <c r="M825" s="39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37"/>
      <c r="F826" s="37"/>
      <c r="G826" s="38"/>
      <c r="H826" s="8"/>
      <c r="I826" s="8"/>
      <c r="J826" s="39"/>
      <c r="K826" s="39"/>
      <c r="L826" s="40"/>
      <c r="M826" s="39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37"/>
      <c r="F827" s="37"/>
      <c r="G827" s="38"/>
      <c r="H827" s="8"/>
      <c r="I827" s="8"/>
      <c r="J827" s="39"/>
      <c r="K827" s="39"/>
      <c r="L827" s="40"/>
      <c r="M827" s="39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37"/>
      <c r="F828" s="37"/>
      <c r="G828" s="38"/>
      <c r="H828" s="8"/>
      <c r="I828" s="8"/>
      <c r="J828" s="39"/>
      <c r="K828" s="39"/>
      <c r="L828" s="40"/>
      <c r="M828" s="39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37"/>
      <c r="F829" s="37"/>
      <c r="G829" s="38"/>
      <c r="H829" s="8"/>
      <c r="I829" s="8"/>
      <c r="J829" s="39"/>
      <c r="K829" s="39"/>
      <c r="L829" s="40"/>
      <c r="M829" s="39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37"/>
      <c r="F830" s="37"/>
      <c r="G830" s="38"/>
      <c r="H830" s="8"/>
      <c r="I830" s="8"/>
      <c r="J830" s="39"/>
      <c r="K830" s="39"/>
      <c r="L830" s="40"/>
      <c r="M830" s="39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37"/>
      <c r="F831" s="37"/>
      <c r="G831" s="38"/>
      <c r="H831" s="8"/>
      <c r="I831" s="8"/>
      <c r="J831" s="39"/>
      <c r="K831" s="39"/>
      <c r="L831" s="40"/>
      <c r="M831" s="39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37"/>
      <c r="F832" s="37"/>
      <c r="G832" s="38"/>
      <c r="H832" s="8"/>
      <c r="I832" s="8"/>
      <c r="J832" s="39"/>
      <c r="K832" s="39"/>
      <c r="L832" s="40"/>
      <c r="M832" s="39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37"/>
      <c r="F833" s="37"/>
      <c r="G833" s="38"/>
      <c r="H833" s="8"/>
      <c r="I833" s="8"/>
      <c r="J833" s="39"/>
      <c r="K833" s="39"/>
      <c r="L833" s="40"/>
      <c r="M833" s="39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37"/>
      <c r="F834" s="37"/>
      <c r="G834" s="38"/>
      <c r="H834" s="8"/>
      <c r="I834" s="8"/>
      <c r="J834" s="39"/>
      <c r="K834" s="39"/>
      <c r="L834" s="40"/>
      <c r="M834" s="39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37"/>
      <c r="F835" s="37"/>
      <c r="G835" s="38"/>
      <c r="H835" s="8"/>
      <c r="I835" s="8"/>
      <c r="J835" s="39"/>
      <c r="K835" s="39"/>
      <c r="L835" s="40"/>
      <c r="M835" s="39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37"/>
      <c r="F836" s="37"/>
      <c r="G836" s="38"/>
      <c r="H836" s="8"/>
      <c r="I836" s="8"/>
      <c r="J836" s="39"/>
      <c r="K836" s="39"/>
      <c r="L836" s="40"/>
      <c r="M836" s="39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37"/>
      <c r="F837" s="37"/>
      <c r="G837" s="38"/>
      <c r="H837" s="8"/>
      <c r="I837" s="8"/>
      <c r="J837" s="39"/>
      <c r="K837" s="39"/>
      <c r="L837" s="40"/>
      <c r="M837" s="39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37"/>
      <c r="F838" s="37"/>
      <c r="G838" s="38"/>
      <c r="H838" s="8"/>
      <c r="I838" s="8"/>
      <c r="J838" s="39"/>
      <c r="K838" s="39"/>
      <c r="L838" s="40"/>
      <c r="M838" s="39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37"/>
      <c r="F839" s="37"/>
      <c r="G839" s="38"/>
      <c r="H839" s="8"/>
      <c r="I839" s="8"/>
      <c r="J839" s="39"/>
      <c r="K839" s="39"/>
      <c r="L839" s="40"/>
      <c r="M839" s="39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37"/>
      <c r="F840" s="37"/>
      <c r="G840" s="38"/>
      <c r="H840" s="8"/>
      <c r="I840" s="8"/>
      <c r="J840" s="39"/>
      <c r="K840" s="39"/>
      <c r="L840" s="40"/>
      <c r="M840" s="39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37"/>
      <c r="F841" s="37"/>
      <c r="G841" s="38"/>
      <c r="H841" s="8"/>
      <c r="I841" s="8"/>
      <c r="J841" s="39"/>
      <c r="K841" s="39"/>
      <c r="L841" s="40"/>
      <c r="M841" s="39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37"/>
      <c r="F842" s="37"/>
      <c r="G842" s="38"/>
      <c r="H842" s="8"/>
      <c r="I842" s="8"/>
      <c r="J842" s="39"/>
      <c r="K842" s="39"/>
      <c r="L842" s="40"/>
      <c r="M842" s="39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37"/>
      <c r="F843" s="37"/>
      <c r="G843" s="38"/>
      <c r="H843" s="8"/>
      <c r="I843" s="8"/>
      <c r="J843" s="39"/>
      <c r="K843" s="39"/>
      <c r="L843" s="40"/>
      <c r="M843" s="39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37"/>
      <c r="F844" s="37"/>
      <c r="G844" s="38"/>
      <c r="H844" s="8"/>
      <c r="I844" s="8"/>
      <c r="J844" s="39"/>
      <c r="K844" s="39"/>
      <c r="L844" s="40"/>
      <c r="M844" s="39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37"/>
      <c r="F845" s="37"/>
      <c r="G845" s="38"/>
      <c r="H845" s="8"/>
      <c r="I845" s="8"/>
      <c r="J845" s="39"/>
      <c r="K845" s="39"/>
      <c r="L845" s="40"/>
      <c r="M845" s="39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37"/>
      <c r="F846" s="37"/>
      <c r="G846" s="38"/>
      <c r="H846" s="8"/>
      <c r="I846" s="8"/>
      <c r="J846" s="39"/>
      <c r="K846" s="39"/>
      <c r="L846" s="40"/>
      <c r="M846" s="39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37"/>
      <c r="F847" s="37"/>
      <c r="G847" s="38"/>
      <c r="H847" s="8"/>
      <c r="I847" s="8"/>
      <c r="J847" s="39"/>
      <c r="K847" s="39"/>
      <c r="L847" s="40"/>
      <c r="M847" s="39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37"/>
      <c r="F848" s="37"/>
      <c r="G848" s="38"/>
      <c r="H848" s="8"/>
      <c r="I848" s="8"/>
      <c r="J848" s="39"/>
      <c r="K848" s="39"/>
      <c r="L848" s="40"/>
      <c r="M848" s="39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37"/>
      <c r="F849" s="37"/>
      <c r="G849" s="38"/>
      <c r="H849" s="8"/>
      <c r="I849" s="8"/>
      <c r="J849" s="39"/>
      <c r="K849" s="39"/>
      <c r="L849" s="40"/>
      <c r="M849" s="39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37"/>
      <c r="F850" s="37"/>
      <c r="G850" s="38"/>
      <c r="H850" s="8"/>
      <c r="I850" s="8"/>
      <c r="J850" s="39"/>
      <c r="K850" s="39"/>
      <c r="L850" s="40"/>
      <c r="M850" s="39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37"/>
      <c r="F851" s="37"/>
      <c r="G851" s="38"/>
      <c r="H851" s="8"/>
      <c r="I851" s="8"/>
      <c r="J851" s="39"/>
      <c r="K851" s="39"/>
      <c r="L851" s="40"/>
      <c r="M851" s="39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37"/>
      <c r="F852" s="37"/>
      <c r="G852" s="38"/>
      <c r="H852" s="8"/>
      <c r="I852" s="8"/>
      <c r="J852" s="39"/>
      <c r="K852" s="39"/>
      <c r="L852" s="40"/>
      <c r="M852" s="39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37"/>
      <c r="F853" s="37"/>
      <c r="G853" s="38"/>
      <c r="H853" s="8"/>
      <c r="I853" s="8"/>
      <c r="J853" s="39"/>
      <c r="K853" s="39"/>
      <c r="L853" s="40"/>
      <c r="M853" s="39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37"/>
      <c r="F854" s="37"/>
      <c r="G854" s="38"/>
      <c r="H854" s="8"/>
      <c r="I854" s="8"/>
      <c r="J854" s="39"/>
      <c r="K854" s="39"/>
      <c r="L854" s="40"/>
      <c r="M854" s="39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37"/>
      <c r="F855" s="37"/>
      <c r="G855" s="38"/>
      <c r="H855" s="8"/>
      <c r="I855" s="8"/>
      <c r="J855" s="39"/>
      <c r="K855" s="39"/>
      <c r="L855" s="40"/>
      <c r="M855" s="39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37"/>
      <c r="F856" s="37"/>
      <c r="G856" s="38"/>
      <c r="H856" s="8"/>
      <c r="I856" s="8"/>
      <c r="J856" s="39"/>
      <c r="K856" s="39"/>
      <c r="L856" s="40"/>
      <c r="M856" s="39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37"/>
      <c r="F857" s="37"/>
      <c r="G857" s="38"/>
      <c r="H857" s="8"/>
      <c r="I857" s="8"/>
      <c r="J857" s="39"/>
      <c r="K857" s="39"/>
      <c r="L857" s="40"/>
      <c r="M857" s="39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37"/>
      <c r="F858" s="37"/>
      <c r="G858" s="38"/>
      <c r="H858" s="8"/>
      <c r="I858" s="8"/>
      <c r="J858" s="39"/>
      <c r="K858" s="39"/>
      <c r="L858" s="40"/>
      <c r="M858" s="39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37"/>
      <c r="F859" s="37"/>
      <c r="G859" s="38"/>
      <c r="H859" s="8"/>
      <c r="I859" s="8"/>
      <c r="J859" s="39"/>
      <c r="K859" s="39"/>
      <c r="L859" s="40"/>
      <c r="M859" s="39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37"/>
      <c r="F860" s="37"/>
      <c r="G860" s="38"/>
      <c r="H860" s="8"/>
      <c r="I860" s="8"/>
      <c r="J860" s="39"/>
      <c r="K860" s="39"/>
      <c r="L860" s="40"/>
      <c r="M860" s="39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37"/>
      <c r="F861" s="37"/>
      <c r="G861" s="38"/>
      <c r="H861" s="8"/>
      <c r="I861" s="8"/>
      <c r="J861" s="39"/>
      <c r="K861" s="39"/>
      <c r="L861" s="40"/>
      <c r="M861" s="39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37"/>
      <c r="F862" s="37"/>
      <c r="G862" s="38"/>
      <c r="H862" s="8"/>
      <c r="I862" s="8"/>
      <c r="J862" s="39"/>
      <c r="K862" s="39"/>
      <c r="L862" s="40"/>
      <c r="M862" s="39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37"/>
      <c r="F863" s="37"/>
      <c r="G863" s="38"/>
      <c r="H863" s="8"/>
      <c r="I863" s="8"/>
      <c r="J863" s="39"/>
      <c r="K863" s="39"/>
      <c r="L863" s="40"/>
      <c r="M863" s="39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37"/>
      <c r="F864" s="37"/>
      <c r="G864" s="38"/>
      <c r="H864" s="8"/>
      <c r="I864" s="8"/>
      <c r="J864" s="39"/>
      <c r="K864" s="39"/>
      <c r="L864" s="40"/>
      <c r="M864" s="39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37"/>
      <c r="F865" s="37"/>
      <c r="G865" s="38"/>
      <c r="H865" s="8"/>
      <c r="I865" s="8"/>
      <c r="J865" s="39"/>
      <c r="K865" s="39"/>
      <c r="L865" s="40"/>
      <c r="M865" s="39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37"/>
      <c r="F866" s="37"/>
      <c r="G866" s="38"/>
      <c r="H866" s="8"/>
      <c r="I866" s="8"/>
      <c r="J866" s="39"/>
      <c r="K866" s="39"/>
      <c r="L866" s="40"/>
      <c r="M866" s="39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37"/>
      <c r="F867" s="37"/>
      <c r="G867" s="38"/>
      <c r="H867" s="8"/>
      <c r="I867" s="8"/>
      <c r="J867" s="39"/>
      <c r="K867" s="39"/>
      <c r="L867" s="40"/>
      <c r="M867" s="39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37"/>
      <c r="F868" s="37"/>
      <c r="G868" s="38"/>
      <c r="H868" s="8"/>
      <c r="I868" s="8"/>
      <c r="J868" s="39"/>
      <c r="K868" s="39"/>
      <c r="L868" s="40"/>
      <c r="M868" s="39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37"/>
      <c r="F869" s="37"/>
      <c r="G869" s="38"/>
      <c r="H869" s="8"/>
      <c r="I869" s="8"/>
      <c r="J869" s="39"/>
      <c r="K869" s="39"/>
      <c r="L869" s="40"/>
      <c r="M869" s="39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37"/>
      <c r="F870" s="37"/>
      <c r="G870" s="38"/>
      <c r="H870" s="8"/>
      <c r="I870" s="8"/>
      <c r="J870" s="39"/>
      <c r="K870" s="39"/>
      <c r="L870" s="40"/>
      <c r="M870" s="39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37"/>
      <c r="F871" s="37"/>
      <c r="G871" s="38"/>
      <c r="H871" s="8"/>
      <c r="I871" s="8"/>
      <c r="J871" s="39"/>
      <c r="K871" s="39"/>
      <c r="L871" s="40"/>
      <c r="M871" s="39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37"/>
      <c r="F872" s="37"/>
      <c r="G872" s="38"/>
      <c r="H872" s="8"/>
      <c r="I872" s="8"/>
      <c r="J872" s="39"/>
      <c r="K872" s="39"/>
      <c r="L872" s="40"/>
      <c r="M872" s="39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37"/>
      <c r="F873" s="37"/>
      <c r="G873" s="38"/>
      <c r="H873" s="8"/>
      <c r="I873" s="8"/>
      <c r="J873" s="39"/>
      <c r="K873" s="39"/>
      <c r="L873" s="40"/>
      <c r="M873" s="39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37"/>
      <c r="F874" s="37"/>
      <c r="G874" s="38"/>
      <c r="H874" s="8"/>
      <c r="I874" s="8"/>
      <c r="J874" s="39"/>
      <c r="K874" s="39"/>
      <c r="L874" s="40"/>
      <c r="M874" s="39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37"/>
      <c r="F875" s="37"/>
      <c r="G875" s="38"/>
      <c r="H875" s="8"/>
      <c r="I875" s="8"/>
      <c r="J875" s="39"/>
      <c r="K875" s="39"/>
      <c r="L875" s="40"/>
      <c r="M875" s="39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37"/>
      <c r="F876" s="37"/>
      <c r="G876" s="38"/>
      <c r="H876" s="8"/>
      <c r="I876" s="8"/>
      <c r="J876" s="39"/>
      <c r="K876" s="39"/>
      <c r="L876" s="40"/>
      <c r="M876" s="39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37"/>
      <c r="F877" s="37"/>
      <c r="G877" s="38"/>
      <c r="H877" s="8"/>
      <c r="I877" s="8"/>
      <c r="J877" s="39"/>
      <c r="K877" s="39"/>
      <c r="L877" s="40"/>
      <c r="M877" s="39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37"/>
      <c r="F878" s="37"/>
      <c r="G878" s="38"/>
      <c r="H878" s="8"/>
      <c r="I878" s="8"/>
      <c r="J878" s="39"/>
      <c r="K878" s="39"/>
      <c r="L878" s="40"/>
      <c r="M878" s="39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37"/>
      <c r="F879" s="37"/>
      <c r="G879" s="38"/>
      <c r="H879" s="8"/>
      <c r="I879" s="8"/>
      <c r="J879" s="39"/>
      <c r="K879" s="39"/>
      <c r="L879" s="40"/>
      <c r="M879" s="39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37"/>
      <c r="F880" s="37"/>
      <c r="G880" s="38"/>
      <c r="H880" s="8"/>
      <c r="I880" s="8"/>
      <c r="J880" s="39"/>
      <c r="K880" s="39"/>
      <c r="L880" s="40"/>
      <c r="M880" s="39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37"/>
      <c r="F881" s="37"/>
      <c r="G881" s="38"/>
      <c r="H881" s="8"/>
      <c r="I881" s="8"/>
      <c r="J881" s="39"/>
      <c r="K881" s="39"/>
      <c r="L881" s="40"/>
      <c r="M881" s="39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37"/>
      <c r="F882" s="37"/>
      <c r="G882" s="38"/>
      <c r="H882" s="8"/>
      <c r="I882" s="8"/>
      <c r="J882" s="39"/>
      <c r="K882" s="39"/>
      <c r="L882" s="40"/>
      <c r="M882" s="39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37"/>
      <c r="F883" s="37"/>
      <c r="G883" s="38"/>
      <c r="H883" s="8"/>
      <c r="I883" s="8"/>
      <c r="J883" s="39"/>
      <c r="K883" s="39"/>
      <c r="L883" s="40"/>
      <c r="M883" s="39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37"/>
      <c r="F884" s="37"/>
      <c r="G884" s="38"/>
      <c r="H884" s="8"/>
      <c r="I884" s="8"/>
      <c r="J884" s="39"/>
      <c r="K884" s="39"/>
      <c r="L884" s="40"/>
      <c r="M884" s="39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37"/>
      <c r="F885" s="37"/>
      <c r="G885" s="38"/>
      <c r="H885" s="8"/>
      <c r="I885" s="8"/>
      <c r="J885" s="39"/>
      <c r="K885" s="39"/>
      <c r="L885" s="40"/>
      <c r="M885" s="39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37"/>
      <c r="F886" s="37"/>
      <c r="G886" s="38"/>
      <c r="H886" s="8"/>
      <c r="I886" s="8"/>
      <c r="J886" s="39"/>
      <c r="K886" s="39"/>
      <c r="L886" s="40"/>
      <c r="M886" s="39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37"/>
      <c r="F887" s="37"/>
      <c r="G887" s="38"/>
      <c r="H887" s="8"/>
      <c r="I887" s="8"/>
      <c r="J887" s="39"/>
      <c r="K887" s="39"/>
      <c r="L887" s="40"/>
      <c r="M887" s="39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37"/>
      <c r="F888" s="37"/>
      <c r="G888" s="38"/>
      <c r="H888" s="8"/>
      <c r="I888" s="8"/>
      <c r="J888" s="39"/>
      <c r="K888" s="39"/>
      <c r="L888" s="40"/>
      <c r="M888" s="39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37"/>
      <c r="F889" s="37"/>
      <c r="G889" s="38"/>
      <c r="H889" s="8"/>
      <c r="I889" s="8"/>
      <c r="J889" s="39"/>
      <c r="K889" s="39"/>
      <c r="L889" s="40"/>
      <c r="M889" s="39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37"/>
      <c r="F890" s="37"/>
      <c r="G890" s="38"/>
      <c r="H890" s="8"/>
      <c r="I890" s="8"/>
      <c r="J890" s="39"/>
      <c r="K890" s="39"/>
      <c r="L890" s="40"/>
      <c r="M890" s="39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37"/>
      <c r="F891" s="37"/>
      <c r="G891" s="38"/>
      <c r="H891" s="8"/>
      <c r="I891" s="8"/>
      <c r="J891" s="39"/>
      <c r="K891" s="39"/>
      <c r="L891" s="40"/>
      <c r="M891" s="39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37"/>
      <c r="F892" s="37"/>
      <c r="G892" s="38"/>
      <c r="H892" s="8"/>
      <c r="I892" s="8"/>
      <c r="J892" s="39"/>
      <c r="K892" s="39"/>
      <c r="L892" s="40"/>
      <c r="M892" s="39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37"/>
      <c r="F893" s="37"/>
      <c r="G893" s="38"/>
      <c r="H893" s="8"/>
      <c r="I893" s="8"/>
      <c r="J893" s="39"/>
      <c r="K893" s="39"/>
      <c r="L893" s="40"/>
      <c r="M893" s="39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37"/>
      <c r="F894" s="37"/>
      <c r="G894" s="38"/>
      <c r="H894" s="8"/>
      <c r="I894" s="8"/>
      <c r="J894" s="39"/>
      <c r="K894" s="39"/>
      <c r="L894" s="40"/>
      <c r="M894" s="39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37"/>
      <c r="F895" s="37"/>
      <c r="G895" s="38"/>
      <c r="H895" s="8"/>
      <c r="I895" s="8"/>
      <c r="J895" s="39"/>
      <c r="K895" s="39"/>
      <c r="L895" s="40"/>
      <c r="M895" s="39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37"/>
      <c r="F896" s="37"/>
      <c r="G896" s="38"/>
      <c r="H896" s="8"/>
      <c r="I896" s="8"/>
      <c r="J896" s="39"/>
      <c r="K896" s="39"/>
      <c r="L896" s="40"/>
      <c r="M896" s="39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37"/>
      <c r="F897" s="37"/>
      <c r="G897" s="38"/>
      <c r="H897" s="8"/>
      <c r="I897" s="8"/>
      <c r="J897" s="39"/>
      <c r="K897" s="39"/>
      <c r="L897" s="40"/>
      <c r="M897" s="39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37"/>
      <c r="F898" s="37"/>
      <c r="G898" s="38"/>
      <c r="H898" s="8"/>
      <c r="I898" s="8"/>
      <c r="J898" s="39"/>
      <c r="K898" s="39"/>
      <c r="L898" s="40"/>
      <c r="M898" s="39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37"/>
      <c r="F899" s="37"/>
      <c r="G899" s="38"/>
      <c r="H899" s="8"/>
      <c r="I899" s="8"/>
      <c r="J899" s="39"/>
      <c r="K899" s="39"/>
      <c r="L899" s="40"/>
      <c r="M899" s="39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37"/>
      <c r="F900" s="37"/>
      <c r="G900" s="38"/>
      <c r="H900" s="8"/>
      <c r="I900" s="8"/>
      <c r="J900" s="39"/>
      <c r="K900" s="39"/>
      <c r="L900" s="40"/>
      <c r="M900" s="39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37"/>
      <c r="F901" s="37"/>
      <c r="G901" s="38"/>
      <c r="H901" s="8"/>
      <c r="I901" s="8"/>
      <c r="J901" s="39"/>
      <c r="K901" s="39"/>
      <c r="L901" s="40"/>
      <c r="M901" s="39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37"/>
      <c r="F902" s="37"/>
      <c r="G902" s="38"/>
      <c r="H902" s="8"/>
      <c r="I902" s="8"/>
      <c r="J902" s="39"/>
      <c r="K902" s="39"/>
      <c r="L902" s="40"/>
      <c r="M902" s="39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37"/>
      <c r="F903" s="37"/>
      <c r="G903" s="38"/>
      <c r="H903" s="8"/>
      <c r="I903" s="8"/>
      <c r="J903" s="39"/>
      <c r="K903" s="39"/>
      <c r="L903" s="40"/>
      <c r="M903" s="39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37"/>
      <c r="F904" s="37"/>
      <c r="G904" s="38"/>
      <c r="H904" s="8"/>
      <c r="I904" s="8"/>
      <c r="J904" s="39"/>
      <c r="K904" s="39"/>
      <c r="L904" s="40"/>
      <c r="M904" s="39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37"/>
      <c r="F905" s="37"/>
      <c r="G905" s="38"/>
      <c r="H905" s="8"/>
      <c r="I905" s="8"/>
      <c r="J905" s="39"/>
      <c r="K905" s="39"/>
      <c r="L905" s="40"/>
      <c r="M905" s="39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37"/>
      <c r="F906" s="37"/>
      <c r="G906" s="38"/>
      <c r="H906" s="8"/>
      <c r="I906" s="8"/>
      <c r="J906" s="39"/>
      <c r="K906" s="39"/>
      <c r="L906" s="40"/>
      <c r="M906" s="39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37"/>
      <c r="F907" s="37"/>
      <c r="G907" s="38"/>
      <c r="H907" s="8"/>
      <c r="I907" s="8"/>
      <c r="J907" s="39"/>
      <c r="K907" s="39"/>
      <c r="L907" s="40"/>
      <c r="M907" s="39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37"/>
      <c r="F908" s="37"/>
      <c r="G908" s="38"/>
      <c r="H908" s="8"/>
      <c r="I908" s="8"/>
      <c r="J908" s="39"/>
      <c r="K908" s="39"/>
      <c r="L908" s="40"/>
      <c r="M908" s="39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37"/>
      <c r="F909" s="37"/>
      <c r="G909" s="38"/>
      <c r="H909" s="8"/>
      <c r="I909" s="8"/>
      <c r="J909" s="39"/>
      <c r="K909" s="39"/>
      <c r="L909" s="40"/>
      <c r="M909" s="39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37"/>
      <c r="F910" s="37"/>
      <c r="G910" s="38"/>
      <c r="H910" s="8"/>
      <c r="I910" s="8"/>
      <c r="J910" s="39"/>
      <c r="K910" s="39"/>
      <c r="L910" s="40"/>
      <c r="M910" s="39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37"/>
      <c r="F911" s="37"/>
      <c r="G911" s="38"/>
      <c r="H911" s="8"/>
      <c r="I911" s="8"/>
      <c r="J911" s="39"/>
      <c r="K911" s="39"/>
      <c r="L911" s="40"/>
      <c r="M911" s="39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37"/>
      <c r="F912" s="37"/>
      <c r="G912" s="38"/>
      <c r="H912" s="8"/>
      <c r="I912" s="8"/>
      <c r="J912" s="39"/>
      <c r="K912" s="39"/>
      <c r="L912" s="40"/>
      <c r="M912" s="39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37"/>
      <c r="F913" s="37"/>
      <c r="G913" s="38"/>
      <c r="H913" s="8"/>
      <c r="I913" s="8"/>
      <c r="J913" s="39"/>
      <c r="K913" s="39"/>
      <c r="L913" s="40"/>
      <c r="M913" s="39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37"/>
      <c r="F914" s="37"/>
      <c r="G914" s="38"/>
      <c r="H914" s="8"/>
      <c r="I914" s="8"/>
      <c r="J914" s="39"/>
      <c r="K914" s="39"/>
      <c r="L914" s="40"/>
      <c r="M914" s="39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37"/>
      <c r="F915" s="37"/>
      <c r="G915" s="38"/>
      <c r="H915" s="8"/>
      <c r="I915" s="8"/>
      <c r="J915" s="39"/>
      <c r="K915" s="39"/>
      <c r="L915" s="40"/>
      <c r="M915" s="39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37"/>
      <c r="F916" s="37"/>
      <c r="G916" s="38"/>
      <c r="H916" s="8"/>
      <c r="I916" s="8"/>
      <c r="J916" s="39"/>
      <c r="K916" s="39"/>
      <c r="L916" s="40"/>
      <c r="M916" s="39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37"/>
      <c r="F917" s="37"/>
      <c r="G917" s="38"/>
      <c r="H917" s="8"/>
      <c r="I917" s="8"/>
      <c r="J917" s="39"/>
      <c r="K917" s="39"/>
      <c r="L917" s="40"/>
      <c r="M917" s="39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37"/>
      <c r="F918" s="37"/>
      <c r="G918" s="38"/>
      <c r="H918" s="8"/>
      <c r="I918" s="8"/>
      <c r="J918" s="39"/>
      <c r="K918" s="39"/>
      <c r="L918" s="40"/>
      <c r="M918" s="39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37"/>
      <c r="F919" s="37"/>
      <c r="G919" s="38"/>
      <c r="H919" s="8"/>
      <c r="I919" s="8"/>
      <c r="J919" s="39"/>
      <c r="K919" s="39"/>
      <c r="L919" s="40"/>
      <c r="M919" s="39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37"/>
      <c r="F920" s="37"/>
      <c r="G920" s="38"/>
      <c r="H920" s="8"/>
      <c r="I920" s="8"/>
      <c r="J920" s="39"/>
      <c r="K920" s="39"/>
      <c r="L920" s="40"/>
      <c r="M920" s="39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37"/>
      <c r="F921" s="37"/>
      <c r="G921" s="38"/>
      <c r="H921" s="8"/>
      <c r="I921" s="8"/>
      <c r="J921" s="39"/>
      <c r="K921" s="39"/>
      <c r="L921" s="40"/>
      <c r="M921" s="39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37"/>
      <c r="F922" s="37"/>
      <c r="G922" s="38"/>
      <c r="H922" s="8"/>
      <c r="I922" s="8"/>
      <c r="J922" s="39"/>
      <c r="K922" s="39"/>
      <c r="L922" s="40"/>
      <c r="M922" s="39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37"/>
      <c r="F923" s="37"/>
      <c r="G923" s="38"/>
      <c r="H923" s="8"/>
      <c r="I923" s="8"/>
      <c r="J923" s="39"/>
      <c r="K923" s="39"/>
      <c r="L923" s="40"/>
      <c r="M923" s="39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37"/>
      <c r="F924" s="37"/>
      <c r="G924" s="38"/>
      <c r="H924" s="8"/>
      <c r="I924" s="8"/>
      <c r="J924" s="39"/>
      <c r="K924" s="39"/>
      <c r="L924" s="40"/>
      <c r="M924" s="39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37"/>
      <c r="F925" s="37"/>
      <c r="G925" s="38"/>
      <c r="H925" s="8"/>
      <c r="I925" s="8"/>
      <c r="J925" s="39"/>
      <c r="K925" s="39"/>
      <c r="L925" s="40"/>
      <c r="M925" s="39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37"/>
      <c r="F926" s="37"/>
      <c r="G926" s="38"/>
      <c r="H926" s="8"/>
      <c r="I926" s="8"/>
      <c r="J926" s="39"/>
      <c r="K926" s="39"/>
      <c r="L926" s="40"/>
      <c r="M926" s="39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37"/>
      <c r="F927" s="37"/>
      <c r="G927" s="38"/>
      <c r="H927" s="8"/>
      <c r="I927" s="8"/>
      <c r="J927" s="39"/>
      <c r="K927" s="39"/>
      <c r="L927" s="40"/>
      <c r="M927" s="39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37"/>
      <c r="F928" s="37"/>
      <c r="G928" s="38"/>
      <c r="H928" s="8"/>
      <c r="I928" s="8"/>
      <c r="J928" s="39"/>
      <c r="K928" s="39"/>
      <c r="L928" s="40"/>
      <c r="M928" s="39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37"/>
      <c r="F929" s="37"/>
      <c r="G929" s="38"/>
      <c r="H929" s="8"/>
      <c r="I929" s="8"/>
      <c r="J929" s="39"/>
      <c r="K929" s="39"/>
      <c r="L929" s="40"/>
      <c r="M929" s="39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37"/>
      <c r="F930" s="37"/>
      <c r="G930" s="38"/>
      <c r="H930" s="8"/>
      <c r="I930" s="8"/>
      <c r="J930" s="39"/>
      <c r="K930" s="39"/>
      <c r="L930" s="40"/>
      <c r="M930" s="39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37"/>
      <c r="F931" s="37"/>
      <c r="G931" s="38"/>
      <c r="H931" s="8"/>
      <c r="I931" s="8"/>
      <c r="J931" s="39"/>
      <c r="K931" s="39"/>
      <c r="L931" s="40"/>
      <c r="M931" s="39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37"/>
      <c r="F932" s="37"/>
      <c r="G932" s="38"/>
      <c r="H932" s="8"/>
      <c r="I932" s="8"/>
      <c r="J932" s="39"/>
      <c r="K932" s="39"/>
      <c r="L932" s="40"/>
      <c r="M932" s="39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37"/>
      <c r="F933" s="37"/>
      <c r="G933" s="38"/>
      <c r="H933" s="8"/>
      <c r="I933" s="8"/>
      <c r="J933" s="39"/>
      <c r="K933" s="39"/>
      <c r="L933" s="40"/>
      <c r="M933" s="39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37"/>
      <c r="F934" s="37"/>
      <c r="G934" s="38"/>
      <c r="H934" s="8"/>
      <c r="I934" s="8"/>
      <c r="J934" s="39"/>
      <c r="K934" s="39"/>
      <c r="L934" s="40"/>
      <c r="M934" s="39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37"/>
      <c r="F935" s="37"/>
      <c r="G935" s="38"/>
      <c r="H935" s="8"/>
      <c r="I935" s="8"/>
      <c r="J935" s="39"/>
      <c r="K935" s="39"/>
      <c r="L935" s="40"/>
      <c r="M935" s="39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37"/>
      <c r="F936" s="37"/>
      <c r="G936" s="38"/>
      <c r="H936" s="8"/>
      <c r="I936" s="8"/>
      <c r="J936" s="39"/>
      <c r="K936" s="39"/>
      <c r="L936" s="40"/>
      <c r="M936" s="39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37"/>
      <c r="F937" s="37"/>
      <c r="G937" s="38"/>
      <c r="H937" s="8"/>
      <c r="I937" s="8"/>
      <c r="J937" s="39"/>
      <c r="K937" s="39"/>
      <c r="L937" s="40"/>
      <c r="M937" s="39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37"/>
      <c r="F938" s="37"/>
      <c r="G938" s="38"/>
      <c r="H938" s="8"/>
      <c r="I938" s="8"/>
      <c r="J938" s="39"/>
      <c r="K938" s="39"/>
      <c r="L938" s="40"/>
      <c r="M938" s="39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37"/>
      <c r="F939" s="37"/>
      <c r="G939" s="38"/>
      <c r="H939" s="8"/>
      <c r="I939" s="8"/>
      <c r="J939" s="39"/>
      <c r="K939" s="39"/>
      <c r="L939" s="40"/>
      <c r="M939" s="39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37"/>
      <c r="F940" s="37"/>
      <c r="G940" s="38"/>
      <c r="H940" s="8"/>
      <c r="I940" s="8"/>
      <c r="J940" s="39"/>
      <c r="K940" s="39"/>
      <c r="L940" s="40"/>
      <c r="M940" s="39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37"/>
      <c r="F941" s="37"/>
      <c r="G941" s="38"/>
      <c r="H941" s="8"/>
      <c r="I941" s="8"/>
      <c r="J941" s="39"/>
      <c r="K941" s="39"/>
      <c r="L941" s="40"/>
      <c r="M941" s="39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37"/>
      <c r="F942" s="37"/>
      <c r="G942" s="38"/>
      <c r="H942" s="8"/>
      <c r="I942" s="8"/>
      <c r="J942" s="39"/>
      <c r="K942" s="39"/>
      <c r="L942" s="40"/>
      <c r="M942" s="39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37"/>
      <c r="F943" s="37"/>
      <c r="G943" s="38"/>
      <c r="H943" s="8"/>
      <c r="I943" s="8"/>
      <c r="J943" s="39"/>
      <c r="K943" s="39"/>
      <c r="L943" s="40"/>
      <c r="M943" s="39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37"/>
      <c r="F944" s="37"/>
      <c r="G944" s="38"/>
      <c r="H944" s="8"/>
      <c r="I944" s="8"/>
      <c r="J944" s="39"/>
      <c r="K944" s="39"/>
      <c r="L944" s="40"/>
      <c r="M944" s="39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37"/>
      <c r="F945" s="37"/>
      <c r="G945" s="38"/>
      <c r="H945" s="8"/>
      <c r="I945" s="8"/>
      <c r="J945" s="39"/>
      <c r="K945" s="39"/>
      <c r="L945" s="40"/>
      <c r="M945" s="39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37"/>
      <c r="F946" s="37"/>
      <c r="G946" s="38"/>
      <c r="H946" s="8"/>
      <c r="I946" s="8"/>
      <c r="J946" s="39"/>
      <c r="K946" s="39"/>
      <c r="L946" s="40"/>
      <c r="M946" s="39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37"/>
      <c r="F947" s="37"/>
      <c r="G947" s="38"/>
      <c r="H947" s="8"/>
      <c r="I947" s="8"/>
      <c r="J947" s="39"/>
      <c r="K947" s="39"/>
      <c r="L947" s="40"/>
      <c r="M947" s="39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37"/>
      <c r="F948" s="37"/>
      <c r="G948" s="38"/>
      <c r="H948" s="8"/>
      <c r="I948" s="8"/>
      <c r="J948" s="39"/>
      <c r="K948" s="39"/>
      <c r="L948" s="40"/>
      <c r="M948" s="39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37"/>
      <c r="F949" s="37"/>
      <c r="G949" s="38"/>
      <c r="H949" s="8"/>
      <c r="I949" s="8"/>
      <c r="J949" s="39"/>
      <c r="K949" s="39"/>
      <c r="L949" s="40"/>
      <c r="M949" s="39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37"/>
      <c r="F950" s="37"/>
      <c r="G950" s="38"/>
      <c r="H950" s="8"/>
      <c r="I950" s="8"/>
      <c r="J950" s="39"/>
      <c r="K950" s="39"/>
      <c r="L950" s="40"/>
      <c r="M950" s="39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37"/>
      <c r="F951" s="37"/>
      <c r="G951" s="38"/>
      <c r="H951" s="8"/>
      <c r="I951" s="8"/>
      <c r="J951" s="39"/>
      <c r="K951" s="39"/>
      <c r="L951" s="40"/>
      <c r="M951" s="39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37"/>
      <c r="F952" s="37"/>
      <c r="G952" s="38"/>
      <c r="H952" s="8"/>
      <c r="I952" s="8"/>
      <c r="J952" s="39"/>
      <c r="K952" s="39"/>
      <c r="L952" s="40"/>
      <c r="M952" s="39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37"/>
      <c r="F953" s="37"/>
      <c r="G953" s="38"/>
      <c r="H953" s="8"/>
      <c r="I953" s="8"/>
      <c r="J953" s="39"/>
      <c r="K953" s="39"/>
      <c r="L953" s="40"/>
      <c r="M953" s="39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37"/>
      <c r="F954" s="37"/>
      <c r="G954" s="38"/>
      <c r="H954" s="8"/>
      <c r="I954" s="8"/>
      <c r="J954" s="39"/>
      <c r="K954" s="39"/>
      <c r="L954" s="40"/>
      <c r="M954" s="39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37"/>
      <c r="F955" s="37"/>
      <c r="G955" s="38"/>
      <c r="H955" s="8"/>
      <c r="I955" s="8"/>
      <c r="J955" s="39"/>
      <c r="K955" s="39"/>
      <c r="L955" s="40"/>
      <c r="M955" s="39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37"/>
      <c r="F956" s="37"/>
      <c r="G956" s="38"/>
      <c r="H956" s="8"/>
      <c r="I956" s="8"/>
      <c r="J956" s="39"/>
      <c r="K956" s="39"/>
      <c r="L956" s="40"/>
      <c r="M956" s="39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37"/>
      <c r="F957" s="37"/>
      <c r="G957" s="38"/>
      <c r="H957" s="8"/>
      <c r="I957" s="8"/>
      <c r="J957" s="39"/>
      <c r="K957" s="39"/>
      <c r="L957" s="40"/>
      <c r="M957" s="39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37"/>
      <c r="F958" s="37"/>
      <c r="G958" s="38"/>
      <c r="H958" s="8"/>
      <c r="I958" s="8"/>
      <c r="J958" s="39"/>
      <c r="K958" s="39"/>
      <c r="L958" s="40"/>
      <c r="M958" s="39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37"/>
      <c r="F959" s="37"/>
      <c r="G959" s="38"/>
      <c r="H959" s="8"/>
      <c r="I959" s="8"/>
      <c r="J959" s="39"/>
      <c r="K959" s="39"/>
      <c r="L959" s="40"/>
      <c r="M959" s="39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37"/>
      <c r="F960" s="37"/>
      <c r="G960" s="38"/>
      <c r="H960" s="8"/>
      <c r="I960" s="8"/>
      <c r="J960" s="39"/>
      <c r="K960" s="39"/>
      <c r="L960" s="40"/>
      <c r="M960" s="39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37"/>
      <c r="F961" s="37"/>
      <c r="G961" s="38"/>
      <c r="H961" s="8"/>
      <c r="I961" s="8"/>
      <c r="J961" s="39"/>
      <c r="K961" s="39"/>
      <c r="L961" s="40"/>
      <c r="M961" s="39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37"/>
      <c r="F962" s="37"/>
      <c r="G962" s="38"/>
      <c r="H962" s="8"/>
      <c r="I962" s="8"/>
      <c r="J962" s="39"/>
      <c r="K962" s="39"/>
      <c r="L962" s="40"/>
      <c r="M962" s="39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37"/>
      <c r="F963" s="37"/>
      <c r="G963" s="38"/>
      <c r="H963" s="8"/>
      <c r="I963" s="8"/>
      <c r="J963" s="39"/>
      <c r="K963" s="39"/>
      <c r="L963" s="40"/>
      <c r="M963" s="39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37"/>
      <c r="F964" s="37"/>
      <c r="G964" s="38"/>
      <c r="H964" s="8"/>
      <c r="I964" s="8"/>
      <c r="J964" s="39"/>
      <c r="K964" s="39"/>
      <c r="L964" s="40"/>
      <c r="M964" s="39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37"/>
      <c r="F965" s="37"/>
      <c r="G965" s="38"/>
      <c r="H965" s="8"/>
      <c r="I965" s="8"/>
      <c r="J965" s="39"/>
      <c r="K965" s="39"/>
      <c r="L965" s="40"/>
      <c r="M965" s="39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37"/>
      <c r="F966" s="37"/>
      <c r="G966" s="38"/>
      <c r="H966" s="8"/>
      <c r="I966" s="8"/>
      <c r="J966" s="39"/>
      <c r="K966" s="39"/>
      <c r="L966" s="40"/>
      <c r="M966" s="39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37"/>
      <c r="F967" s="37"/>
      <c r="G967" s="38"/>
      <c r="H967" s="8"/>
      <c r="I967" s="8"/>
      <c r="J967" s="39"/>
      <c r="K967" s="39"/>
      <c r="L967" s="40"/>
      <c r="M967" s="39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37"/>
      <c r="F968" s="37"/>
      <c r="G968" s="38"/>
      <c r="H968" s="8"/>
      <c r="I968" s="8"/>
      <c r="J968" s="39"/>
      <c r="K968" s="39"/>
      <c r="L968" s="40"/>
      <c r="M968" s="39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37"/>
      <c r="F969" s="37"/>
      <c r="G969" s="38"/>
      <c r="H969" s="8"/>
      <c r="I969" s="8"/>
      <c r="J969" s="39"/>
      <c r="K969" s="39"/>
      <c r="L969" s="40"/>
      <c r="M969" s="39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37"/>
      <c r="F970" s="37"/>
      <c r="G970" s="38"/>
      <c r="H970" s="8"/>
      <c r="I970" s="8"/>
      <c r="J970" s="39"/>
      <c r="K970" s="39"/>
      <c r="L970" s="40"/>
      <c r="M970" s="39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37"/>
      <c r="F971" s="37"/>
      <c r="G971" s="38"/>
      <c r="H971" s="8"/>
      <c r="I971" s="8"/>
      <c r="J971" s="39"/>
      <c r="K971" s="39"/>
      <c r="L971" s="40"/>
      <c r="M971" s="39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37"/>
      <c r="F972" s="37"/>
      <c r="G972" s="38"/>
      <c r="H972" s="8"/>
      <c r="I972" s="8"/>
      <c r="J972" s="39"/>
      <c r="K972" s="39"/>
      <c r="L972" s="40"/>
      <c r="M972" s="39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37"/>
      <c r="F973" s="37"/>
      <c r="G973" s="38"/>
      <c r="H973" s="8"/>
      <c r="I973" s="8"/>
      <c r="J973" s="39"/>
      <c r="K973" s="39"/>
      <c r="L973" s="40"/>
      <c r="M973" s="39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37"/>
      <c r="F974" s="37"/>
      <c r="G974" s="38"/>
      <c r="H974" s="8"/>
      <c r="I974" s="8"/>
      <c r="J974" s="39"/>
      <c r="K974" s="39"/>
      <c r="L974" s="40"/>
      <c r="M974" s="39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37"/>
      <c r="F975" s="37"/>
      <c r="G975" s="38"/>
      <c r="H975" s="8"/>
      <c r="I975" s="8"/>
      <c r="J975" s="39"/>
      <c r="K975" s="39"/>
      <c r="L975" s="40"/>
      <c r="M975" s="39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37"/>
      <c r="F976" s="37"/>
      <c r="G976" s="38"/>
      <c r="H976" s="8"/>
      <c r="I976" s="8"/>
      <c r="J976" s="39"/>
      <c r="K976" s="39"/>
      <c r="L976" s="40"/>
      <c r="M976" s="39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37"/>
      <c r="F977" s="37"/>
      <c r="G977" s="38"/>
      <c r="H977" s="8"/>
      <c r="I977" s="8"/>
      <c r="J977" s="39"/>
      <c r="K977" s="39"/>
      <c r="L977" s="40"/>
      <c r="M977" s="39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37"/>
      <c r="F978" s="37"/>
      <c r="G978" s="38"/>
      <c r="H978" s="8"/>
      <c r="I978" s="8"/>
      <c r="J978" s="39"/>
      <c r="K978" s="39"/>
      <c r="L978" s="40"/>
      <c r="M978" s="39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37"/>
      <c r="F979" s="37"/>
      <c r="G979" s="38"/>
      <c r="H979" s="8"/>
      <c r="I979" s="8"/>
      <c r="J979" s="39"/>
      <c r="K979" s="39"/>
      <c r="L979" s="40"/>
      <c r="M979" s="39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</sheetData>
  <customSheetViews>
    <customSheetView guid="{3EA90A4B-41BC-45BA-B41B-DA115F1963F6}" filter="1" showAutoFilter="1">
      <autoFilter ref="$A$1:$N$979">
        <filterColumn colId="0">
          <filters blank="1"/>
        </filterColumn>
      </autoFilter>
    </customSheetView>
    <customSheetView guid="{EFB1AD1E-6E57-4FA7-BE28-D932E3259ABE}" filter="1" showAutoFilter="1">
      <autoFilter ref="$A$1:$N$979">
        <filterColumn colId="1">
          <filters blank="1">
            <filter val="TSP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3" max="3" width="20.13"/>
  </cols>
  <sheetData>
    <row r="1">
      <c r="J1" s="41"/>
    </row>
    <row r="2">
      <c r="A2" s="42" t="s">
        <v>2</v>
      </c>
      <c r="B2" s="43" t="s">
        <v>0</v>
      </c>
      <c r="C2" s="43" t="s">
        <v>2403</v>
      </c>
      <c r="D2" s="44" t="s">
        <v>2404</v>
      </c>
      <c r="E2" s="45"/>
      <c r="F2" s="45"/>
      <c r="G2" s="45"/>
      <c r="H2" s="45"/>
      <c r="J2" s="41"/>
    </row>
    <row r="3">
      <c r="A3" s="46"/>
      <c r="B3" s="46"/>
      <c r="C3" s="46"/>
      <c r="D3" s="47" t="s">
        <v>2405</v>
      </c>
      <c r="E3" s="47" t="s">
        <v>2406</v>
      </c>
      <c r="F3" s="47" t="s">
        <v>2407</v>
      </c>
      <c r="G3" s="47" t="s">
        <v>2408</v>
      </c>
      <c r="H3" s="47" t="s">
        <v>2409</v>
      </c>
      <c r="J3" s="41"/>
    </row>
    <row r="4">
      <c r="A4" s="48" t="str">
        <f>$J$4</f>
        <v>Aurangabad</v>
      </c>
      <c r="B4" s="49" t="s">
        <v>14</v>
      </c>
      <c r="C4" s="19">
        <f t="shared" ref="C4:C39" si="1">SUM(D4:H4)</f>
        <v>39</v>
      </c>
      <c r="D4" s="50">
        <f>COUNTIFS(Data!C:C,A4,Data!A:A,"=Retro",Data!J:J,"&lt;25%")</f>
        <v>34</v>
      </c>
      <c r="E4" s="50">
        <f>COUNTIFS(Data!C:C,A4,Data!A:A,"=Retro",Data!J:J,"&gt;=25%",Data!J:J,"&lt;50%")</f>
        <v>3</v>
      </c>
      <c r="F4" s="50">
        <f>COUNTIFS(Data!C:C,A4,Data!A:A,"=Retro",Data!J:J,"&gt;=50%",Data!J:J,"&lt;75%")</f>
        <v>1</v>
      </c>
      <c r="G4" s="50">
        <f>COUNTIFS(Data!C:C,A4,Data!A:A,"=Retro",Data!J:J,"&gt;=75%",Data!J:J,"&lt;100%")</f>
        <v>1</v>
      </c>
      <c r="H4" s="50">
        <f>COUNTIFS(Data!C:C,A4,Data!A:A,"=Retro",Data!J:J,"=100%")</f>
        <v>0</v>
      </c>
      <c r="J4" s="41" t="str">
        <f>IFERROR(__xludf.DUMMYFUNCTION("UNIQUE(Data!C2:C1010)"),"Aurangabad")</f>
        <v>Aurangabad</v>
      </c>
    </row>
    <row r="5">
      <c r="A5" s="46"/>
      <c r="B5" s="49" t="s">
        <v>1784</v>
      </c>
      <c r="C5" s="19">
        <f t="shared" si="1"/>
        <v>6</v>
      </c>
      <c r="D5" s="50">
        <f>COUNTIFS(Data!C:C,A4,Data!A:A,"=New",Data!J:J,"&lt;25%")</f>
        <v>6</v>
      </c>
      <c r="E5" s="50">
        <f>COUNTIFS(Data!C:C,A4,Data!A:A,"=New",Data!J:J,"&gt;=25%",Data!J:J,"&lt;50%")</f>
        <v>0</v>
      </c>
      <c r="F5" s="50">
        <f>COUNTIFS(Data!C:C,A4,Data!A:A,"=New",Data!J:J,"&gt;=50%",Data!J:J,"&lt;75%")</f>
        <v>0</v>
      </c>
      <c r="G5" s="50">
        <f>COUNTIFS(Data!C:C,A4,Data!A:A,"=New",Data!J:J,"&gt;=75%",Data!J:J,"&lt;100%")</f>
        <v>0</v>
      </c>
      <c r="H5" s="50">
        <f>COUNTIFS(Data!C:C,A4,Data!A:A,"=New",Data!J:J,"=100%")</f>
        <v>0</v>
      </c>
      <c r="J5" s="41" t="str">
        <f>IFERROR(__xludf.DUMMYFUNCTION("""COMPUTED_VALUE"""),"Gangapur")</f>
        <v>Gangapur</v>
      </c>
    </row>
    <row r="6">
      <c r="A6" s="48" t="str">
        <f>$J$5</f>
        <v>Gangapur</v>
      </c>
      <c r="B6" s="49" t="s">
        <v>14</v>
      </c>
      <c r="C6" s="19">
        <f t="shared" si="1"/>
        <v>145</v>
      </c>
      <c r="D6" s="50">
        <f>COUNTIFS(Data!C:C,A6,Data!A:A,"=Retro",Data!J:J,"&lt;25%")</f>
        <v>98</v>
      </c>
      <c r="E6" s="50">
        <f>COUNTIFS(Data!C:C,A6,Data!A:A,"=Retro",Data!J:J,"&gt;=25%",Data!J:J,"&lt;50%")</f>
        <v>8</v>
      </c>
      <c r="F6" s="50">
        <f>COUNTIFS(Data!C:C,A6,Data!A:A,"=Retro",Data!J:J,"&gt;=50%",Data!J:J,"&lt;75%")</f>
        <v>4</v>
      </c>
      <c r="G6" s="50">
        <f>COUNTIFS(Data!C:C,A6,Data!A:A,"=Retro",Data!J:J,"&gt;=75%",Data!J:J,"&lt;100%")</f>
        <v>14</v>
      </c>
      <c r="H6" s="50">
        <f>COUNTIFS(Data!C:C,A6,Data!A:A,"=Retro",Data!J:J,"=100%")</f>
        <v>21</v>
      </c>
      <c r="J6" s="41" t="str">
        <f>IFERROR(__xludf.DUMMYFUNCTION("""COMPUTED_VALUE"""),"Kannad")</f>
        <v>Kannad</v>
      </c>
    </row>
    <row r="7">
      <c r="A7" s="46"/>
      <c r="B7" s="49" t="s">
        <v>1784</v>
      </c>
      <c r="C7" s="19">
        <f t="shared" si="1"/>
        <v>32</v>
      </c>
      <c r="D7" s="50">
        <f>COUNTIFS(Data!C:C,A6,Data!A:A,"=New",Data!J:J,"&lt;25%")</f>
        <v>16</v>
      </c>
      <c r="E7" s="50">
        <f>COUNTIFS(Data!C:C,A6,Data!A:A,"=New",Data!J:J,"&gt;=25%",Data!J:J,"&lt;50%")</f>
        <v>5</v>
      </c>
      <c r="F7" s="50">
        <f>COUNTIFS(Data!C:C,A6,Data!A:A,"=New",Data!J:J,"&gt;=50%",Data!J:J,"&lt;75%")</f>
        <v>1</v>
      </c>
      <c r="G7" s="50">
        <f>COUNTIFS(Data!C:C,A6,Data!A:A,"=New",Data!J:J,"&gt;=75%",Data!J:J,"&lt;100%")</f>
        <v>4</v>
      </c>
      <c r="H7" s="50">
        <f>COUNTIFS(Data!C:C,A6,Data!A:A,"=New",Data!J:J,"=100%")</f>
        <v>6</v>
      </c>
      <c r="J7" s="41" t="str">
        <f>IFERROR(__xludf.DUMMYFUNCTION("""COMPUTED_VALUE"""),"Khulatabad")</f>
        <v>Khulatabad</v>
      </c>
    </row>
    <row r="8">
      <c r="A8" s="48" t="str">
        <f>$J$6</f>
        <v>Kannad</v>
      </c>
      <c r="B8" s="49" t="s">
        <v>14</v>
      </c>
      <c r="C8" s="19">
        <f t="shared" si="1"/>
        <v>77</v>
      </c>
      <c r="D8" s="50">
        <f>COUNTIFS(Data!C:C,A8,Data!A:A,"=Retro",Data!J:J,"&lt;25%")</f>
        <v>70</v>
      </c>
      <c r="E8" s="50">
        <f>COUNTIFS(Data!C:C,A8,Data!A:A,"=Retro",Data!J:J,"&gt;=25%",Data!J:J,"&lt;50%")</f>
        <v>4</v>
      </c>
      <c r="F8" s="50">
        <f>COUNTIFS(Data!C:C,A8,Data!A:A,"=Retro",Data!J:J,"&gt;=50%",Data!J:J,"&lt;75%")</f>
        <v>2</v>
      </c>
      <c r="G8" s="50">
        <f>COUNTIFS(Data!C:C,A8,Data!A:A,"=Retro",Data!J:J,"&gt;=75%",Data!J:J,"&lt;100%")</f>
        <v>1</v>
      </c>
      <c r="H8" s="50">
        <f>COUNTIFS(Data!C:C,A8,Data!A:A,"=Retro",Data!J:J,"=100%")</f>
        <v>0</v>
      </c>
      <c r="J8" s="41" t="str">
        <f>IFERROR(__xludf.DUMMYFUNCTION("""COMPUTED_VALUE"""),"Paithan")</f>
        <v>Paithan</v>
      </c>
    </row>
    <row r="9">
      <c r="A9" s="46"/>
      <c r="B9" s="49" t="s">
        <v>1784</v>
      </c>
      <c r="C9" s="19">
        <f t="shared" si="1"/>
        <v>21</v>
      </c>
      <c r="D9" s="50">
        <f>COUNTIFS(Data!C:C,A8,Data!A:A,"=New",Data!J:J,"&lt;25%")</f>
        <v>21</v>
      </c>
      <c r="E9" s="50">
        <f>COUNTIFS(Data!C:C,A8,Data!A:A,"=New",Data!J:J,"&gt;=25%",Data!J:J,"&lt;50%")</f>
        <v>0</v>
      </c>
      <c r="F9" s="50">
        <f>COUNTIFS(Data!C:C,A8,Data!A:A,"=New",Data!J:J,"&gt;=50%",Data!J:J,"&lt;75%")</f>
        <v>0</v>
      </c>
      <c r="G9" s="50">
        <f>COUNTIFS(Data!C:C,A8,Data!A:A,"=New",Data!J:J,"&gt;=75%",Data!J:J,"&lt;100%")</f>
        <v>0</v>
      </c>
      <c r="H9" s="50">
        <f>COUNTIFS(Data!C:C,A8,Data!A:A,"=New",Data!J:J,"=100%")</f>
        <v>0</v>
      </c>
      <c r="J9" s="41" t="str">
        <f>IFERROR(__xludf.DUMMYFUNCTION("""COMPUTED_VALUE"""),"Phulambari")</f>
        <v>Phulambari</v>
      </c>
    </row>
    <row r="10">
      <c r="A10" s="48" t="str">
        <f>$J$7</f>
        <v>Khulatabad</v>
      </c>
      <c r="B10" s="49" t="s">
        <v>14</v>
      </c>
      <c r="C10" s="19">
        <f t="shared" si="1"/>
        <v>16</v>
      </c>
      <c r="D10" s="50">
        <f>COUNTIFS(Data!C:C,A10,Data!A:A,"=Retro",Data!J:J,"&lt;25%")</f>
        <v>16</v>
      </c>
      <c r="E10" s="50">
        <f>COUNTIFS(Data!C:C,A10,Data!A:A,"=Retro",Data!J:J,"&gt;=25%",Data!J:J,"&lt;50%")</f>
        <v>0</v>
      </c>
      <c r="F10" s="50">
        <f>COUNTIFS(Data!C:C,A10,Data!A:A,"=Retro",Data!J:J,"&gt;=50%",Data!J:J,"&lt;75%")</f>
        <v>0</v>
      </c>
      <c r="G10" s="50">
        <f>COUNTIFS(Data!C:C,A10,Data!A:A,"=Retro",Data!J:J,"&gt;=75%",Data!J:J,"&lt;100%")</f>
        <v>0</v>
      </c>
      <c r="H10" s="50">
        <f>COUNTIFS(Data!C:C,A10,Data!A:A,"=Retro",Data!J:J,"=100%")</f>
        <v>0</v>
      </c>
      <c r="J10" s="41" t="str">
        <f>IFERROR(__xludf.DUMMYFUNCTION("""COMPUTED_VALUE"""),"Sillod")</f>
        <v>Sillod</v>
      </c>
    </row>
    <row r="11">
      <c r="A11" s="46"/>
      <c r="B11" s="49" t="s">
        <v>1784</v>
      </c>
      <c r="C11" s="19">
        <f t="shared" si="1"/>
        <v>10</v>
      </c>
      <c r="D11" s="50">
        <f>COUNTIFS(Data!C:C,A10,Data!A:A,"=New",Data!J:J,"&lt;25%")</f>
        <v>10</v>
      </c>
      <c r="E11" s="50">
        <f>COUNTIFS(Data!C:C,A10,Data!A:A,"=New",Data!J:J,"&gt;=25%",Data!J:J,"&lt;50%")</f>
        <v>0</v>
      </c>
      <c r="F11" s="50">
        <f>COUNTIFS(Data!C:C,A10,Data!A:A,"=New",Data!J:J,"&gt;=50%",Data!J:J,"&lt;75%")</f>
        <v>0</v>
      </c>
      <c r="G11" s="50">
        <f>COUNTIFS(Data!C:C,A10,Data!A:A,"=New",Data!J:J,"&gt;=75%",Data!J:J,"&lt;100%")</f>
        <v>0</v>
      </c>
      <c r="H11" s="50">
        <f>COUNTIFS(Data!C:C,A10,Data!A:A,"=New",Data!J:J,"=100%")</f>
        <v>0</v>
      </c>
      <c r="J11" s="41" t="str">
        <f>IFERROR(__xludf.DUMMYFUNCTION("""COMPUTED_VALUE"""),"Soegaon")</f>
        <v>Soegaon</v>
      </c>
    </row>
    <row r="12">
      <c r="A12" s="48" t="str">
        <f>$J$8</f>
        <v>Paithan</v>
      </c>
      <c r="B12" s="49" t="s">
        <v>14</v>
      </c>
      <c r="C12" s="19">
        <f t="shared" si="1"/>
        <v>93</v>
      </c>
      <c r="D12" s="50">
        <f>COUNTIFS(Data!C:C,A12,Data!A:A,"=Retro",Data!J:J,"&lt;25%")</f>
        <v>60</v>
      </c>
      <c r="E12" s="50">
        <f>COUNTIFS(Data!C:C,A12,Data!A:A,"=Retro",Data!J:J,"&gt;=25%",Data!J:J,"&lt;50%")</f>
        <v>19</v>
      </c>
      <c r="F12" s="50">
        <f>COUNTIFS(Data!C:C,A12,Data!A:A,"=Retro",Data!J:J,"&gt;=50%",Data!J:J,"&lt;75%")</f>
        <v>10</v>
      </c>
      <c r="G12" s="50">
        <f>COUNTIFS(Data!C:C,A12,Data!A:A,"=Retro",Data!J:J,"&gt;=75%",Data!J:J,"&lt;100%")</f>
        <v>4</v>
      </c>
      <c r="H12" s="50">
        <f>COUNTIFS(Data!C:C,A12,Data!A:A,"=Retro",Data!J:J,"=100%")</f>
        <v>0</v>
      </c>
      <c r="J12" s="41" t="str">
        <f>IFERROR(__xludf.DUMMYFUNCTION("""COMPUTED_VALUE"""),"Vaijapur")</f>
        <v>Vaijapur</v>
      </c>
    </row>
    <row r="13">
      <c r="A13" s="46"/>
      <c r="B13" s="49" t="s">
        <v>1784</v>
      </c>
      <c r="C13" s="19">
        <f t="shared" si="1"/>
        <v>41</v>
      </c>
      <c r="D13" s="50">
        <f>COUNTIFS(Data!C:C,A12,Data!A:A,"=New",Data!J:J,"&lt;25%")</f>
        <v>33</v>
      </c>
      <c r="E13" s="50">
        <f>COUNTIFS(Data!C:C,A12,Data!A:A,"=New",Data!J:J,"&gt;=25%",Data!J:J,"&lt;50%")</f>
        <v>2</v>
      </c>
      <c r="F13" s="50">
        <f>COUNTIFS(Data!C:C,A12,Data!A:A,"=New",Data!J:J,"&gt;=50%",Data!J:J,"&lt;75%")</f>
        <v>4</v>
      </c>
      <c r="G13" s="50">
        <f>COUNTIFS(Data!C:C,A12,Data!A:A,"=New",Data!J:J,"&gt;=75%",Data!J:J,"&lt;100%")</f>
        <v>2</v>
      </c>
      <c r="H13" s="50">
        <f>COUNTIFS(Data!C:C,A12,Data!A:A,"=New",Data!J:J,"=100%")</f>
        <v>0</v>
      </c>
      <c r="J13" s="41"/>
    </row>
    <row r="14">
      <c r="A14" s="48" t="str">
        <f>$J$9</f>
        <v>Phulambari</v>
      </c>
      <c r="B14" s="49" t="s">
        <v>14</v>
      </c>
      <c r="C14" s="19">
        <f t="shared" si="1"/>
        <v>19</v>
      </c>
      <c r="D14" s="50">
        <f>COUNTIFS(Data!C:C,A14,Data!A:A,"=Retro",Data!J:J,"&lt;25%")</f>
        <v>17</v>
      </c>
      <c r="E14" s="50">
        <f>COUNTIFS(Data!C:C,A14,Data!A:A,"=Retro",Data!J:J,"&gt;=25%",Data!J:J,"&lt;50%")</f>
        <v>1</v>
      </c>
      <c r="F14" s="50">
        <f>COUNTIFS(Data!C:C,A14,Data!A:A,"=Retro",Data!J:J,"&gt;=50%",Data!J:J,"&lt;75%")</f>
        <v>1</v>
      </c>
      <c r="G14" s="50">
        <f>COUNTIFS(Data!C:C,A14,Data!A:A,"=Retro",Data!J:J,"&gt;=75%",Data!J:J,"&lt;100%")</f>
        <v>0</v>
      </c>
      <c r="H14" s="50">
        <f>COUNTIFS(Data!C:C,A14,Data!A:A,"=Retro",Data!J:J,"=100%")</f>
        <v>0</v>
      </c>
      <c r="J14" s="41"/>
    </row>
    <row r="15">
      <c r="A15" s="46"/>
      <c r="B15" s="49" t="s">
        <v>1784</v>
      </c>
      <c r="C15" s="19">
        <f t="shared" si="1"/>
        <v>12</v>
      </c>
      <c r="D15" s="50">
        <f>COUNTIFS(Data!C:C,A14,Data!A:A,"=New",Data!J:J,"&lt;25%")</f>
        <v>11</v>
      </c>
      <c r="E15" s="50">
        <f>COUNTIFS(Data!C:C,A14,Data!A:A,"=New",Data!J:J,"&gt;=25%",Data!J:J,"&lt;50%")</f>
        <v>1</v>
      </c>
      <c r="F15" s="50">
        <f>COUNTIFS(Data!C:C,A14,Data!A:A,"=New",Data!J:J,"&gt;=50%",Data!J:J,"&lt;75%")</f>
        <v>0</v>
      </c>
      <c r="G15" s="50">
        <f>COUNTIFS(Data!C:C,A14,Data!A:A,"=New",Data!J:J,"&gt;=75%",Data!J:J,"&lt;100%")</f>
        <v>0</v>
      </c>
      <c r="H15" s="50">
        <f>COUNTIFS(Data!C:C,A14,Data!A:A,"=New",Data!J:J,"=100%")</f>
        <v>0</v>
      </c>
      <c r="J15" s="41"/>
    </row>
    <row r="16">
      <c r="A16" s="48" t="str">
        <f>$J$10</f>
        <v>Sillod</v>
      </c>
      <c r="B16" s="49" t="s">
        <v>14</v>
      </c>
      <c r="C16" s="19">
        <f t="shared" si="1"/>
        <v>24</v>
      </c>
      <c r="D16" s="50">
        <f>COUNTIFS(Data!C:C,A16,Data!A:A,"=Retro",Data!J:J,"&lt;25%")</f>
        <v>11</v>
      </c>
      <c r="E16" s="50">
        <f>COUNTIFS(Data!C:C,A16,Data!A:A,"=Retro",Data!J:J,"&gt;=25%",Data!J:J,"&lt;50%")</f>
        <v>6</v>
      </c>
      <c r="F16" s="50">
        <f>COUNTIFS(Data!C:C,A16,Data!A:A,"=Retro",Data!J:J,"&gt;=50%",Data!J:J,"&lt;75%")</f>
        <v>3</v>
      </c>
      <c r="G16" s="50">
        <f>COUNTIFS(Data!C:C,A16,Data!A:A,"=Retro",Data!J:J,"&gt;=75%",Data!J:J,"&lt;100%")</f>
        <v>1</v>
      </c>
      <c r="H16" s="50">
        <f>COUNTIFS(Data!C:C,A16,Data!A:A,"=Retro",Data!J:J,"=100%")</f>
        <v>3</v>
      </c>
      <c r="J16" s="41"/>
    </row>
    <row r="17">
      <c r="A17" s="46"/>
      <c r="B17" s="49" t="s">
        <v>1784</v>
      </c>
      <c r="C17" s="19">
        <f t="shared" si="1"/>
        <v>13</v>
      </c>
      <c r="D17" s="50">
        <f>COUNTIFS(Data!C:C,A16,Data!A:A,"=New",Data!J:J,"&lt;25%")</f>
        <v>13</v>
      </c>
      <c r="E17" s="50">
        <f>COUNTIFS(Data!C:C,A16,Data!A:A,"=New",Data!J:J,"&gt;=25%",Data!J:J,"&lt;50%")</f>
        <v>0</v>
      </c>
      <c r="F17" s="50">
        <f>COUNTIFS(Data!C:C,A16,Data!A:A,"=New",Data!J:J,"&gt;=50%",Data!J:J,"&lt;75%")</f>
        <v>0</v>
      </c>
      <c r="G17" s="50">
        <f>COUNTIFS(Data!C:C,A16,Data!A:A,"=New",Data!J:J,"&gt;=75%",Data!J:J,"&lt;100%")</f>
        <v>0</v>
      </c>
      <c r="H17" s="50">
        <f>COUNTIFS(Data!C:C,A16,Data!A:A,"=New",Data!J:J,"=100%")</f>
        <v>0</v>
      </c>
      <c r="J17" s="41"/>
    </row>
    <row r="18">
      <c r="A18" s="51" t="str">
        <f>$J$11</f>
        <v>Soegaon</v>
      </c>
      <c r="B18" s="52" t="s">
        <v>14</v>
      </c>
      <c r="C18" s="19">
        <f t="shared" si="1"/>
        <v>21</v>
      </c>
      <c r="D18" s="50">
        <f>COUNTIFS(Data!C:C,A18,Data!A:A,"=Retro",Data!J:J,"&lt;25%")</f>
        <v>15</v>
      </c>
      <c r="E18" s="50">
        <f>COUNTIFS(Data!C:C,A18,Data!A:A,"=Retro",Data!J:J,"&gt;=25%",Data!J:J,"&lt;50%")</f>
        <v>1</v>
      </c>
      <c r="F18" s="50">
        <f>COUNTIFS(Data!C:C,A18,Data!A:A,"=Retro",Data!J:J,"&gt;=50%",Data!J:J,"&lt;75%")</f>
        <v>2</v>
      </c>
      <c r="G18" s="50">
        <f>COUNTIFS(Data!C:C,A18,Data!A:A,"=Retro",Data!J:J,"&gt;=75%",Data!J:J,"&lt;100%")</f>
        <v>3</v>
      </c>
      <c r="H18" s="50">
        <f>COUNTIFS(Data!C:C,A18,Data!A:A,"=Retro",Data!J:J,"=100%")</f>
        <v>0</v>
      </c>
      <c r="J18" s="41"/>
    </row>
    <row r="19">
      <c r="A19" s="46"/>
      <c r="B19" s="52" t="s">
        <v>1784</v>
      </c>
      <c r="C19" s="19">
        <f t="shared" si="1"/>
        <v>12</v>
      </c>
      <c r="D19" s="50">
        <f>COUNTIFS(Data!C:C,A18,Data!A:A,"=New",Data!J:J,"&lt;25%")</f>
        <v>11</v>
      </c>
      <c r="E19" s="50">
        <f>COUNTIFS(Data!C:C,A18,Data!A:A,"=New",Data!J:J,"&gt;=25%",Data!J:J,"&lt;50%")</f>
        <v>1</v>
      </c>
      <c r="F19" s="50">
        <f>COUNTIFS(Data!C:C,A18,Data!A:A,"=New",Data!J:J,"&gt;=50%",Data!J:J,"&lt;75%")</f>
        <v>0</v>
      </c>
      <c r="G19" s="50">
        <f>COUNTIFS(Data!C:C,A18,Data!A:A,"=New",Data!J:J,"&gt;=75%",Data!J:J,"&lt;100%")</f>
        <v>0</v>
      </c>
      <c r="H19" s="50">
        <f>COUNTIFS(Data!C:C,A18,Data!A:A,"=New",Data!J:J,"=100%")</f>
        <v>0</v>
      </c>
      <c r="J19" s="41"/>
    </row>
    <row r="20">
      <c r="A20" s="53" t="str">
        <f>$J$12</f>
        <v>Vaijapur</v>
      </c>
      <c r="B20" s="52" t="s">
        <v>14</v>
      </c>
      <c r="C20" s="19">
        <f t="shared" si="1"/>
        <v>62</v>
      </c>
      <c r="D20" s="50">
        <f>COUNTIFS(Data!C:C,A20,Data!A:A,"=Retro",Data!J:J,"&lt;25%")</f>
        <v>28</v>
      </c>
      <c r="E20" s="50">
        <f>COUNTIFS(Data!C:C,A20,Data!A:A,"=Retro",Data!J:J,"&gt;=25%",Data!J:J,"&lt;50%")</f>
        <v>10</v>
      </c>
      <c r="F20" s="50">
        <f>COUNTIFS(Data!C:C,A20,Data!A:A,"=Retro",Data!J:J,"&gt;=50%",Data!J:J,"&lt;75%")</f>
        <v>19</v>
      </c>
      <c r="G20" s="50">
        <f>COUNTIFS(Data!C:C,A20,Data!A:A,"=Retro",Data!J:J,"&gt;=75%",Data!J:J,"&lt;100%")</f>
        <v>4</v>
      </c>
      <c r="H20" s="50">
        <f>COUNTIFS(Data!C:C,A20,Data!A:A,"=Retro",Data!J:J,"=100%")</f>
        <v>1</v>
      </c>
      <c r="J20" s="41"/>
    </row>
    <row r="21">
      <c r="A21" s="46"/>
      <c r="B21" s="52" t="s">
        <v>1784</v>
      </c>
      <c r="C21" s="19">
        <f t="shared" si="1"/>
        <v>40</v>
      </c>
      <c r="D21" s="50">
        <f>COUNTIFS(Data!C:C,A20,Data!A:A,"=New",Data!J:J,"&lt;25%")</f>
        <v>18</v>
      </c>
      <c r="E21" s="50">
        <f>COUNTIFS(Data!C:C,A20,Data!A:A,"=New",Data!J:J,"&gt;=25%",Data!J:J,"&lt;50%")</f>
        <v>4</v>
      </c>
      <c r="F21" s="50">
        <f>COUNTIFS(Data!C:C,A20,Data!A:A,"=New",Data!J:J,"&gt;=50%",Data!J:J,"&lt;75%")</f>
        <v>12</v>
      </c>
      <c r="G21" s="50">
        <f>COUNTIFS(Data!C:C,A20,Data!A:A,"=New",Data!J:J,"&gt;=75%",Data!J:J,"&lt;100%")</f>
        <v>6</v>
      </c>
      <c r="H21" s="50">
        <f>COUNTIFS(Data!C:C,A20,Data!A:A,"=New",Data!J:J,"=100%")</f>
        <v>0</v>
      </c>
      <c r="J21" s="41"/>
    </row>
    <row r="22">
      <c r="A22" s="54" t="str">
        <f>$J$13</f>
        <v/>
      </c>
      <c r="B22" s="49" t="s">
        <v>14</v>
      </c>
      <c r="C22" s="19">
        <f t="shared" si="1"/>
        <v>0</v>
      </c>
      <c r="D22" s="50">
        <f>COUNTIFS(Data!C:C,A22,Data!A:A,"=Retro",Data!J:J,"&lt;25%")</f>
        <v>0</v>
      </c>
      <c r="E22" s="50">
        <f>COUNTIFS(Data!C:C,A22,Data!A:A,"=Retro",Data!J:J,"&gt;=25%",Data!J:J,"&lt;50%")</f>
        <v>0</v>
      </c>
      <c r="F22" s="50">
        <f>COUNTIFS(Data!C:C,A22,Data!A:A,"=Retro",Data!J:J,"&gt;=50%",Data!J:J,"&lt;75%")</f>
        <v>0</v>
      </c>
      <c r="G22" s="50">
        <f>COUNTIFS(Data!C:C,A22,Data!A:A,"=Retro",Data!J:J,"&gt;=75%",Data!J:J,"&lt;100%")</f>
        <v>0</v>
      </c>
      <c r="H22" s="50">
        <f>COUNTIFS(Data!C:C,A22,Data!A:A,"=Retro",Data!J:J,"=100%")</f>
        <v>0</v>
      </c>
      <c r="J22" s="41"/>
    </row>
    <row r="23">
      <c r="A23" s="46"/>
      <c r="B23" s="49" t="s">
        <v>1784</v>
      </c>
      <c r="C23" s="19">
        <f t="shared" si="1"/>
        <v>0</v>
      </c>
      <c r="D23" s="50">
        <f>COUNTIFS(Data!C:C,A22,Data!A:A,"=New",Data!J:J,"&lt;25%")</f>
        <v>0</v>
      </c>
      <c r="E23" s="50">
        <f>COUNTIFS(Data!C:C,A22,Data!A:A,"=New",Data!J:J,"&gt;=25%",Data!J:J,"&lt;50%")</f>
        <v>0</v>
      </c>
      <c r="F23" s="50">
        <f>COUNTIFS(Data!C:C,A22,Data!A:A,"=New",Data!J:J,"&gt;=50%",Data!J:J,"&lt;75%")</f>
        <v>0</v>
      </c>
      <c r="G23" s="50">
        <f>COUNTIFS(Data!C:C,A22,Data!A:A,"=New",Data!J:J,"&gt;=75%",Data!J:J,"&lt;100%")</f>
        <v>0</v>
      </c>
      <c r="H23" s="50">
        <f>COUNTIFS(Data!C:C,A22,Data!A:A,"=New",Data!J:J,"=100%")</f>
        <v>0</v>
      </c>
      <c r="J23" s="41"/>
    </row>
    <row r="24">
      <c r="A24" s="54" t="str">
        <f>$J$14</f>
        <v/>
      </c>
      <c r="B24" s="49" t="s">
        <v>14</v>
      </c>
      <c r="C24" s="19">
        <f t="shared" si="1"/>
        <v>0</v>
      </c>
      <c r="D24" s="50">
        <f>COUNTIFS(Data!C:C,A24,Data!A:A,"=Retro",Data!J:J,"&lt;25%")</f>
        <v>0</v>
      </c>
      <c r="E24" s="50">
        <f>COUNTIFS(Data!C:C,A24,Data!A:A,"=Retro",Data!J:J,"&gt;=25%",Data!J:J,"&lt;50%")</f>
        <v>0</v>
      </c>
      <c r="F24" s="50">
        <f>COUNTIFS(Data!C:C,A24,Data!A:A,"=Retro",Data!J:J,"&gt;=50%",Data!J:J,"&lt;75%")</f>
        <v>0</v>
      </c>
      <c r="G24" s="50">
        <f>COUNTIFS(Data!C:C,A24,Data!A:A,"=Retro",Data!J:J,"&gt;=75%",Data!J:J,"&lt;100%")</f>
        <v>0</v>
      </c>
      <c r="H24" s="50">
        <f>COUNTIFS(Data!C:C,A24,Data!A:A,"=Retro",Data!J:J,"=100%")</f>
        <v>0</v>
      </c>
      <c r="J24" s="41"/>
    </row>
    <row r="25">
      <c r="A25" s="46"/>
      <c r="B25" s="49" t="s">
        <v>1784</v>
      </c>
      <c r="C25" s="19">
        <f t="shared" si="1"/>
        <v>0</v>
      </c>
      <c r="D25" s="50">
        <f>COUNTIFS(Data!C:C,A24,Data!A:A,"=New",Data!J:J,"&lt;25%")</f>
        <v>0</v>
      </c>
      <c r="E25" s="50">
        <f>COUNTIFS(Data!C:C,A24,Data!A:A,"=New",Data!J:J,"&gt;=25%",Data!J:J,"&lt;50%")</f>
        <v>0</v>
      </c>
      <c r="F25" s="50">
        <f>COUNTIFS(Data!C:C,A24,Data!A:A,"=New",Data!J:J,"&gt;=50%",Data!J:J,"&lt;75%")</f>
        <v>0</v>
      </c>
      <c r="G25" s="50">
        <f>COUNTIFS(Data!C:C,A24,Data!A:A,"=New",Data!J:J,"&gt;=75%",Data!J:J,"&lt;100%")</f>
        <v>0</v>
      </c>
      <c r="H25" s="50">
        <f>COUNTIFS(Data!C:C,A24,Data!A:A,"=New",Data!J:J,"=100%")</f>
        <v>0</v>
      </c>
      <c r="J25" s="41"/>
    </row>
    <row r="26">
      <c r="A26" s="54" t="str">
        <f>$J$15</f>
        <v/>
      </c>
      <c r="B26" s="49" t="s">
        <v>14</v>
      </c>
      <c r="C26" s="19">
        <f t="shared" si="1"/>
        <v>0</v>
      </c>
      <c r="D26" s="50">
        <f>COUNTIFS(Data!C:C,A26,Data!A:A,"=Retro",Data!J:J,"&lt;25%")</f>
        <v>0</v>
      </c>
      <c r="E26" s="50">
        <f>COUNTIFS(Data!C:C,A26,Data!A:A,"=Retro",Data!J:J,"&gt;=25%",Data!J:J,"&lt;50%")</f>
        <v>0</v>
      </c>
      <c r="F26" s="50">
        <f>COUNTIFS(Data!C:C,A26,Data!A:A,"=Retro",Data!J:J,"&gt;=50%",Data!J:J,"&lt;75%")</f>
        <v>0</v>
      </c>
      <c r="G26" s="50">
        <f>COUNTIFS(Data!C:C,A26,Data!A:A,"=Retro",Data!J:J,"&gt;=75%",Data!J:J,"&lt;100%")</f>
        <v>0</v>
      </c>
      <c r="H26" s="50">
        <f>COUNTIFS(Data!C:C,A26,Data!A:A,"=Retro",Data!J:J,"=100%")</f>
        <v>0</v>
      </c>
      <c r="J26" s="41"/>
    </row>
    <row r="27">
      <c r="A27" s="46"/>
      <c r="B27" s="49" t="s">
        <v>1784</v>
      </c>
      <c r="C27" s="19">
        <f t="shared" si="1"/>
        <v>0</v>
      </c>
      <c r="D27" s="50">
        <f>COUNTIFS(Data!C:C,A26,Data!A:A,"=New",Data!J:J,"&lt;25%")</f>
        <v>0</v>
      </c>
      <c r="E27" s="50">
        <f>COUNTIFS(Data!C:C,A26,Data!A:A,"=New",Data!J:J,"&gt;=25%",Data!J:J,"&lt;50%")</f>
        <v>0</v>
      </c>
      <c r="F27" s="50">
        <f>COUNTIFS(Data!C:C,A26,Data!A:A,"=New",Data!J:J,"&gt;=50%",Data!J:J,"&lt;75%")</f>
        <v>0</v>
      </c>
      <c r="G27" s="50">
        <f>COUNTIFS(Data!C:C,A26,Data!A:A,"=New",Data!J:J,"&gt;=75%",Data!J:J,"&lt;100%")</f>
        <v>0</v>
      </c>
      <c r="H27" s="50">
        <f>COUNTIFS(Data!C:C,A26,Data!A:A,"=New",Data!J:J,"=100%")</f>
        <v>0</v>
      </c>
      <c r="J27" s="41"/>
    </row>
    <row r="28">
      <c r="A28" s="54" t="str">
        <f>$J$16</f>
        <v/>
      </c>
      <c r="B28" s="49" t="s">
        <v>14</v>
      </c>
      <c r="C28" s="19">
        <f t="shared" si="1"/>
        <v>0</v>
      </c>
      <c r="D28" s="50">
        <f>COUNTIFS(Data!C:C,A28,Data!A:A,"=Retro",Data!J:J,"&lt;25%")</f>
        <v>0</v>
      </c>
      <c r="E28" s="50">
        <f>COUNTIFS(Data!C:C,A28,Data!A:A,"=Retro",Data!J:J,"&gt;=25%",Data!J:J,"&lt;50%")</f>
        <v>0</v>
      </c>
      <c r="F28" s="50">
        <f>COUNTIFS(Data!C:C,A28,Data!A:A,"=Retro",Data!J:J,"&gt;=50%",Data!J:J,"&lt;75%")</f>
        <v>0</v>
      </c>
      <c r="G28" s="50">
        <f>COUNTIFS(Data!C:C,A28,Data!A:A,"=Retro",Data!J:J,"&gt;=75%",Data!J:J,"&lt;100%")</f>
        <v>0</v>
      </c>
      <c r="H28" s="50">
        <f>COUNTIFS(Data!C:C,A28,Data!A:A,"=Retro",Data!J:J,"=100%")</f>
        <v>0</v>
      </c>
      <c r="J28" s="41"/>
    </row>
    <row r="29">
      <c r="A29" s="46"/>
      <c r="B29" s="49" t="s">
        <v>1784</v>
      </c>
      <c r="C29" s="19">
        <f t="shared" si="1"/>
        <v>0</v>
      </c>
      <c r="D29" s="50">
        <f>COUNTIFS(Data!C:C,A28,Data!A:A,"=New",Data!J:J,"&lt;25%")</f>
        <v>0</v>
      </c>
      <c r="E29" s="50">
        <f>COUNTIFS(Data!C:C,A28,Data!A:A,"=New",Data!J:J,"&gt;=25%",Data!J:J,"&lt;50%")</f>
        <v>0</v>
      </c>
      <c r="F29" s="50">
        <f>COUNTIFS(Data!C:C,A28,Data!A:A,"=New",Data!J:J,"&gt;=50%",Data!J:J,"&lt;75%")</f>
        <v>0</v>
      </c>
      <c r="G29" s="50">
        <f>COUNTIFS(Data!C:C,A28,Data!A:A,"=New",Data!J:J,"&gt;=75%",Data!J:J,"&lt;100%")</f>
        <v>0</v>
      </c>
      <c r="H29" s="50">
        <f>COUNTIFS(Data!C:C,A28,Data!A:A,"=New",Data!J:J,"=100%")</f>
        <v>0</v>
      </c>
      <c r="J29" s="41"/>
    </row>
    <row r="30">
      <c r="A30" s="54" t="str">
        <f>$J$17</f>
        <v/>
      </c>
      <c r="B30" s="49" t="s">
        <v>14</v>
      </c>
      <c r="C30" s="19">
        <f t="shared" si="1"/>
        <v>0</v>
      </c>
      <c r="D30" s="50">
        <f>COUNTIFS(Data!C:C,A30,Data!A:A,"=Retro",Data!J:J,"&lt;25%")</f>
        <v>0</v>
      </c>
      <c r="E30" s="50">
        <f>COUNTIFS(Data!C:C,A30,Data!A:A,"=Retro",Data!J:J,"&gt;=25%",Data!J:J,"&lt;50%")</f>
        <v>0</v>
      </c>
      <c r="F30" s="50">
        <f>COUNTIFS(Data!C:C,A30,Data!A:A,"=Retro",Data!J:J,"&gt;=50%",Data!J:J,"&lt;75%")</f>
        <v>0</v>
      </c>
      <c r="G30" s="50">
        <f>COUNTIFS(Data!C:C,A30,Data!A:A,"=Retro",Data!J:J,"&gt;=75%",Data!J:J,"&lt;100%")</f>
        <v>0</v>
      </c>
      <c r="H30" s="50">
        <f>COUNTIFS(Data!C:C,A30,Data!A:A,"=Retro",Data!J:J,"=100%")</f>
        <v>0</v>
      </c>
      <c r="J30" s="41"/>
    </row>
    <row r="31">
      <c r="A31" s="46"/>
      <c r="B31" s="49" t="s">
        <v>1784</v>
      </c>
      <c r="C31" s="19">
        <f t="shared" si="1"/>
        <v>0</v>
      </c>
      <c r="D31" s="50">
        <f>COUNTIFS(Data!C:C,A30,Data!A:A,"=New",Data!J:J,"&lt;25%")</f>
        <v>0</v>
      </c>
      <c r="E31" s="50">
        <f>COUNTIFS(Data!C:C,A30,Data!A:A,"=New",Data!J:J,"&gt;=25%",Data!J:J,"&lt;50%")</f>
        <v>0</v>
      </c>
      <c r="F31" s="50">
        <f>COUNTIFS(Data!C:C,A30,Data!A:A,"=New",Data!J:J,"&gt;=50%",Data!J:J,"&lt;75%")</f>
        <v>0</v>
      </c>
      <c r="G31" s="50">
        <f>COUNTIFS(Data!C:C,A30,Data!A:A,"=New",Data!J:J,"&gt;=75%",Data!J:J,"&lt;100%")</f>
        <v>0</v>
      </c>
      <c r="H31" s="50">
        <f>COUNTIFS(Data!C:C,A30,Data!A:A,"=New",Data!J:J,"=100%")</f>
        <v>0</v>
      </c>
      <c r="J31" s="41"/>
    </row>
    <row r="32">
      <c r="A32" s="54" t="str">
        <f>$J$18</f>
        <v/>
      </c>
      <c r="B32" s="49" t="s">
        <v>14</v>
      </c>
      <c r="C32" s="19">
        <f t="shared" si="1"/>
        <v>0</v>
      </c>
      <c r="D32" s="50">
        <f>COUNTIFS(Data!C:C,A32,Data!A:A,"=Retro",Data!J:J,"&lt;25%")</f>
        <v>0</v>
      </c>
      <c r="E32" s="50">
        <f>COUNTIFS(Data!C:C,A32,Data!A:A,"=Retro",Data!J:J,"&gt;=25%",Data!J:J,"&lt;50%")</f>
        <v>0</v>
      </c>
      <c r="F32" s="50">
        <f>COUNTIFS(Data!C:C,A32,Data!A:A,"=Retro",Data!J:J,"&gt;=50%",Data!J:J,"&lt;75%")</f>
        <v>0</v>
      </c>
      <c r="G32" s="50">
        <f>COUNTIFS(Data!C:C,A32,Data!A:A,"=Retro",Data!J:J,"&gt;=75%",Data!J:J,"&lt;100%")</f>
        <v>0</v>
      </c>
      <c r="H32" s="50">
        <f>COUNTIFS(Data!C:C,A32,Data!A:A,"=Retro",Data!J:J,"=100%")</f>
        <v>0</v>
      </c>
      <c r="J32" s="41"/>
    </row>
    <row r="33">
      <c r="A33" s="46"/>
      <c r="B33" s="49" t="s">
        <v>1784</v>
      </c>
      <c r="C33" s="19">
        <f t="shared" si="1"/>
        <v>0</v>
      </c>
      <c r="D33" s="50">
        <f>COUNTIFS(Data!C:C,A32,Data!A:A,"=New",Data!J:J,"&lt;25%")</f>
        <v>0</v>
      </c>
      <c r="E33" s="50">
        <f>COUNTIFS(Data!C:C,A32,Data!A:A,"=New",Data!J:J,"&gt;=25%",Data!J:J,"&lt;50%")</f>
        <v>0</v>
      </c>
      <c r="F33" s="50">
        <f>COUNTIFS(Data!C:C,A32,Data!A:A,"=New",Data!J:J,"&gt;=50%",Data!J:J,"&lt;75%")</f>
        <v>0</v>
      </c>
      <c r="G33" s="50">
        <f>COUNTIFS(Data!C:C,A32,Data!A:A,"=New",Data!J:J,"&gt;=75%",Data!J:J,"&lt;100%")</f>
        <v>0</v>
      </c>
      <c r="H33" s="50">
        <f>COUNTIFS(Data!C:C,A32,Data!A:A,"=New",Data!J:J,"=100%")</f>
        <v>0</v>
      </c>
      <c r="J33" s="41"/>
    </row>
    <row r="34">
      <c r="A34" s="54" t="str">
        <f>$J$19</f>
        <v/>
      </c>
      <c r="B34" s="49" t="s">
        <v>14</v>
      </c>
      <c r="C34" s="19">
        <f t="shared" si="1"/>
        <v>0</v>
      </c>
      <c r="D34" s="50">
        <f>COUNTIFS(Data!C:C,A34,Data!A:A,"=Retro",Data!J:J,"&lt;25%")</f>
        <v>0</v>
      </c>
      <c r="E34" s="50">
        <f>COUNTIFS(Data!C:C,A34,Data!A:A,"=Retro",Data!J:J,"&gt;=25%",Data!J:J,"&lt;50%")</f>
        <v>0</v>
      </c>
      <c r="F34" s="50">
        <f>COUNTIFS(Data!C:C,A34,Data!A:A,"=Retro",Data!J:J,"&gt;=50%",Data!J:J,"&lt;75%")</f>
        <v>0</v>
      </c>
      <c r="G34" s="50">
        <f>COUNTIFS(Data!C:C,A34,Data!A:A,"=Retro",Data!J:J,"&gt;=75%",Data!J:J,"&lt;100%")</f>
        <v>0</v>
      </c>
      <c r="H34" s="50">
        <f>COUNTIFS(Data!C:C,A34,Data!A:A,"=Retro",Data!J:J,"=100%")</f>
        <v>0</v>
      </c>
      <c r="J34" s="41"/>
    </row>
    <row r="35">
      <c r="A35" s="46"/>
      <c r="B35" s="49" t="s">
        <v>1784</v>
      </c>
      <c r="C35" s="19">
        <f t="shared" si="1"/>
        <v>0</v>
      </c>
      <c r="D35" s="50">
        <f>COUNTIFS(Data!C:C,A34,Data!A:A,"=New",Data!J:J,"&lt;25%")</f>
        <v>0</v>
      </c>
      <c r="E35" s="50">
        <f>COUNTIFS(Data!C:C,A34,Data!A:A,"=New",Data!J:J,"&gt;=25%",Data!J:J,"&lt;50%")</f>
        <v>0</v>
      </c>
      <c r="F35" s="50">
        <f>COUNTIFS(Data!C:C,A34,Data!A:A,"=New",Data!J:J,"&gt;=50%",Data!J:J,"&lt;75%")</f>
        <v>0</v>
      </c>
      <c r="G35" s="50">
        <f>COUNTIFS(Data!C:C,A34,Data!A:A,"=New",Data!J:J,"&gt;=75%",Data!J:J,"&lt;100%")</f>
        <v>0</v>
      </c>
      <c r="H35" s="50">
        <f>COUNTIFS(Data!C:C,A34,Data!A:A,"=New",Data!J:J,"=100%")</f>
        <v>0</v>
      </c>
      <c r="J35" s="41"/>
    </row>
    <row r="36">
      <c r="A36" s="54" t="str">
        <f>$J$20</f>
        <v/>
      </c>
      <c r="B36" s="49" t="s">
        <v>14</v>
      </c>
      <c r="C36" s="19">
        <f t="shared" si="1"/>
        <v>0</v>
      </c>
      <c r="D36" s="50">
        <f>COUNTIFS(Data!C:C,A36,Data!A:A,"=Retro",Data!J:J,"&lt;25%")</f>
        <v>0</v>
      </c>
      <c r="E36" s="50">
        <f>COUNTIFS(Data!C:C,A36,Data!A:A,"=Retro",Data!J:J,"&gt;=25%",Data!J:J,"&lt;50%")</f>
        <v>0</v>
      </c>
      <c r="F36" s="50">
        <f>COUNTIFS(Data!C:C,A36,Data!A:A,"=Retro",Data!J:J,"&gt;=50%",Data!J:J,"&lt;75%")</f>
        <v>0</v>
      </c>
      <c r="G36" s="50">
        <f>COUNTIFS(Data!C:C,A36,Data!A:A,"=Retro",Data!J:J,"&gt;=75%",Data!J:J,"&lt;100%")</f>
        <v>0</v>
      </c>
      <c r="H36" s="50">
        <f>COUNTIFS(Data!C:C,A36,Data!A:A,"=Retro",Data!J:J,"=100%")</f>
        <v>0</v>
      </c>
      <c r="J36" s="41"/>
    </row>
    <row r="37">
      <c r="A37" s="46"/>
      <c r="B37" s="49" t="s">
        <v>1784</v>
      </c>
      <c r="C37" s="19">
        <f t="shared" si="1"/>
        <v>0</v>
      </c>
      <c r="D37" s="50">
        <f>COUNTIFS(Data!C:C,A36,Data!A:A,"=New",Data!J:J,"&lt;25%")</f>
        <v>0</v>
      </c>
      <c r="E37" s="50">
        <f>COUNTIFS(Data!C:C,A36,Data!A:A,"=New",Data!J:J,"&gt;=25%",Data!J:J,"&lt;50%")</f>
        <v>0</v>
      </c>
      <c r="F37" s="50">
        <f>COUNTIFS(Data!C:C,A36,Data!A:A,"=New",Data!J:J,"&gt;=50%",Data!J:J,"&lt;75%")</f>
        <v>0</v>
      </c>
      <c r="G37" s="50">
        <f>COUNTIFS(Data!C:C,A36,Data!A:A,"=New",Data!J:J,"&gt;=75%",Data!J:J,"&lt;100%")</f>
        <v>0</v>
      </c>
      <c r="H37" s="50">
        <f>COUNTIFS(Data!C:C,A36,Data!A:A,"=New",Data!J:J,"=100%")</f>
        <v>0</v>
      </c>
      <c r="J37" s="41"/>
    </row>
    <row r="38">
      <c r="A38" s="54" t="str">
        <f>$J$21</f>
        <v/>
      </c>
      <c r="B38" s="49" t="s">
        <v>14</v>
      </c>
      <c r="C38" s="19">
        <f t="shared" si="1"/>
        <v>0</v>
      </c>
      <c r="D38" s="50">
        <f>COUNTIFS(Data!C:C,A38,Data!A:A,"=Retro",Data!J:J,"&lt;25%")</f>
        <v>0</v>
      </c>
      <c r="E38" s="50">
        <f>COUNTIFS(Data!C:C,A38,Data!A:A,"=Retro",Data!J:J,"&gt;=25%",Data!J:J,"&lt;50%")</f>
        <v>0</v>
      </c>
      <c r="F38" s="50">
        <f>COUNTIFS(Data!C:C,A38,Data!A:A,"=Retro",Data!J:J,"&gt;=50%",Data!J:J,"&lt;75%")</f>
        <v>0</v>
      </c>
      <c r="G38" s="50">
        <f>COUNTIFS(Data!C:C,A38,Data!A:A,"=Retro",Data!J:J,"&gt;=75%",Data!J:J,"&lt;100%")</f>
        <v>0</v>
      </c>
      <c r="H38" s="50">
        <f>COUNTIFS(Data!C:C,A38,Data!A:A,"=Retro",Data!J:J,"=100%")</f>
        <v>0</v>
      </c>
      <c r="J38" s="41"/>
    </row>
    <row r="39">
      <c r="A39" s="46"/>
      <c r="B39" s="49" t="s">
        <v>1784</v>
      </c>
      <c r="C39" s="19">
        <f t="shared" si="1"/>
        <v>0</v>
      </c>
      <c r="D39" s="50">
        <f>COUNTIFS(Data!C:C,A38,Data!A:A,"=New",Data!J:J,"&lt;25%")</f>
        <v>0</v>
      </c>
      <c r="E39" s="50">
        <f>COUNTIFS(Data!C:C,A38,Data!A:A,"=New",Data!J:J,"&gt;=25%",Data!J:J,"&lt;50%")</f>
        <v>0</v>
      </c>
      <c r="F39" s="50">
        <f>COUNTIFS(Data!C:C,A38,Data!A:A,"=New",Data!J:J,"&gt;=50%",Data!J:J,"&lt;75%")</f>
        <v>0</v>
      </c>
      <c r="G39" s="50">
        <f>COUNTIFS(Data!C:C,A38,Data!A:A,"=New",Data!J:J,"&gt;=75%",Data!J:J,"&lt;100%")</f>
        <v>0</v>
      </c>
      <c r="H39" s="50">
        <f>COUNTIFS(Data!C:C,A38,Data!A:A,"=New",Data!J:J,"=100%")</f>
        <v>0</v>
      </c>
      <c r="J39" s="41"/>
    </row>
    <row r="40">
      <c r="A40" s="55" t="s">
        <v>2410</v>
      </c>
      <c r="B40" s="56" t="s">
        <v>14</v>
      </c>
      <c r="C40" s="57">
        <f t="shared" ref="C40:H40" si="2">SUMIF($B$4:B39,"=Retro",C4:C39)</f>
        <v>496</v>
      </c>
      <c r="D40" s="57">
        <f t="shared" si="2"/>
        <v>349</v>
      </c>
      <c r="E40" s="57">
        <f t="shared" si="2"/>
        <v>52</v>
      </c>
      <c r="F40" s="57">
        <f t="shared" si="2"/>
        <v>42</v>
      </c>
      <c r="G40" s="57">
        <f t="shared" si="2"/>
        <v>28</v>
      </c>
      <c r="H40" s="57">
        <f t="shared" si="2"/>
        <v>25</v>
      </c>
      <c r="J40" s="41"/>
    </row>
    <row r="41">
      <c r="A41" s="46"/>
      <c r="B41" s="56" t="s">
        <v>1784</v>
      </c>
      <c r="C41" s="57">
        <f t="shared" ref="C41:H41" si="3">SUMIF($B$4:B39,"=New",C4:C39)</f>
        <v>187</v>
      </c>
      <c r="D41" s="57">
        <f t="shared" si="3"/>
        <v>139</v>
      </c>
      <c r="E41" s="57">
        <f t="shared" si="3"/>
        <v>13</v>
      </c>
      <c r="F41" s="57">
        <f t="shared" si="3"/>
        <v>17</v>
      </c>
      <c r="G41" s="57">
        <f t="shared" si="3"/>
        <v>12</v>
      </c>
      <c r="H41" s="57">
        <f t="shared" si="3"/>
        <v>6</v>
      </c>
      <c r="J41" s="41"/>
    </row>
    <row r="42">
      <c r="A42" s="58" t="s">
        <v>2411</v>
      </c>
      <c r="B42" s="59"/>
      <c r="C42" s="57">
        <f t="shared" ref="C42:H42" si="4">C40+C41</f>
        <v>683</v>
      </c>
      <c r="D42" s="57">
        <f t="shared" si="4"/>
        <v>488</v>
      </c>
      <c r="E42" s="57">
        <f t="shared" si="4"/>
        <v>65</v>
      </c>
      <c r="F42" s="57">
        <f t="shared" si="4"/>
        <v>59</v>
      </c>
      <c r="G42" s="57">
        <f t="shared" si="4"/>
        <v>40</v>
      </c>
      <c r="H42" s="57">
        <f t="shared" si="4"/>
        <v>31</v>
      </c>
      <c r="J42" s="41"/>
    </row>
    <row r="43">
      <c r="J43" s="41"/>
    </row>
    <row r="44">
      <c r="J44" s="41"/>
    </row>
    <row r="45">
      <c r="A45" s="60" t="s">
        <v>15</v>
      </c>
      <c r="B45" s="45"/>
      <c r="C45" s="45"/>
      <c r="D45" s="45"/>
      <c r="E45" s="45"/>
      <c r="F45" s="45"/>
      <c r="G45" s="45"/>
      <c r="H45" s="61"/>
      <c r="J45" s="41"/>
    </row>
    <row r="46">
      <c r="A46" s="42" t="s">
        <v>2</v>
      </c>
      <c r="B46" s="43" t="s">
        <v>0</v>
      </c>
      <c r="C46" s="43" t="s">
        <v>2403</v>
      </c>
      <c r="D46" s="44" t="s">
        <v>2404</v>
      </c>
      <c r="E46" s="45"/>
      <c r="F46" s="45"/>
      <c r="G46" s="45"/>
      <c r="H46" s="45"/>
      <c r="J46" s="41"/>
    </row>
    <row r="47">
      <c r="A47" s="46"/>
      <c r="B47" s="46"/>
      <c r="C47" s="46"/>
      <c r="D47" s="47" t="s">
        <v>2405</v>
      </c>
      <c r="E47" s="47" t="s">
        <v>2406</v>
      </c>
      <c r="F47" s="47" t="s">
        <v>2407</v>
      </c>
      <c r="G47" s="47" t="s">
        <v>2408</v>
      </c>
      <c r="H47" s="47" t="s">
        <v>2409</v>
      </c>
      <c r="J47" s="41"/>
    </row>
    <row r="48">
      <c r="A48" s="48" t="str">
        <f>$J$4</f>
        <v>Aurangabad</v>
      </c>
      <c r="B48" s="49" t="s">
        <v>14</v>
      </c>
      <c r="C48" s="62">
        <f t="shared" ref="C48:C83" si="5">SUM(D48:H48)</f>
        <v>39</v>
      </c>
      <c r="D48" s="63">
        <f>COUNTIFS(Data!C:C,A48,Data!A:A,"=Retro",Data!B:B,"=PMC",Data!J:J,"&lt;25%")</f>
        <v>34</v>
      </c>
      <c r="E48" s="63">
        <f>COUNTIFS(Data!C:C,A48,Data!A:A,"=Retro",Data!J:J,"&gt;=25%",Data!B:B,"=PMC",Data!J:J,"&lt;50%")</f>
        <v>3</v>
      </c>
      <c r="F48" s="63">
        <f>COUNTIFS(Data!C:C,A48,Data!A:A,"=Retro",Data!J:J,"&gt;=50%",Data!B:B,"=PMC",Data!J:J,"&lt;75%")</f>
        <v>1</v>
      </c>
      <c r="G48" s="63">
        <f>COUNTIFS(Data!C:C,A48,Data!A:A,"=Retro",Data!J:J,"&gt;=75%",Data!B:B,"=PMC",Data!J:J,"&lt;100%")</f>
        <v>1</v>
      </c>
      <c r="H48" s="63">
        <f>COUNTIFS(Data!C:C,A48,Data!A:A,"=Retro",Data!B:B,"=PMC",Data!J:J,"=100%")</f>
        <v>0</v>
      </c>
      <c r="J48" s="41"/>
    </row>
    <row r="49">
      <c r="A49" s="46"/>
      <c r="B49" s="49" t="s">
        <v>1784</v>
      </c>
      <c r="C49" s="62">
        <f t="shared" si="5"/>
        <v>5</v>
      </c>
      <c r="D49" s="63">
        <f>COUNTIFS(Data!C:C,A48,Data!A:A,"=New",Data!B:B,"=PMC",Data!J:J,"&lt;25%")</f>
        <v>5</v>
      </c>
      <c r="E49" s="63">
        <f>COUNTIFS(Data!C:C,A48,Data!A:A,"=New",Data!J:J,"&gt;=25%",Data!B:B,"=PMC",Data!J:J,"&lt;50%")</f>
        <v>0</v>
      </c>
      <c r="F49" s="63">
        <f>COUNTIFS(Data!C:C,A48,Data!A:A,"=New",Data!J:J,"&gt;=50%",Data!B:B,"=PMC",Data!J:J,"&lt;75%")</f>
        <v>0</v>
      </c>
      <c r="G49" s="63">
        <f>COUNTIFS(Data!C:C,A48,Data!A:A,"=New",Data!J:J,"&gt;=75%",Data!B:B,"=PMC",Data!J:J,"&lt;100%")</f>
        <v>0</v>
      </c>
      <c r="H49" s="63">
        <f>COUNTIFS(Data!C:C,A48,Data!A:A,"=New",Data!B:B,"=PMC",Data!J:J,"=100%")</f>
        <v>0</v>
      </c>
      <c r="J49" s="41"/>
    </row>
    <row r="50">
      <c r="A50" s="48" t="str">
        <f>$J$5</f>
        <v>Gangapur</v>
      </c>
      <c r="B50" s="49" t="s">
        <v>14</v>
      </c>
      <c r="C50" s="62">
        <f t="shared" si="5"/>
        <v>144</v>
      </c>
      <c r="D50" s="63">
        <f>COUNTIFS(Data!C:C,A50,Data!A:A,"=Retro",Data!B:B,"=PMC",Data!J:J,"&lt;25%")</f>
        <v>98</v>
      </c>
      <c r="E50" s="63">
        <f>COUNTIFS(Data!C:C,A50,Data!A:A,"=Retro",Data!J:J,"&gt;=25%",Data!B:B,"=PMC",Data!J:J,"&lt;50%")</f>
        <v>8</v>
      </c>
      <c r="F50" s="63">
        <f>COUNTIFS(Data!C:C,A50,Data!A:A,"=Retro",Data!J:J,"&gt;=50%",Data!B:B,"=PMC",Data!J:J,"&lt;75%")</f>
        <v>3</v>
      </c>
      <c r="G50" s="63">
        <f>COUNTIFS(Data!C:C,A50,Data!A:A,"=Retro",Data!J:J,"&gt;=75%",Data!B:B,"=PMC",Data!J:J,"&lt;100%")</f>
        <v>14</v>
      </c>
      <c r="H50" s="63">
        <f>COUNTIFS(Data!C:C,A50,Data!A:A,"=Retro",Data!B:B,"=PMC",Data!J:J,"=100%")</f>
        <v>21</v>
      </c>
      <c r="J50" s="41"/>
    </row>
    <row r="51">
      <c r="A51" s="46"/>
      <c r="B51" s="49" t="s">
        <v>1784</v>
      </c>
      <c r="C51" s="62">
        <f t="shared" si="5"/>
        <v>32</v>
      </c>
      <c r="D51" s="63">
        <f>COUNTIFS(Data!C:C,A50,Data!A:A,"=New",Data!B:B,"=PMC",Data!J:J,"&lt;25%")</f>
        <v>16</v>
      </c>
      <c r="E51" s="63">
        <f>COUNTIFS(Data!C:C,A50,Data!A:A,"=New",Data!J:J,"&gt;=25%",Data!B:B,"=PMC",Data!J:J,"&lt;50%")</f>
        <v>5</v>
      </c>
      <c r="F51" s="63">
        <f>COUNTIFS(Data!C:C,A50,Data!A:A,"=New",Data!J:J,"&gt;=50%",Data!B:B,"=PMC",Data!J:J,"&lt;75%")</f>
        <v>1</v>
      </c>
      <c r="G51" s="63">
        <f>COUNTIFS(Data!C:C,A50,Data!A:A,"=New",Data!J:J,"&gt;=75%",Data!B:B,"=PMC",Data!J:J,"&lt;100%")</f>
        <v>4</v>
      </c>
      <c r="H51" s="63">
        <f>COUNTIFS(Data!C:C,A50,Data!A:A,"=New",Data!B:B,"=PMC",Data!J:J,"=100%")</f>
        <v>6</v>
      </c>
      <c r="J51" s="41"/>
    </row>
    <row r="52">
      <c r="A52" s="48" t="str">
        <f>$J$6</f>
        <v>Kannad</v>
      </c>
      <c r="B52" s="49" t="s">
        <v>14</v>
      </c>
      <c r="C52" s="62">
        <f t="shared" si="5"/>
        <v>77</v>
      </c>
      <c r="D52" s="63">
        <f>COUNTIFS(Data!C:C,A52,Data!A:A,"=Retro",Data!B:B,"=PMC",Data!J:J,"&lt;25%")</f>
        <v>70</v>
      </c>
      <c r="E52" s="63">
        <f>COUNTIFS(Data!C:C,A52,Data!A:A,"=Retro",Data!J:J,"&gt;=25%",Data!B:B,"=PMC",Data!J:J,"&lt;50%")</f>
        <v>4</v>
      </c>
      <c r="F52" s="63">
        <f>COUNTIFS(Data!C:C,A52,Data!A:A,"=Retro",Data!J:J,"&gt;=50%",Data!B:B,"=PMC",Data!J:J,"&lt;75%")</f>
        <v>2</v>
      </c>
      <c r="G52" s="63">
        <f>COUNTIFS(Data!C:C,A52,Data!A:A,"=Retro",Data!J:J,"&gt;=75%",Data!B:B,"=PMC",Data!J:J,"&lt;100%")</f>
        <v>1</v>
      </c>
      <c r="H52" s="63">
        <f>COUNTIFS(Data!C:C,A52,Data!A:A,"=Retro",Data!B:B,"=PMC",Data!J:J,"=100%")</f>
        <v>0</v>
      </c>
      <c r="J52" s="41"/>
    </row>
    <row r="53">
      <c r="A53" s="46"/>
      <c r="B53" s="49" t="s">
        <v>1784</v>
      </c>
      <c r="C53" s="62">
        <f t="shared" si="5"/>
        <v>19</v>
      </c>
      <c r="D53" s="63">
        <f>COUNTIFS(Data!C:C,A52,Data!A:A,"=New",Data!B:B,"=PMC",Data!J:J,"&lt;25%")</f>
        <v>19</v>
      </c>
      <c r="E53" s="63">
        <f>COUNTIFS(Data!C:C,A52,Data!A:A,"=New",Data!J:J,"&gt;=25%",Data!B:B,"=PMC",Data!J:J,"&lt;50%")</f>
        <v>0</v>
      </c>
      <c r="F53" s="63">
        <f>COUNTIFS(Data!C:C,A52,Data!A:A,"=New",Data!J:J,"&gt;=50%",Data!B:B,"=PMC",Data!J:J,"&lt;75%")</f>
        <v>0</v>
      </c>
      <c r="G53" s="63">
        <f>COUNTIFS(Data!C:C,A52,Data!A:A,"=New",Data!J:J,"&gt;=75%",Data!B:B,"=PMC",Data!J:J,"&lt;100%")</f>
        <v>0</v>
      </c>
      <c r="H53" s="63">
        <f>COUNTIFS(Data!C:C,A52,Data!A:A,"=New",Data!B:B,"=PMC",Data!J:J,"=100%")</f>
        <v>0</v>
      </c>
      <c r="J53" s="41"/>
    </row>
    <row r="54">
      <c r="A54" s="48" t="str">
        <f>$J$7</f>
        <v>Khulatabad</v>
      </c>
      <c r="B54" s="49" t="s">
        <v>14</v>
      </c>
      <c r="C54" s="62">
        <f t="shared" si="5"/>
        <v>16</v>
      </c>
      <c r="D54" s="63">
        <f>COUNTIFS(Data!C:C,A54,Data!A:A,"=Retro",Data!B:B,"=PMC",Data!J:J,"&lt;25%")</f>
        <v>16</v>
      </c>
      <c r="E54" s="63">
        <f>COUNTIFS(Data!C:C,A54,Data!A:A,"=Retro",Data!J:J,"&gt;=25%",Data!B:B,"=PMC",Data!J:J,"&lt;50%")</f>
        <v>0</v>
      </c>
      <c r="F54" s="63">
        <f>COUNTIFS(Data!C:C,A54,Data!A:A,"=Retro",Data!J:J,"&gt;=50%",Data!B:B,"=PMC",Data!J:J,"&lt;75%")</f>
        <v>0</v>
      </c>
      <c r="G54" s="63">
        <f>COUNTIFS(Data!C:C,A54,Data!A:A,"=Retro",Data!J:J,"&gt;=75%",Data!B:B,"=PMC",Data!J:J,"&lt;100%")</f>
        <v>0</v>
      </c>
      <c r="H54" s="63">
        <f>COUNTIFS(Data!C:C,A54,Data!A:A,"=Retro",Data!B:B,"=PMC",Data!J:J,"=100%")</f>
        <v>0</v>
      </c>
      <c r="J54" s="41"/>
    </row>
    <row r="55">
      <c r="A55" s="46"/>
      <c r="B55" s="49" t="s">
        <v>1784</v>
      </c>
      <c r="C55" s="62">
        <f t="shared" si="5"/>
        <v>6</v>
      </c>
      <c r="D55" s="63">
        <f>COUNTIFS(Data!C:C,A54,Data!A:A,"=New",Data!B:B,"=PMC",Data!J:J,"&lt;25%")</f>
        <v>6</v>
      </c>
      <c r="E55" s="63">
        <f>COUNTIFS(Data!C:C,A54,Data!A:A,"=New",Data!J:J,"&gt;=25%",Data!B:B,"=PMC",Data!J:J,"&lt;50%")</f>
        <v>0</v>
      </c>
      <c r="F55" s="63">
        <f>COUNTIFS(Data!C:C,A54,Data!A:A,"=New",Data!J:J,"&gt;=50%",Data!B:B,"=PMC",Data!J:J,"&lt;75%")</f>
        <v>0</v>
      </c>
      <c r="G55" s="63">
        <f>COUNTIFS(Data!C:C,A54,Data!A:A,"=New",Data!J:J,"&gt;=75%",Data!B:B,"=PMC",Data!J:J,"&lt;100%")</f>
        <v>0</v>
      </c>
      <c r="H55" s="63">
        <f>COUNTIFS(Data!C:C,A54,Data!A:A,"=New",Data!B:B,"=PMC",Data!J:J,"=100%")</f>
        <v>0</v>
      </c>
      <c r="J55" s="41"/>
    </row>
    <row r="56">
      <c r="A56" s="48" t="str">
        <f>$J$8</f>
        <v>Paithan</v>
      </c>
      <c r="B56" s="49" t="s">
        <v>14</v>
      </c>
      <c r="C56" s="62">
        <f t="shared" si="5"/>
        <v>85</v>
      </c>
      <c r="D56" s="63">
        <f>COUNTIFS(Data!C:C,A56,Data!A:A,"=Retro",Data!B:B,"=PMC",Data!J:J,"&lt;25%")</f>
        <v>56</v>
      </c>
      <c r="E56" s="63">
        <f>COUNTIFS(Data!C:C,A56,Data!A:A,"=Retro",Data!J:J,"&gt;=25%",Data!B:B,"=PMC",Data!J:J,"&lt;50%")</f>
        <v>18</v>
      </c>
      <c r="F56" s="63">
        <f>COUNTIFS(Data!C:C,A56,Data!A:A,"=Retro",Data!J:J,"&gt;=50%",Data!B:B,"=PMC",Data!J:J,"&lt;75%")</f>
        <v>9</v>
      </c>
      <c r="G56" s="63">
        <f>COUNTIFS(Data!C:C,A56,Data!A:A,"=Retro",Data!J:J,"&gt;=75%",Data!B:B,"=PMC",Data!J:J,"&lt;100%")</f>
        <v>2</v>
      </c>
      <c r="H56" s="63">
        <f>COUNTIFS(Data!C:C,A56,Data!A:A,"=Retro",Data!B:B,"=PMC",Data!J:J,"=100%")</f>
        <v>0</v>
      </c>
      <c r="J56" s="41"/>
    </row>
    <row r="57">
      <c r="A57" s="46"/>
      <c r="B57" s="49" t="s">
        <v>1784</v>
      </c>
      <c r="C57" s="62">
        <f t="shared" si="5"/>
        <v>36</v>
      </c>
      <c r="D57" s="63">
        <f>COUNTIFS(Data!C:C,A56,Data!A:A,"=New",Data!B:B,"=PMC",Data!J:J,"&lt;25%")</f>
        <v>28</v>
      </c>
      <c r="E57" s="63">
        <f>COUNTIFS(Data!C:C,A56,Data!A:A,"=New",Data!J:J,"&gt;=25%",Data!B:B,"=PMC",Data!J:J,"&lt;50%")</f>
        <v>2</v>
      </c>
      <c r="F57" s="63">
        <f>COUNTIFS(Data!C:C,A56,Data!A:A,"=New",Data!J:J,"&gt;=50%",Data!B:B,"=PMC",Data!J:J,"&lt;75%")</f>
        <v>4</v>
      </c>
      <c r="G57" s="63">
        <f>COUNTIFS(Data!C:C,A56,Data!A:A,"=New",Data!J:J,"&gt;=75%",Data!B:B,"=PMC",Data!J:J,"&lt;100%")</f>
        <v>2</v>
      </c>
      <c r="H57" s="63">
        <f>COUNTIFS(Data!C:C,A56,Data!A:A,"=New",Data!B:B,"=PMC",Data!J:J,"=100%")</f>
        <v>0</v>
      </c>
      <c r="J57" s="41"/>
    </row>
    <row r="58">
      <c r="A58" s="48" t="str">
        <f>$J$9</f>
        <v>Phulambari</v>
      </c>
      <c r="B58" s="49" t="s">
        <v>14</v>
      </c>
      <c r="C58" s="62">
        <f t="shared" si="5"/>
        <v>12</v>
      </c>
      <c r="D58" s="63">
        <f>COUNTIFS(Data!C:C,A58,Data!A:A,"=Retro",Data!B:B,"=PMC",Data!J:J,"&lt;25%")</f>
        <v>10</v>
      </c>
      <c r="E58" s="63">
        <f>COUNTIFS(Data!C:C,A58,Data!A:A,"=Retro",Data!J:J,"&gt;=25%",Data!B:B,"=PMC",Data!J:J,"&lt;50%")</f>
        <v>1</v>
      </c>
      <c r="F58" s="63">
        <f>COUNTIFS(Data!C:C,A58,Data!A:A,"=Retro",Data!J:J,"&gt;=50%",Data!B:B,"=PMC",Data!J:J,"&lt;75%")</f>
        <v>1</v>
      </c>
      <c r="G58" s="63">
        <f>COUNTIFS(Data!C:C,A58,Data!A:A,"=Retro",Data!J:J,"&gt;=75%",Data!B:B,"=PMC",Data!J:J,"&lt;100%")</f>
        <v>0</v>
      </c>
      <c r="H58" s="63">
        <f>COUNTIFS(Data!C:C,A58,Data!A:A,"=Retro",Data!B:B,"=PMC",Data!J:J,"=100%")</f>
        <v>0</v>
      </c>
      <c r="J58" s="41"/>
    </row>
    <row r="59">
      <c r="A59" s="46"/>
      <c r="B59" s="49" t="s">
        <v>1784</v>
      </c>
      <c r="C59" s="62">
        <f t="shared" si="5"/>
        <v>11</v>
      </c>
      <c r="D59" s="63">
        <f>COUNTIFS(Data!C:C,A58,Data!A:A,"=New",Data!B:B,"=PMC",Data!J:J,"&lt;25%")</f>
        <v>10</v>
      </c>
      <c r="E59" s="63">
        <f>COUNTIFS(Data!C:C,A58,Data!A:A,"=New",Data!J:J,"&gt;=25%",Data!B:B,"=PMC",Data!J:J,"&lt;50%")</f>
        <v>1</v>
      </c>
      <c r="F59" s="63">
        <f>COUNTIFS(Data!C:C,A58,Data!A:A,"=New",Data!J:J,"&gt;=50%",Data!B:B,"=PMC",Data!J:J,"&lt;75%")</f>
        <v>0</v>
      </c>
      <c r="G59" s="63">
        <f>COUNTIFS(Data!C:C,A58,Data!A:A,"=New",Data!J:J,"&gt;=75%",Data!B:B,"=PMC",Data!J:J,"&lt;100%")</f>
        <v>0</v>
      </c>
      <c r="H59" s="63">
        <f>COUNTIFS(Data!C:C,A58,Data!A:A,"=New",Data!B:B,"=PMC",Data!J:J,"=100%")</f>
        <v>0</v>
      </c>
      <c r="J59" s="41"/>
    </row>
    <row r="60">
      <c r="A60" s="48" t="str">
        <f>$J$10</f>
        <v>Sillod</v>
      </c>
      <c r="B60" s="49" t="s">
        <v>14</v>
      </c>
      <c r="C60" s="62">
        <f t="shared" si="5"/>
        <v>22</v>
      </c>
      <c r="D60" s="63">
        <f>COUNTIFS(Data!C:C,A60,Data!A:A,"=Retro",Data!B:B,"=PMC",Data!J:J,"&lt;25%")</f>
        <v>11</v>
      </c>
      <c r="E60" s="63">
        <f>COUNTIFS(Data!C:C,A60,Data!A:A,"=Retro",Data!J:J,"&gt;=25%",Data!B:B,"=PMC",Data!J:J,"&lt;50%")</f>
        <v>4</v>
      </c>
      <c r="F60" s="63">
        <f>COUNTIFS(Data!C:C,A60,Data!A:A,"=Retro",Data!J:J,"&gt;=50%",Data!B:B,"=PMC",Data!J:J,"&lt;75%")</f>
        <v>3</v>
      </c>
      <c r="G60" s="63">
        <f>COUNTIFS(Data!C:C,A60,Data!A:A,"=Retro",Data!J:J,"&gt;=75%",Data!B:B,"=PMC",Data!J:J,"&lt;100%")</f>
        <v>1</v>
      </c>
      <c r="H60" s="63">
        <f>COUNTIFS(Data!C:C,A60,Data!A:A,"=Retro",Data!B:B,"=PMC",Data!J:J,"=100%")</f>
        <v>3</v>
      </c>
      <c r="J60" s="41"/>
    </row>
    <row r="61">
      <c r="A61" s="46"/>
      <c r="B61" s="49" t="s">
        <v>1784</v>
      </c>
      <c r="C61" s="62">
        <f t="shared" si="5"/>
        <v>10</v>
      </c>
      <c r="D61" s="63">
        <f>COUNTIFS(Data!C:C,A60,Data!A:A,"=New",Data!B:B,"=PMC",Data!J:J,"&lt;25%")</f>
        <v>10</v>
      </c>
      <c r="E61" s="63">
        <f>COUNTIFS(Data!C:C,A60,Data!A:A,"=New",Data!J:J,"&gt;=25%",Data!B:B,"=PMC",Data!J:J,"&lt;50%")</f>
        <v>0</v>
      </c>
      <c r="F61" s="63">
        <f>COUNTIFS(Data!C:C,A60,Data!A:A,"=New",Data!J:J,"&gt;=50%",Data!B:B,"=PMC",Data!J:J,"&lt;75%")</f>
        <v>0</v>
      </c>
      <c r="G61" s="63">
        <f>COUNTIFS(Data!C:C,A60,Data!A:A,"=New",Data!J:J,"&gt;=75%",Data!B:B,"=PMC",Data!J:J,"&lt;100%")</f>
        <v>0</v>
      </c>
      <c r="H61" s="63">
        <f>COUNTIFS(Data!C:C,A60,Data!A:A,"=New",Data!B:B,"=PMC",Data!J:J,"=100%")</f>
        <v>0</v>
      </c>
      <c r="J61" s="41"/>
    </row>
    <row r="62">
      <c r="A62" s="48" t="str">
        <f>$J$11</f>
        <v>Soegaon</v>
      </c>
      <c r="B62" s="49" t="s">
        <v>14</v>
      </c>
      <c r="C62" s="62">
        <f t="shared" si="5"/>
        <v>19</v>
      </c>
      <c r="D62" s="63">
        <f>COUNTIFS(Data!C:C,A62,Data!A:A,"=Retro",Data!B:B,"=PMC",Data!J:J,"&lt;25%")</f>
        <v>15</v>
      </c>
      <c r="E62" s="63">
        <f>COUNTIFS(Data!C:C,A62,Data!A:A,"=Retro",Data!J:J,"&gt;=25%",Data!B:B,"=PMC",Data!J:J,"&lt;50%")</f>
        <v>1</v>
      </c>
      <c r="F62" s="63">
        <f>COUNTIFS(Data!C:C,A62,Data!A:A,"=Retro",Data!J:J,"&gt;=50%",Data!B:B,"=PMC",Data!J:J,"&lt;75%")</f>
        <v>2</v>
      </c>
      <c r="G62" s="63">
        <f>COUNTIFS(Data!C:C,A62,Data!A:A,"=Retro",Data!J:J,"&gt;=75%",Data!B:B,"=PMC",Data!J:J,"&lt;100%")</f>
        <v>1</v>
      </c>
      <c r="H62" s="63">
        <f>COUNTIFS(Data!C:C,A62,Data!A:A,"=Retro",Data!B:B,"=PMC",Data!J:J,"=100%")</f>
        <v>0</v>
      </c>
      <c r="J62" s="41"/>
    </row>
    <row r="63">
      <c r="A63" s="46"/>
      <c r="B63" s="49" t="s">
        <v>1784</v>
      </c>
      <c r="C63" s="62">
        <f t="shared" si="5"/>
        <v>11</v>
      </c>
      <c r="D63" s="63">
        <f>COUNTIFS(Data!C:C,A62,Data!A:A,"=New",Data!B:B,"=PMC",Data!J:J,"&lt;25%")</f>
        <v>11</v>
      </c>
      <c r="E63" s="63">
        <f>COUNTIFS(Data!C:C,A62,Data!A:A,"=New",Data!J:J,"&gt;=25%",Data!B:B,"=PMC",Data!J:J,"&lt;50%")</f>
        <v>0</v>
      </c>
      <c r="F63" s="63">
        <f>COUNTIFS(Data!C:C,A62,Data!A:A,"=New",Data!J:J,"&gt;=50%",Data!B:B,"=PMC",Data!J:J,"&lt;75%")</f>
        <v>0</v>
      </c>
      <c r="G63" s="63">
        <f>COUNTIFS(Data!C:C,A62,Data!A:A,"=New",Data!J:J,"&gt;=75%",Data!B:B,"=PMC",Data!J:J,"&lt;100%")</f>
        <v>0</v>
      </c>
      <c r="H63" s="63">
        <f>COUNTIFS(Data!C:C,A62,Data!A:A,"=New",Data!B:B,"=PMC",Data!J:J,"=100%")</f>
        <v>0</v>
      </c>
      <c r="J63" s="41"/>
    </row>
    <row r="64">
      <c r="A64" s="54" t="str">
        <f>$J$12</f>
        <v>Vaijapur</v>
      </c>
      <c r="B64" s="49" t="s">
        <v>14</v>
      </c>
      <c r="C64" s="49">
        <f t="shared" si="5"/>
        <v>61</v>
      </c>
      <c r="D64" s="63">
        <f>COUNTIFS(Data!C:C,A64,Data!A:A,"=Retro",Data!B:B,"=PMC",Data!J:J,"&lt;25%")</f>
        <v>27</v>
      </c>
      <c r="E64" s="63">
        <f>COUNTIFS(Data!C:C,A64,Data!A:A,"=Retro",Data!J:J,"&gt;=25%",Data!B:B,"=PMC",Data!J:J,"&lt;50%")</f>
        <v>10</v>
      </c>
      <c r="F64" s="63">
        <f>COUNTIFS(Data!C:C,A64,Data!A:A,"=Retro",Data!J:J,"&gt;=50%",Data!B:B,"=PMC",Data!J:J,"&lt;75%")</f>
        <v>19</v>
      </c>
      <c r="G64" s="63">
        <f>COUNTIFS(Data!C:C,A64,Data!A:A,"=Retro",Data!J:J,"&gt;=75%",Data!B:B,"=PMC",Data!J:J,"&lt;100%")</f>
        <v>4</v>
      </c>
      <c r="H64" s="63">
        <f>COUNTIFS(Data!C:C,A64,Data!A:A,"=Retro",Data!B:B,"=PMC",Data!J:J,"=100%")</f>
        <v>1</v>
      </c>
      <c r="J64" s="41"/>
    </row>
    <row r="65">
      <c r="A65" s="46"/>
      <c r="B65" s="49" t="s">
        <v>1784</v>
      </c>
      <c r="C65" s="49">
        <f t="shared" si="5"/>
        <v>40</v>
      </c>
      <c r="D65" s="63">
        <f>COUNTIFS(Data!C:C,A64,Data!A:A,"=New",Data!B:B,"=PMC",Data!J:J,"&lt;25%")</f>
        <v>18</v>
      </c>
      <c r="E65" s="63">
        <f>COUNTIFS(Data!C:C,A64,Data!A:A,"=New",Data!J:J,"&gt;=25%",Data!B:B,"=PMC",Data!J:J,"&lt;50%")</f>
        <v>4</v>
      </c>
      <c r="F65" s="63">
        <f>COUNTIFS(Data!C:C,A64,Data!A:A,"=New",Data!J:J,"&gt;=50%",Data!B:B,"=PMC",Data!J:J,"&lt;75%")</f>
        <v>12</v>
      </c>
      <c r="G65" s="63">
        <f>COUNTIFS(Data!C:C,A64,Data!A:A,"=New",Data!J:J,"&gt;=75%",Data!B:B,"=PMC",Data!J:J,"&lt;100%")</f>
        <v>6</v>
      </c>
      <c r="H65" s="63">
        <f>COUNTIFS(Data!C:C,A64,Data!A:A,"=New",Data!B:B,"=PMC",Data!J:J,"=100%")</f>
        <v>0</v>
      </c>
      <c r="J65" s="41"/>
    </row>
    <row r="66">
      <c r="A66" s="54" t="str">
        <f>$J$13</f>
        <v/>
      </c>
      <c r="B66" s="49" t="s">
        <v>14</v>
      </c>
      <c r="C66" s="49">
        <f t="shared" si="5"/>
        <v>0</v>
      </c>
      <c r="D66" s="63">
        <f>COUNTIFS(Data!C:C,A66,Data!A:A,"=Retro",Data!B:B,"=PMC",Data!J:J,"&lt;25%")</f>
        <v>0</v>
      </c>
      <c r="E66" s="63">
        <f>COUNTIFS(Data!C:C,A66,Data!A:A,"=Retro",Data!J:J,"&gt;=25%",Data!B:B,"=PMC",Data!J:J,"&lt;50%")</f>
        <v>0</v>
      </c>
      <c r="F66" s="63">
        <f>COUNTIFS(Data!C:C,A66,Data!A:A,"=Retro",Data!J:J,"&gt;=50%",Data!B:B,"=PMC",Data!J:J,"&lt;75%")</f>
        <v>0</v>
      </c>
      <c r="G66" s="63">
        <f>COUNTIFS(Data!C:C,A66,Data!A:A,"=Retro",Data!J:J,"&gt;=75%",Data!B:B,"=PMC",Data!J:J,"&lt;100%")</f>
        <v>0</v>
      </c>
      <c r="H66" s="63">
        <f>COUNTIFS(Data!C:C,A66,Data!A:A,"=Retro",Data!B:B,"=PMC",Data!J:J,"=100%")</f>
        <v>0</v>
      </c>
      <c r="J66" s="41"/>
    </row>
    <row r="67">
      <c r="A67" s="46"/>
      <c r="B67" s="49" t="s">
        <v>1784</v>
      </c>
      <c r="C67" s="49">
        <f t="shared" si="5"/>
        <v>0</v>
      </c>
      <c r="D67" s="63">
        <f>COUNTIFS(Data!C:C,A66,Data!A:A,"=New",Data!B:B,"=PMC",Data!J:J,"&lt;25%")</f>
        <v>0</v>
      </c>
      <c r="E67" s="63">
        <f>COUNTIFS(Data!C:C,A66,Data!A:A,"=New",Data!J:J,"&gt;=25%",Data!B:B,"=PMC",Data!J:J,"&lt;50%")</f>
        <v>0</v>
      </c>
      <c r="F67" s="63">
        <f>COUNTIFS(Data!C:C,A66,Data!A:A,"=New",Data!J:J,"&gt;=50%",Data!B:B,"=PMC",Data!J:J,"&lt;75%")</f>
        <v>0</v>
      </c>
      <c r="G67" s="63">
        <f>COUNTIFS(Data!C:C,A66,Data!A:A,"=New",Data!J:J,"&gt;=75%",Data!B:B,"=PMC",Data!J:J,"&lt;100%")</f>
        <v>0</v>
      </c>
      <c r="H67" s="63">
        <f>COUNTIFS(Data!C:C,A66,Data!A:A,"=New",Data!B:B,"=PMC",Data!J:J,"=100%")</f>
        <v>0</v>
      </c>
      <c r="J67" s="41"/>
    </row>
    <row r="68">
      <c r="A68" s="54" t="str">
        <f>$J$14</f>
        <v/>
      </c>
      <c r="B68" s="49" t="s">
        <v>14</v>
      </c>
      <c r="C68" s="49">
        <f t="shared" si="5"/>
        <v>0</v>
      </c>
      <c r="D68" s="63">
        <f>COUNTIFS(Data!C:C,A68,Data!A:A,"=Retro",Data!B:B,"=PMC",Data!J:J,"&lt;25%")</f>
        <v>0</v>
      </c>
      <c r="E68" s="63">
        <f>COUNTIFS(Data!C:C,A68,Data!A:A,"=Retro",Data!J:J,"&gt;=25%",Data!B:B,"=PMC",Data!J:J,"&lt;50%")</f>
        <v>0</v>
      </c>
      <c r="F68" s="63">
        <f>COUNTIFS(Data!C:C,A68,Data!A:A,"=Retro",Data!J:J,"&gt;=50%",Data!B:B,"=PMC",Data!J:J,"&lt;75%")</f>
        <v>0</v>
      </c>
      <c r="G68" s="63">
        <f>COUNTIFS(Data!C:C,A68,Data!A:A,"=Retro",Data!J:J,"&gt;=75%",Data!B:B,"=PMC",Data!J:J,"&lt;100%")</f>
        <v>0</v>
      </c>
      <c r="H68" s="63">
        <f>COUNTIFS(Data!C:C,A68,Data!A:A,"=Retro",Data!B:B,"=PMC",Data!J:J,"=100%")</f>
        <v>0</v>
      </c>
      <c r="J68" s="41"/>
    </row>
    <row r="69">
      <c r="A69" s="46"/>
      <c r="B69" s="49" t="s">
        <v>1784</v>
      </c>
      <c r="C69" s="49">
        <f t="shared" si="5"/>
        <v>0</v>
      </c>
      <c r="D69" s="63">
        <f>COUNTIFS(Data!C:C,A68,Data!A:A,"=New",Data!B:B,"=PMC",Data!J:J,"&lt;25%")</f>
        <v>0</v>
      </c>
      <c r="E69" s="63">
        <f>COUNTIFS(Data!C:C,A68,Data!A:A,"=New",Data!J:J,"&gt;=25%",Data!B:B,"=PMC",Data!J:J,"&lt;50%")</f>
        <v>0</v>
      </c>
      <c r="F69" s="63">
        <f>COUNTIFS(Data!C:C,A68,Data!A:A,"=New",Data!J:J,"&gt;=50%",Data!B:B,"=PMC",Data!J:J,"&lt;75%")</f>
        <v>0</v>
      </c>
      <c r="G69" s="63">
        <f>COUNTIFS(Data!C:C,A68,Data!A:A,"=New",Data!J:J,"&gt;=75%",Data!B:B,"=PMC",Data!J:J,"&lt;100%")</f>
        <v>0</v>
      </c>
      <c r="H69" s="63">
        <f>COUNTIFS(Data!C:C,A68,Data!A:A,"=New",Data!B:B,"=PMC",Data!J:J,"=100%")</f>
        <v>0</v>
      </c>
      <c r="J69" s="41"/>
    </row>
    <row r="70">
      <c r="A70" s="54" t="str">
        <f>$J$15</f>
        <v/>
      </c>
      <c r="B70" s="49" t="s">
        <v>14</v>
      </c>
      <c r="C70" s="49">
        <f t="shared" si="5"/>
        <v>0</v>
      </c>
      <c r="D70" s="63">
        <f>COUNTIFS(Data!C:C,A70,Data!A:A,"=Retro",Data!B:B,"=PMC",Data!J:J,"&lt;25%")</f>
        <v>0</v>
      </c>
      <c r="E70" s="63">
        <f>COUNTIFS(Data!C:C,A70,Data!A:A,"=Retro",Data!J:J,"&gt;=25%",Data!B:B,"=PMC",Data!J:J,"&lt;50%")</f>
        <v>0</v>
      </c>
      <c r="F70" s="63">
        <f>COUNTIFS(Data!C:C,A70,Data!A:A,"=Retro",Data!J:J,"&gt;=50%",Data!B:B,"=PMC",Data!J:J,"&lt;75%")</f>
        <v>0</v>
      </c>
      <c r="G70" s="63">
        <f>COUNTIFS(Data!C:C,A70,Data!A:A,"=Retro",Data!J:J,"&gt;=75%",Data!B:B,"=PMC",Data!J:J,"&lt;100%")</f>
        <v>0</v>
      </c>
      <c r="H70" s="63">
        <f>COUNTIFS(Data!C:C,A70,Data!A:A,"=Retro",Data!B:B,"=PMC",Data!J:J,"=100%")</f>
        <v>0</v>
      </c>
      <c r="J70" s="41"/>
    </row>
    <row r="71">
      <c r="A71" s="46"/>
      <c r="B71" s="49" t="s">
        <v>1784</v>
      </c>
      <c r="C71" s="49">
        <f t="shared" si="5"/>
        <v>0</v>
      </c>
      <c r="D71" s="63">
        <f>COUNTIFS(Data!C:C,A70,Data!A:A,"=New",Data!B:B,"=PMC",Data!J:J,"&lt;25%")</f>
        <v>0</v>
      </c>
      <c r="E71" s="63">
        <f>COUNTIFS(Data!C:C,A70,Data!A:A,"=New",Data!J:J,"&gt;=25%",Data!B:B,"=PMC",Data!J:J,"&lt;50%")</f>
        <v>0</v>
      </c>
      <c r="F71" s="63">
        <f>COUNTIFS(Data!C:C,A70,Data!A:A,"=New",Data!J:J,"&gt;=50%",Data!B:B,"=PMC",Data!J:J,"&lt;75%")</f>
        <v>0</v>
      </c>
      <c r="G71" s="63">
        <f>COUNTIFS(Data!C:C,A70,Data!A:A,"=New",Data!J:J,"&gt;=75%",Data!B:B,"=PMC",Data!J:J,"&lt;100%")</f>
        <v>0</v>
      </c>
      <c r="H71" s="63">
        <f>COUNTIFS(Data!C:C,A70,Data!A:A,"=New",Data!B:B,"=PMC",Data!J:J,"=100%")</f>
        <v>0</v>
      </c>
      <c r="J71" s="41"/>
    </row>
    <row r="72">
      <c r="A72" s="54" t="str">
        <f>$J$16</f>
        <v/>
      </c>
      <c r="B72" s="49" t="s">
        <v>14</v>
      </c>
      <c r="C72" s="49">
        <f t="shared" si="5"/>
        <v>0</v>
      </c>
      <c r="D72" s="63">
        <f>COUNTIFS(Data!C:C,A72,Data!A:A,"=Retro",Data!B:B,"=PMC",Data!J:J,"&lt;25%")</f>
        <v>0</v>
      </c>
      <c r="E72" s="63">
        <f>COUNTIFS(Data!C:C,A72,Data!A:A,"=Retro",Data!J:J,"&gt;=25%",Data!B:B,"=PMC",Data!J:J,"&lt;50%")</f>
        <v>0</v>
      </c>
      <c r="F72" s="63">
        <f>COUNTIFS(Data!C:C,A72,Data!A:A,"=Retro",Data!J:J,"&gt;=50%",Data!B:B,"=PMC",Data!J:J,"&lt;75%")</f>
        <v>0</v>
      </c>
      <c r="G72" s="63">
        <f>COUNTIFS(Data!C:C,A72,Data!A:A,"=Retro",Data!J:J,"&gt;=75%",Data!B:B,"=PMC",Data!J:J,"&lt;100%")</f>
        <v>0</v>
      </c>
      <c r="H72" s="63">
        <f>COUNTIFS(Data!C:C,A72,Data!A:A,"=Retro",Data!B:B,"=PMC",Data!J:J,"=100%")</f>
        <v>0</v>
      </c>
      <c r="J72" s="41"/>
    </row>
    <row r="73">
      <c r="A73" s="46"/>
      <c r="B73" s="49" t="s">
        <v>1784</v>
      </c>
      <c r="C73" s="49">
        <f t="shared" si="5"/>
        <v>0</v>
      </c>
      <c r="D73" s="63">
        <f>COUNTIFS(Data!C:C,A72,Data!A:A,"=New",Data!B:B,"=PMC",Data!J:J,"&lt;25%")</f>
        <v>0</v>
      </c>
      <c r="E73" s="63">
        <f>COUNTIFS(Data!C:C,A72,Data!A:A,"=New",Data!J:J,"&gt;=25%",Data!B:B,"=PMC",Data!J:J,"&lt;50%")</f>
        <v>0</v>
      </c>
      <c r="F73" s="63">
        <f>COUNTIFS(Data!C:C,A72,Data!A:A,"=New",Data!J:J,"&gt;=50%",Data!B:B,"=PMC",Data!J:J,"&lt;75%")</f>
        <v>0</v>
      </c>
      <c r="G73" s="63">
        <f>COUNTIFS(Data!C:C,A72,Data!A:A,"=New",Data!J:J,"&gt;=75%",Data!B:B,"=PMC",Data!J:J,"&lt;100%")</f>
        <v>0</v>
      </c>
      <c r="H73" s="63">
        <f>COUNTIFS(Data!C:C,A72,Data!A:A,"=New",Data!B:B,"=PMC",Data!J:J,"=100%")</f>
        <v>0</v>
      </c>
      <c r="J73" s="41"/>
    </row>
    <row r="74">
      <c r="A74" s="54" t="str">
        <f>$J$17</f>
        <v/>
      </c>
      <c r="B74" s="49" t="s">
        <v>14</v>
      </c>
      <c r="C74" s="49">
        <f t="shared" si="5"/>
        <v>0</v>
      </c>
      <c r="D74" s="63">
        <f>COUNTIFS(Data!C:C,A74,Data!A:A,"=Retro",Data!B:B,"=PMC",Data!J:J,"&lt;25%")</f>
        <v>0</v>
      </c>
      <c r="E74" s="63">
        <f>COUNTIFS(Data!C:C,A74,Data!A:A,"=Retro",Data!J:J,"&gt;=25%",Data!B:B,"=PMC",Data!J:J,"&lt;50%")</f>
        <v>0</v>
      </c>
      <c r="F74" s="63">
        <f>COUNTIFS(Data!C:C,A74,Data!A:A,"=Retro",Data!J:J,"&gt;=50%",Data!B:B,"=PMC",Data!J:J,"&lt;75%")</f>
        <v>0</v>
      </c>
      <c r="G74" s="63">
        <f>COUNTIFS(Data!C:C,A74,Data!A:A,"=Retro",Data!J:J,"&gt;=75%",Data!B:B,"=PMC",Data!J:J,"&lt;100%")</f>
        <v>0</v>
      </c>
      <c r="H74" s="63">
        <f>COUNTIFS(Data!C:C,A74,Data!A:A,"=Retro",Data!B:B,"=PMC",Data!J:J,"=100%")</f>
        <v>0</v>
      </c>
      <c r="J74" s="41"/>
    </row>
    <row r="75">
      <c r="A75" s="46"/>
      <c r="B75" s="49" t="s">
        <v>1784</v>
      </c>
      <c r="C75" s="49">
        <f t="shared" si="5"/>
        <v>0</v>
      </c>
      <c r="D75" s="63">
        <f>COUNTIFS(Data!C:C,A74,Data!A:A,"=New",Data!B:B,"=PMC",Data!J:J,"&lt;25%")</f>
        <v>0</v>
      </c>
      <c r="E75" s="63">
        <f>COUNTIFS(Data!C:C,A74,Data!A:A,"=New",Data!J:J,"&gt;=25%",Data!B:B,"=PMC",Data!J:J,"&lt;50%")</f>
        <v>0</v>
      </c>
      <c r="F75" s="63">
        <f>COUNTIFS(Data!C:C,A74,Data!A:A,"=New",Data!J:J,"&gt;=50%",Data!B:B,"=PMC",Data!J:J,"&lt;75%")</f>
        <v>0</v>
      </c>
      <c r="G75" s="63">
        <f>COUNTIFS(Data!C:C,A74,Data!A:A,"=New",Data!J:J,"&gt;=75%",Data!B:B,"=PMC",Data!J:J,"&lt;100%")</f>
        <v>0</v>
      </c>
      <c r="H75" s="63">
        <f>COUNTIFS(Data!C:C,A74,Data!A:A,"=New",Data!B:B,"=PMC",Data!J:J,"=100%")</f>
        <v>0</v>
      </c>
      <c r="J75" s="41"/>
    </row>
    <row r="76">
      <c r="A76" s="54" t="str">
        <f>$J$18</f>
        <v/>
      </c>
      <c r="B76" s="49" t="s">
        <v>14</v>
      </c>
      <c r="C76" s="49">
        <f t="shared" si="5"/>
        <v>0</v>
      </c>
      <c r="D76" s="63">
        <f>COUNTIFS(Data!C:C,A76,Data!A:A,"=Retro",Data!B:B,"=PMC",Data!J:J,"&lt;25%")</f>
        <v>0</v>
      </c>
      <c r="E76" s="63">
        <f>COUNTIFS(Data!C:C,A76,Data!A:A,"=Retro",Data!J:J,"&gt;=25%",Data!B:B,"=PMC",Data!J:J,"&lt;50%")</f>
        <v>0</v>
      </c>
      <c r="F76" s="63">
        <f>COUNTIFS(Data!C:C,A76,Data!A:A,"=Retro",Data!J:J,"&gt;=50%",Data!B:B,"=PMC",Data!J:J,"&lt;75%")</f>
        <v>0</v>
      </c>
      <c r="G76" s="63">
        <f>COUNTIFS(Data!C:C,A76,Data!A:A,"=Retro",Data!J:J,"&gt;=75%",Data!B:B,"=PMC",Data!J:J,"&lt;100%")</f>
        <v>0</v>
      </c>
      <c r="H76" s="63">
        <f>COUNTIFS(Data!C:C,A76,Data!A:A,"=Retro",Data!B:B,"=PMC",Data!J:J,"=100%")</f>
        <v>0</v>
      </c>
      <c r="J76" s="41"/>
    </row>
    <row r="77">
      <c r="A77" s="46"/>
      <c r="B77" s="49" t="s">
        <v>1784</v>
      </c>
      <c r="C77" s="49">
        <f t="shared" si="5"/>
        <v>0</v>
      </c>
      <c r="D77" s="63">
        <f>COUNTIFS(Data!C:C,A76,Data!A:A,"=New",Data!B:B,"=PMC",Data!J:J,"&lt;25%")</f>
        <v>0</v>
      </c>
      <c r="E77" s="63">
        <f>COUNTIFS(Data!C:C,A76,Data!A:A,"=New",Data!J:J,"&gt;=25%",Data!B:B,"=PMC",Data!J:J,"&lt;50%")</f>
        <v>0</v>
      </c>
      <c r="F77" s="63">
        <f>COUNTIFS(Data!C:C,A76,Data!A:A,"=New",Data!J:J,"&gt;=50%",Data!B:B,"=PMC",Data!J:J,"&lt;75%")</f>
        <v>0</v>
      </c>
      <c r="G77" s="63">
        <f>COUNTIFS(Data!C:C,A76,Data!A:A,"=New",Data!J:J,"&gt;=75%",Data!B:B,"=PMC",Data!J:J,"&lt;100%")</f>
        <v>0</v>
      </c>
      <c r="H77" s="63">
        <f>COUNTIFS(Data!C:C,A76,Data!A:A,"=New",Data!B:B,"=PMC",Data!J:J,"=100%")</f>
        <v>0</v>
      </c>
      <c r="J77" s="41"/>
    </row>
    <row r="78">
      <c r="A78" s="54" t="str">
        <f>$J$19</f>
        <v/>
      </c>
      <c r="B78" s="49" t="s">
        <v>14</v>
      </c>
      <c r="C78" s="49">
        <f t="shared" si="5"/>
        <v>0</v>
      </c>
      <c r="D78" s="63">
        <f>COUNTIFS(Data!C:C,A78,Data!A:A,"=Retro",Data!B:B,"=PMC",Data!J:J,"&lt;25%")</f>
        <v>0</v>
      </c>
      <c r="E78" s="63">
        <f>COUNTIFS(Data!C:C,A78,Data!A:A,"=Retro",Data!J:J,"&gt;=25%",Data!B:B,"=PMC",Data!J:J,"&lt;50%")</f>
        <v>0</v>
      </c>
      <c r="F78" s="63">
        <f>COUNTIFS(Data!C:C,A78,Data!A:A,"=Retro",Data!J:J,"&gt;=50%",Data!B:B,"=PMC",Data!J:J,"&lt;75%")</f>
        <v>0</v>
      </c>
      <c r="G78" s="63">
        <f>COUNTIFS(Data!C:C,A78,Data!A:A,"=Retro",Data!J:J,"&gt;=75%",Data!B:B,"=PMC",Data!J:J,"&lt;100%")</f>
        <v>0</v>
      </c>
      <c r="H78" s="63">
        <f>COUNTIFS(Data!C:C,A78,Data!A:A,"=Retro",Data!B:B,"=PMC",Data!J:J,"=100%")</f>
        <v>0</v>
      </c>
      <c r="J78" s="41"/>
    </row>
    <row r="79">
      <c r="A79" s="46"/>
      <c r="B79" s="49" t="s">
        <v>1784</v>
      </c>
      <c r="C79" s="49">
        <f t="shared" si="5"/>
        <v>0</v>
      </c>
      <c r="D79" s="63">
        <f>COUNTIFS(Data!C:C,A78,Data!A:A,"=New",Data!B:B,"=PMC",Data!J:J,"&lt;25%")</f>
        <v>0</v>
      </c>
      <c r="E79" s="63">
        <f>COUNTIFS(Data!C:C,A78,Data!A:A,"=New",Data!J:J,"&gt;=25%",Data!B:B,"=PMC",Data!J:J,"&lt;50%")</f>
        <v>0</v>
      </c>
      <c r="F79" s="63">
        <f>COUNTIFS(Data!C:C,A78,Data!A:A,"=New",Data!J:J,"&gt;=50%",Data!B:B,"=PMC",Data!J:J,"&lt;75%")</f>
        <v>0</v>
      </c>
      <c r="G79" s="63">
        <f>COUNTIFS(Data!C:C,A78,Data!A:A,"=New",Data!J:J,"&gt;=75%",Data!B:B,"=PMC",Data!J:J,"&lt;100%")</f>
        <v>0</v>
      </c>
      <c r="H79" s="63">
        <f>COUNTIFS(Data!C:C,A78,Data!A:A,"=New",Data!B:B,"=PMC",Data!J:J,"=100%")</f>
        <v>0</v>
      </c>
      <c r="J79" s="41"/>
    </row>
    <row r="80">
      <c r="A80" s="54" t="str">
        <f>$J$20</f>
        <v/>
      </c>
      <c r="B80" s="49" t="s">
        <v>14</v>
      </c>
      <c r="C80" s="49">
        <f t="shared" si="5"/>
        <v>0</v>
      </c>
      <c r="D80" s="63">
        <f>COUNTIFS(Data!C:C,A80,Data!A:A,"=Retro",Data!B:B,"=PMC",Data!J:J,"&lt;25%")</f>
        <v>0</v>
      </c>
      <c r="E80" s="63">
        <f>COUNTIFS(Data!C:C,A80,Data!A:A,"=Retro",Data!J:J,"&gt;=25%",Data!B:B,"=PMC",Data!J:J,"&lt;50%")</f>
        <v>0</v>
      </c>
      <c r="F80" s="63">
        <f>COUNTIFS(Data!C:C,A80,Data!A:A,"=Retro",Data!J:J,"&gt;=50%",Data!B:B,"=PMC",Data!J:J,"&lt;75%")</f>
        <v>0</v>
      </c>
      <c r="G80" s="63">
        <f>COUNTIFS(Data!C:C,A80,Data!A:A,"=Retro",Data!J:J,"&gt;=75%",Data!B:B,"=PMC",Data!J:J,"&lt;100%")</f>
        <v>0</v>
      </c>
      <c r="H80" s="63">
        <f>COUNTIFS(Data!C:C,A80,Data!A:A,"=Retro",Data!B:B,"=PMC",Data!J:J,"=100%")</f>
        <v>0</v>
      </c>
      <c r="J80" s="41"/>
    </row>
    <row r="81">
      <c r="A81" s="46"/>
      <c r="B81" s="49" t="s">
        <v>1784</v>
      </c>
      <c r="C81" s="49">
        <f t="shared" si="5"/>
        <v>0</v>
      </c>
      <c r="D81" s="63">
        <f>COUNTIFS(Data!C:C,A80,Data!A:A,"=New",Data!B:B,"=PMC",Data!J:J,"&lt;25%")</f>
        <v>0</v>
      </c>
      <c r="E81" s="63">
        <f>COUNTIFS(Data!C:C,A80,Data!A:A,"=New",Data!J:J,"&gt;=25%",Data!B:B,"=PMC",Data!J:J,"&lt;50%")</f>
        <v>0</v>
      </c>
      <c r="F81" s="63">
        <f>COUNTIFS(Data!C:C,A80,Data!A:A,"=New",Data!J:J,"&gt;=50%",Data!B:B,"=PMC",Data!J:J,"&lt;75%")</f>
        <v>0</v>
      </c>
      <c r="G81" s="63">
        <f>COUNTIFS(Data!C:C,A80,Data!A:A,"=New",Data!J:J,"&gt;=75%",Data!B:B,"=PMC",Data!J:J,"&lt;100%")</f>
        <v>0</v>
      </c>
      <c r="H81" s="63">
        <f>COUNTIFS(Data!C:C,A80,Data!A:A,"=New",Data!B:B,"=PMC",Data!J:J,"=100%")</f>
        <v>0</v>
      </c>
      <c r="J81" s="41"/>
    </row>
    <row r="82">
      <c r="A82" s="54" t="str">
        <f>$J$21</f>
        <v/>
      </c>
      <c r="B82" s="49" t="s">
        <v>14</v>
      </c>
      <c r="C82" s="49">
        <f t="shared" si="5"/>
        <v>0</v>
      </c>
      <c r="D82" s="63">
        <f>COUNTIFS(Data!C:C,A82,Data!A:A,"=Retro",Data!B:B,"=PMC",Data!J:J,"&lt;25%")</f>
        <v>0</v>
      </c>
      <c r="E82" s="63">
        <f>COUNTIFS(Data!C:C,A82,Data!A:A,"=Retro",Data!J:J,"&gt;=25%",Data!B:B,"=PMC",Data!J:J,"&lt;50%")</f>
        <v>0</v>
      </c>
      <c r="F82" s="63">
        <f>COUNTIFS(Data!C:C,A82,Data!A:A,"=Retro",Data!J:J,"&gt;=50%",Data!B:B,"=PMC",Data!J:J,"&lt;75%")</f>
        <v>0</v>
      </c>
      <c r="G82" s="63">
        <f>COUNTIFS(Data!C:C,A82,Data!A:A,"=Retro",Data!J:J,"&gt;=75%",Data!B:B,"=PMC",Data!J:J,"&lt;100%")</f>
        <v>0</v>
      </c>
      <c r="H82" s="63">
        <f>COUNTIFS(Data!C:C,A82,Data!A:A,"=Retro",Data!B:B,"=PMC",Data!J:J,"=100%")</f>
        <v>0</v>
      </c>
      <c r="J82" s="41"/>
    </row>
    <row r="83">
      <c r="A83" s="46"/>
      <c r="B83" s="49" t="s">
        <v>1784</v>
      </c>
      <c r="C83" s="49">
        <f t="shared" si="5"/>
        <v>0</v>
      </c>
      <c r="D83" s="63">
        <f>COUNTIFS(Data!C:C,A82,Data!A:A,"=New",Data!B:B,"=PMC",Data!J:J,"&lt;25%")</f>
        <v>0</v>
      </c>
      <c r="E83" s="63">
        <f>COUNTIFS(Data!C:C,A82,Data!A:A,"=New",Data!J:J,"&gt;=25%",Data!B:B,"=PMC",Data!J:J,"&lt;50%")</f>
        <v>0</v>
      </c>
      <c r="F83" s="63">
        <f>COUNTIFS(Data!C:C,A82,Data!A:A,"=New",Data!J:J,"&gt;=50%",Data!B:B,"=PMC",Data!J:J,"&lt;75%")</f>
        <v>0</v>
      </c>
      <c r="G83" s="63">
        <f>COUNTIFS(Data!C:C,A82,Data!A:A,"=New",Data!J:J,"&gt;=75%",Data!B:B,"=PMC",Data!J:J,"&lt;100%")</f>
        <v>0</v>
      </c>
      <c r="H83" s="63">
        <f>COUNTIFS(Data!C:C,A82,Data!A:A,"=New",Data!B:B,"=PMC",Data!J:J,"=100%")</f>
        <v>0</v>
      </c>
      <c r="J83" s="41"/>
    </row>
    <row r="84">
      <c r="A84" s="64" t="s">
        <v>2410</v>
      </c>
      <c r="B84" s="65" t="s">
        <v>14</v>
      </c>
      <c r="C84" s="65">
        <f t="shared" ref="C84:H84" si="6">SUMIF($B$48:$B$83,"=Retro",C48:C83)</f>
        <v>475</v>
      </c>
      <c r="D84" s="65">
        <f t="shared" si="6"/>
        <v>337</v>
      </c>
      <c r="E84" s="65">
        <f t="shared" si="6"/>
        <v>49</v>
      </c>
      <c r="F84" s="65">
        <f t="shared" si="6"/>
        <v>40</v>
      </c>
      <c r="G84" s="65">
        <f t="shared" si="6"/>
        <v>24</v>
      </c>
      <c r="H84" s="65">
        <f t="shared" si="6"/>
        <v>25</v>
      </c>
      <c r="J84" s="41"/>
    </row>
    <row r="85">
      <c r="A85" s="46"/>
      <c r="B85" s="65" t="s">
        <v>1784</v>
      </c>
      <c r="C85" s="65">
        <f t="shared" ref="C85:H85" si="7">SUMIF($B$48:$B$83,"=New",C48:C83)</f>
        <v>170</v>
      </c>
      <c r="D85" s="65">
        <f t="shared" si="7"/>
        <v>123</v>
      </c>
      <c r="E85" s="65">
        <f t="shared" si="7"/>
        <v>12</v>
      </c>
      <c r="F85" s="65">
        <f t="shared" si="7"/>
        <v>17</v>
      </c>
      <c r="G85" s="65">
        <f t="shared" si="7"/>
        <v>12</v>
      </c>
      <c r="H85" s="65">
        <f t="shared" si="7"/>
        <v>6</v>
      </c>
      <c r="J85" s="41"/>
    </row>
    <row r="86">
      <c r="A86" s="66" t="s">
        <v>2411</v>
      </c>
      <c r="B86" s="67"/>
      <c r="C86" s="65">
        <f t="shared" ref="C86:H86" si="8">C84+C85</f>
        <v>645</v>
      </c>
      <c r="D86" s="65">
        <f t="shared" si="8"/>
        <v>460</v>
      </c>
      <c r="E86" s="65">
        <f t="shared" si="8"/>
        <v>61</v>
      </c>
      <c r="F86" s="65">
        <f t="shared" si="8"/>
        <v>57</v>
      </c>
      <c r="G86" s="65">
        <f t="shared" si="8"/>
        <v>36</v>
      </c>
      <c r="H86" s="65">
        <f t="shared" si="8"/>
        <v>31</v>
      </c>
      <c r="J86" s="41"/>
    </row>
    <row r="87">
      <c r="J87" s="41"/>
    </row>
    <row r="88">
      <c r="J88" s="41"/>
    </row>
    <row r="89">
      <c r="J89" s="41"/>
    </row>
    <row r="90">
      <c r="A90" s="60" t="s">
        <v>318</v>
      </c>
      <c r="B90" s="45"/>
      <c r="C90" s="45"/>
      <c r="D90" s="45"/>
      <c r="E90" s="45"/>
      <c r="F90" s="45"/>
      <c r="G90" s="45"/>
      <c r="H90" s="61"/>
      <c r="J90" s="41"/>
    </row>
    <row r="91">
      <c r="A91" s="42" t="s">
        <v>2</v>
      </c>
      <c r="B91" s="43" t="s">
        <v>0</v>
      </c>
      <c r="C91" s="43" t="s">
        <v>2403</v>
      </c>
      <c r="D91" s="44" t="s">
        <v>2404</v>
      </c>
      <c r="E91" s="45"/>
      <c r="F91" s="45"/>
      <c r="G91" s="45"/>
      <c r="H91" s="45"/>
      <c r="J91" s="41"/>
    </row>
    <row r="92">
      <c r="A92" s="46"/>
      <c r="B92" s="46"/>
      <c r="C92" s="46"/>
      <c r="D92" s="47" t="s">
        <v>2405</v>
      </c>
      <c r="E92" s="47" t="s">
        <v>2406</v>
      </c>
      <c r="F92" s="47" t="s">
        <v>2407</v>
      </c>
      <c r="G92" s="47" t="s">
        <v>2408</v>
      </c>
      <c r="H92" s="47" t="s">
        <v>2409</v>
      </c>
      <c r="J92" s="41"/>
    </row>
    <row r="93">
      <c r="A93" s="48" t="str">
        <f>$J$4</f>
        <v>Aurangabad</v>
      </c>
      <c r="B93" s="49" t="s">
        <v>14</v>
      </c>
      <c r="C93" s="62">
        <f t="shared" ref="C93:C128" si="9">SUM(D93:H93)</f>
        <v>0</v>
      </c>
      <c r="D93" s="63">
        <f>COUNTIFS(Data!C:C,A93,Data!A:A,"=Retro",Data!B:B,"=TSP",Data!J:J,"&lt;25%")</f>
        <v>0</v>
      </c>
      <c r="E93" s="63">
        <f>COUNTIFS(Data!C:C,A93,Data!A:A,"=Retro",Data!J:J,"&gt;=25%",Data!B:B,"=TSP",Data!J:J,"&lt;50%")</f>
        <v>0</v>
      </c>
      <c r="F93" s="63">
        <f>COUNTIFS(Data!C:C,A93,Data!A:A,"=Retro",Data!J:J,"&gt;=50%",Data!B:B,"=TSP",Data!J:J,"&lt;75%")</f>
        <v>0</v>
      </c>
      <c r="G93" s="63">
        <f>COUNTIFS(Data!C:C,A93,Data!A:A,"=Retro",Data!J:J,"&gt;=75%",Data!B:B,"=TSP",Data!J:J,"&lt;100%")</f>
        <v>0</v>
      </c>
      <c r="H93" s="63">
        <f>COUNTIFS(Data!C:C,A93,Data!A:A,"=Retro",Data!B:B,"=TSP",Data!J:J,"=100%")</f>
        <v>0</v>
      </c>
      <c r="J93" s="41"/>
    </row>
    <row r="94">
      <c r="A94" s="46"/>
      <c r="B94" s="49" t="s">
        <v>1784</v>
      </c>
      <c r="C94" s="62">
        <f t="shared" si="9"/>
        <v>1</v>
      </c>
      <c r="D94" s="63">
        <f>COUNTIFS(Data!C:C,A93,Data!A:A,"=New",Data!B:B,"=TSP",Data!J:J,"&lt;25%")</f>
        <v>1</v>
      </c>
      <c r="E94" s="63">
        <f>COUNTIFS(Data!C:C,A93,Data!A:A,"=New",Data!J:J,"&gt;=25%",Data!B:B,"=TSP",Data!J:J,"&lt;50%")</f>
        <v>0</v>
      </c>
      <c r="F94" s="63">
        <f>COUNTIFS(Data!C:C,A93,Data!A:A,"=New",Data!J:J,"&gt;=50%",Data!B:B,"=TSP",Data!J:J,"&lt;75%")</f>
        <v>0</v>
      </c>
      <c r="G94" s="63">
        <f>COUNTIFS(Data!C:C,A93,Data!A:A,"=New",Data!J:J,"&gt;=75%",Data!B:B,"=TSP",Data!J:J,"&lt;100%")</f>
        <v>0</v>
      </c>
      <c r="H94" s="63">
        <f>COUNTIFS(Data!C:C,A93,Data!A:A,"=New",Data!B:B,"=TSP",Data!J:J,"=100%")</f>
        <v>0</v>
      </c>
      <c r="J94" s="41"/>
    </row>
    <row r="95">
      <c r="A95" s="48" t="str">
        <f>$J$5</f>
        <v>Gangapur</v>
      </c>
      <c r="B95" s="49" t="s">
        <v>14</v>
      </c>
      <c r="C95" s="62">
        <f t="shared" si="9"/>
        <v>1</v>
      </c>
      <c r="D95" s="63">
        <f>COUNTIFS(Data!C:C,A95,Data!A:A,"=Retro",Data!B:B,"=TSP",Data!J:J,"&lt;25%")</f>
        <v>0</v>
      </c>
      <c r="E95" s="63">
        <f>COUNTIFS(Data!C:C,A95,Data!A:A,"=Retro",Data!J:J,"&gt;=25%",Data!B:B,"=TSP",Data!J:J,"&lt;50%")</f>
        <v>0</v>
      </c>
      <c r="F95" s="63">
        <f>COUNTIFS(Data!C:C,A95,Data!A:A,"=Retro",Data!J:J,"&gt;=50%",Data!B:B,"=TSP",Data!J:J,"&lt;75%")</f>
        <v>1</v>
      </c>
      <c r="G95" s="63">
        <f>COUNTIFS(Data!C:C,A95,Data!A:A,"=Retro",Data!J:J,"&gt;=75%",Data!B:B,"=TSP",Data!J:J,"&lt;100%")</f>
        <v>0</v>
      </c>
      <c r="H95" s="63">
        <f>COUNTIFS(Data!C:C,A95,Data!A:A,"=Retro",Data!B:B,"=TSP",Data!J:J,"=100%")</f>
        <v>0</v>
      </c>
      <c r="J95" s="41"/>
    </row>
    <row r="96">
      <c r="A96" s="46"/>
      <c r="B96" s="49" t="s">
        <v>1784</v>
      </c>
      <c r="C96" s="62">
        <f t="shared" si="9"/>
        <v>0</v>
      </c>
      <c r="D96" s="63">
        <f>COUNTIFS(Data!C:C,A95,Data!A:A,"=New",Data!B:B,"=TSP",Data!J:J,"&lt;25%")</f>
        <v>0</v>
      </c>
      <c r="E96" s="63">
        <f>COUNTIFS(Data!C:C,A95,Data!A:A,"=New",Data!J:J,"&gt;=25%",Data!B:B,"=TSP",Data!J:J,"&lt;50%")</f>
        <v>0</v>
      </c>
      <c r="F96" s="63">
        <f>COUNTIFS(Data!C:C,A95,Data!A:A,"=New",Data!J:J,"&gt;=50%",Data!B:B,"=TSP",Data!J:J,"&lt;75%")</f>
        <v>0</v>
      </c>
      <c r="G96" s="63">
        <f>COUNTIFS(Data!C:C,A95,Data!A:A,"=New",Data!J:J,"&gt;=75%",Data!B:B,"=TSP",Data!J:J,"&lt;100%")</f>
        <v>0</v>
      </c>
      <c r="H96" s="63">
        <f>COUNTIFS(Data!C:C,A95,Data!A:A,"=New",Data!B:B,"=TSP",Data!J:J,"=100%")</f>
        <v>0</v>
      </c>
      <c r="J96" s="41"/>
    </row>
    <row r="97">
      <c r="A97" s="48" t="str">
        <f>$J$6</f>
        <v>Kannad</v>
      </c>
      <c r="B97" s="49" t="s">
        <v>14</v>
      </c>
      <c r="C97" s="62">
        <f t="shared" si="9"/>
        <v>0</v>
      </c>
      <c r="D97" s="63">
        <f>COUNTIFS(Data!C:C,A97,Data!A:A,"=Retro",Data!B:B,"=TSP",Data!J:J,"&lt;25%")</f>
        <v>0</v>
      </c>
      <c r="E97" s="63">
        <f>COUNTIFS(Data!C:C,A97,Data!A:A,"=Retro",Data!J:J,"&gt;=25%",Data!B:B,"=TSP",Data!J:J,"&lt;50%")</f>
        <v>0</v>
      </c>
      <c r="F97" s="63">
        <f>COUNTIFS(Data!C:C,A97,Data!A:A,"=Retro",Data!J:J,"&gt;=50%",Data!B:B,"=TSP",Data!J:J,"&lt;75%")</f>
        <v>0</v>
      </c>
      <c r="G97" s="63">
        <f>COUNTIFS(Data!C:C,A97,Data!A:A,"=Retro",Data!J:J,"&gt;=75%",Data!B:B,"=TSP",Data!J:J,"&lt;100%")</f>
        <v>0</v>
      </c>
      <c r="H97" s="63">
        <f>COUNTIFS(Data!C:C,A97,Data!A:A,"=Retro",Data!B:B,"=TSP",Data!J:J,"=100%")</f>
        <v>0</v>
      </c>
      <c r="J97" s="41"/>
    </row>
    <row r="98">
      <c r="A98" s="46"/>
      <c r="B98" s="49" t="s">
        <v>1784</v>
      </c>
      <c r="C98" s="62">
        <f t="shared" si="9"/>
        <v>2</v>
      </c>
      <c r="D98" s="63">
        <f>COUNTIFS(Data!C:C,A97,Data!A:A,"=New",Data!B:B,"=TSP",Data!J:J,"&lt;25%")</f>
        <v>2</v>
      </c>
      <c r="E98" s="63">
        <f>COUNTIFS(Data!C:C,A97,Data!A:A,"=New",Data!J:J,"&gt;=25%",Data!B:B,"=TSP",Data!J:J,"&lt;50%")</f>
        <v>0</v>
      </c>
      <c r="F98" s="63">
        <f>COUNTIFS(Data!C:C,A97,Data!A:A,"=New",Data!J:J,"&gt;=50%",Data!B:B,"=TSP",Data!J:J,"&lt;75%")</f>
        <v>0</v>
      </c>
      <c r="G98" s="63">
        <f>COUNTIFS(Data!C:C,A97,Data!A:A,"=New",Data!J:J,"&gt;=75%",Data!B:B,"=TSP",Data!J:J,"&lt;100%")</f>
        <v>0</v>
      </c>
      <c r="H98" s="63">
        <f>COUNTIFS(Data!C:C,A97,Data!A:A,"=New",Data!B:B,"=TSP",Data!J:J,"=100%")</f>
        <v>0</v>
      </c>
      <c r="J98" s="41"/>
    </row>
    <row r="99">
      <c r="A99" s="48" t="str">
        <f>$J$7</f>
        <v>Khulatabad</v>
      </c>
      <c r="B99" s="49" t="s">
        <v>14</v>
      </c>
      <c r="C99" s="62">
        <f t="shared" si="9"/>
        <v>0</v>
      </c>
      <c r="D99" s="63">
        <f>COUNTIFS(Data!C:C,A99,Data!A:A,"=Retro",Data!B:B,"=TSP",Data!J:J,"&lt;25%")</f>
        <v>0</v>
      </c>
      <c r="E99" s="63">
        <f>COUNTIFS(Data!C:C,A99,Data!A:A,"=Retro",Data!J:J,"&gt;=25%",Data!B:B,"=TSP",Data!J:J,"&lt;50%")</f>
        <v>0</v>
      </c>
      <c r="F99" s="63">
        <f>COUNTIFS(Data!C:C,A99,Data!A:A,"=Retro",Data!J:J,"&gt;=50%",Data!B:B,"=TSP",Data!J:J,"&lt;75%")</f>
        <v>0</v>
      </c>
      <c r="G99" s="63">
        <f>COUNTIFS(Data!C:C,A99,Data!A:A,"=Retro",Data!J:J,"&gt;=75%",Data!B:B,"=TSP",Data!J:J,"&lt;100%")</f>
        <v>0</v>
      </c>
      <c r="H99" s="63">
        <f>COUNTIFS(Data!C:C,A99,Data!A:A,"=Retro",Data!B:B,"=TSP",Data!J:J,"=100%")</f>
        <v>0</v>
      </c>
      <c r="J99" s="41"/>
    </row>
    <row r="100">
      <c r="A100" s="46"/>
      <c r="B100" s="49" t="s">
        <v>1784</v>
      </c>
      <c r="C100" s="62">
        <f t="shared" si="9"/>
        <v>4</v>
      </c>
      <c r="D100" s="63">
        <f>COUNTIFS(Data!C:C,A99,Data!A:A,"=New",Data!B:B,"=TSP",Data!J:J,"&lt;25%")</f>
        <v>4</v>
      </c>
      <c r="E100" s="63">
        <f>COUNTIFS(Data!C:C,A99,Data!A:A,"=New",Data!J:J,"&gt;=25%",Data!B:B,"=TSP",Data!J:J,"&lt;50%")</f>
        <v>0</v>
      </c>
      <c r="F100" s="63">
        <f>COUNTIFS(Data!C:C,A99,Data!A:A,"=New",Data!J:J,"&gt;=50%",Data!B:B,"=TSP",Data!J:J,"&lt;75%")</f>
        <v>0</v>
      </c>
      <c r="G100" s="63">
        <f>COUNTIFS(Data!C:C,A99,Data!A:A,"=New",Data!J:J,"&gt;=75%",Data!B:B,"=TSP",Data!J:J,"&lt;100%")</f>
        <v>0</v>
      </c>
      <c r="H100" s="63">
        <f>COUNTIFS(Data!C:C,A99,Data!A:A,"=New",Data!B:B,"=TSP",Data!J:J,"=100%")</f>
        <v>0</v>
      </c>
      <c r="J100" s="41"/>
    </row>
    <row r="101">
      <c r="A101" s="48" t="str">
        <f>$J$8</f>
        <v>Paithan</v>
      </c>
      <c r="B101" s="49" t="s">
        <v>14</v>
      </c>
      <c r="C101" s="62">
        <f t="shared" si="9"/>
        <v>8</v>
      </c>
      <c r="D101" s="63">
        <f>COUNTIFS(Data!C:C,A101,Data!A:A,"=Retro",Data!B:B,"=TSP",Data!J:J,"&lt;25%")</f>
        <v>4</v>
      </c>
      <c r="E101" s="63">
        <f>COUNTIFS(Data!C:C,A101,Data!A:A,"=Retro",Data!J:J,"&gt;=25%",Data!B:B,"=TSP",Data!J:J,"&lt;50%")</f>
        <v>1</v>
      </c>
      <c r="F101" s="63">
        <f>COUNTIFS(Data!C:C,A101,Data!A:A,"=Retro",Data!J:J,"&gt;=50%",Data!B:B,"=TSP",Data!J:J,"&lt;75%")</f>
        <v>1</v>
      </c>
      <c r="G101" s="63">
        <f>COUNTIFS(Data!C:C,A101,Data!A:A,"=Retro",Data!J:J,"&gt;=75%",Data!B:B,"=TSP",Data!J:J,"&lt;100%")</f>
        <v>2</v>
      </c>
      <c r="H101" s="63">
        <f>COUNTIFS(Data!C:C,A101,Data!A:A,"=Retro",Data!B:B,"=TSP",Data!J:J,"=100%")</f>
        <v>0</v>
      </c>
      <c r="J101" s="41"/>
    </row>
    <row r="102">
      <c r="A102" s="46"/>
      <c r="B102" s="49" t="s">
        <v>1784</v>
      </c>
      <c r="C102" s="62">
        <f t="shared" si="9"/>
        <v>5</v>
      </c>
      <c r="D102" s="63">
        <f>COUNTIFS(Data!C:C,A101,Data!A:A,"=New",Data!B:B,"=TSP",Data!J:J,"&lt;25%")</f>
        <v>5</v>
      </c>
      <c r="E102" s="63">
        <f>COUNTIFS(Data!C:C,A101,Data!A:A,"=New",Data!J:J,"&gt;=25%",Data!B:B,"=TSP",Data!J:J,"&lt;50%")</f>
        <v>0</v>
      </c>
      <c r="F102" s="63">
        <f>COUNTIFS(Data!C:C,A101,Data!A:A,"=New",Data!J:J,"&gt;=50%",Data!B:B,"=TSP",Data!J:J,"&lt;75%")</f>
        <v>0</v>
      </c>
      <c r="G102" s="63">
        <f>COUNTIFS(Data!C:C,A101,Data!A:A,"=New",Data!J:J,"&gt;=75%",Data!B:B,"=TSP",Data!J:J,"&lt;100%")</f>
        <v>0</v>
      </c>
      <c r="H102" s="63">
        <f>COUNTIFS(Data!C:C,A101,Data!A:A,"=New",Data!B:B,"=TSP",Data!J:J,"=100%")</f>
        <v>0</v>
      </c>
      <c r="J102" s="41"/>
    </row>
    <row r="103">
      <c r="A103" s="48" t="str">
        <f>$J$9</f>
        <v>Phulambari</v>
      </c>
      <c r="B103" s="49" t="s">
        <v>14</v>
      </c>
      <c r="C103" s="62">
        <f t="shared" si="9"/>
        <v>7</v>
      </c>
      <c r="D103" s="63">
        <f>COUNTIFS(Data!C:C,A103,Data!A:A,"=Retro",Data!B:B,"=TSP",Data!J:J,"&lt;25%")</f>
        <v>7</v>
      </c>
      <c r="E103" s="63">
        <f>COUNTIFS(Data!C:C,A103,Data!A:A,"=Retro",Data!J:J,"&gt;=25%",Data!B:B,"=TSP",Data!J:J,"&lt;50%")</f>
        <v>0</v>
      </c>
      <c r="F103" s="63">
        <f>COUNTIFS(Data!C:C,A103,Data!A:A,"=Retro",Data!J:J,"&gt;=50%",Data!B:B,"=TSP",Data!J:J,"&lt;75%")</f>
        <v>0</v>
      </c>
      <c r="G103" s="63">
        <f>COUNTIFS(Data!C:C,A103,Data!A:A,"=Retro",Data!J:J,"&gt;=75%",Data!B:B,"=TSP",Data!J:J,"&lt;100%")</f>
        <v>0</v>
      </c>
      <c r="H103" s="63">
        <f>COUNTIFS(Data!C:C,A103,Data!A:A,"=Retro",Data!B:B,"=TSP",Data!J:J,"=100%")</f>
        <v>0</v>
      </c>
      <c r="J103" s="41"/>
    </row>
    <row r="104">
      <c r="A104" s="46"/>
      <c r="B104" s="49" t="s">
        <v>1784</v>
      </c>
      <c r="C104" s="62">
        <f t="shared" si="9"/>
        <v>1</v>
      </c>
      <c r="D104" s="63">
        <f>COUNTIFS(Data!C:C,A103,Data!A:A,"=New",Data!B:B,"=TSP",Data!J:J,"&lt;25%")</f>
        <v>1</v>
      </c>
      <c r="E104" s="63">
        <f>COUNTIFS(Data!C:C,A103,Data!A:A,"=New",Data!J:J,"&gt;=25%",Data!B:B,"=TSP",Data!J:J,"&lt;50%")</f>
        <v>0</v>
      </c>
      <c r="F104" s="63">
        <f>COUNTIFS(Data!C:C,A103,Data!A:A,"=New",Data!J:J,"&gt;=50%",Data!B:B,"=TSP",Data!J:J,"&lt;75%")</f>
        <v>0</v>
      </c>
      <c r="G104" s="63">
        <f>COUNTIFS(Data!C:C,A103,Data!A:A,"=New",Data!J:J,"&gt;=75%",Data!B:B,"=TSP",Data!J:J,"&lt;100%")</f>
        <v>0</v>
      </c>
      <c r="H104" s="63">
        <f>COUNTIFS(Data!C:C,A103,Data!A:A,"=New",Data!B:B,"=TSP",Data!J:J,"=100%")</f>
        <v>0</v>
      </c>
      <c r="J104" s="41"/>
    </row>
    <row r="105">
      <c r="A105" s="48" t="str">
        <f>$J$10</f>
        <v>Sillod</v>
      </c>
      <c r="B105" s="49" t="s">
        <v>14</v>
      </c>
      <c r="C105" s="62">
        <f t="shared" si="9"/>
        <v>2</v>
      </c>
      <c r="D105" s="63">
        <f>COUNTIFS(Data!C:C,A105,Data!A:A,"=Retro",Data!B:B,"=TSP",Data!J:J,"&lt;25%")</f>
        <v>0</v>
      </c>
      <c r="E105" s="63">
        <f>COUNTIFS(Data!C:C,A105,Data!A:A,"=Retro",Data!J:J,"&gt;=25%",Data!B:B,"=TSP",Data!J:J,"&lt;50%")</f>
        <v>2</v>
      </c>
      <c r="F105" s="63">
        <f>COUNTIFS(Data!C:C,A105,Data!A:A,"=Retro",Data!J:J,"&gt;=50%",Data!B:B,"=TSP",Data!J:J,"&lt;75%")</f>
        <v>0</v>
      </c>
      <c r="G105" s="63">
        <f>COUNTIFS(Data!C:C,A105,Data!A:A,"=Retro",Data!J:J,"&gt;=75%",Data!B:B,"=TSP",Data!J:J,"&lt;100%")</f>
        <v>0</v>
      </c>
      <c r="H105" s="63">
        <f>COUNTIFS(Data!C:C,A105,Data!A:A,"=Retro",Data!B:B,"=TSP",Data!J:J,"=100%")</f>
        <v>0</v>
      </c>
      <c r="J105" s="41"/>
    </row>
    <row r="106">
      <c r="A106" s="46"/>
      <c r="B106" s="49" t="s">
        <v>1784</v>
      </c>
      <c r="C106" s="62">
        <f t="shared" si="9"/>
        <v>3</v>
      </c>
      <c r="D106" s="63">
        <f>COUNTIFS(Data!C:C,A105,Data!A:A,"=New",Data!B:B,"=TSP",Data!J:J,"&lt;25%")</f>
        <v>3</v>
      </c>
      <c r="E106" s="63">
        <f>COUNTIFS(Data!C:C,A105,Data!A:A,"=New",Data!J:J,"&gt;=25%",Data!B:B,"=TSP",Data!J:J,"&lt;50%")</f>
        <v>0</v>
      </c>
      <c r="F106" s="63">
        <f>COUNTIFS(Data!C:C,A105,Data!A:A,"=New",Data!J:J,"&gt;=50%",Data!B:B,"=TSP",Data!J:J,"&lt;75%")</f>
        <v>0</v>
      </c>
      <c r="G106" s="63">
        <f>COUNTIFS(Data!C:C,A105,Data!A:A,"=New",Data!J:J,"&gt;=75%",Data!B:B,"=TSP",Data!J:J,"&lt;100%")</f>
        <v>0</v>
      </c>
      <c r="H106" s="63">
        <f>COUNTIFS(Data!C:C,A105,Data!A:A,"=New",Data!B:B,"=TSP",Data!J:J,"=100%")</f>
        <v>0</v>
      </c>
      <c r="J106" s="41"/>
    </row>
    <row r="107">
      <c r="A107" s="48" t="str">
        <f>$J$11</f>
        <v>Soegaon</v>
      </c>
      <c r="B107" s="49" t="s">
        <v>14</v>
      </c>
      <c r="C107" s="62">
        <f t="shared" si="9"/>
        <v>2</v>
      </c>
      <c r="D107" s="63">
        <f>COUNTIFS(Data!C:C,A107,Data!A:A,"=Retro",Data!B:B,"=TSP",Data!J:J,"&lt;25%")</f>
        <v>0</v>
      </c>
      <c r="E107" s="63">
        <f>COUNTIFS(Data!C:C,A107,Data!A:A,"=Retro",Data!J:J,"&gt;=25%",Data!B:B,"=TSP",Data!J:J,"&lt;50%")</f>
        <v>0</v>
      </c>
      <c r="F107" s="63">
        <f>COUNTIFS(Data!C:C,A107,Data!A:A,"=Retro",Data!J:J,"&gt;=50%",Data!B:B,"=TSP",Data!J:J,"&lt;75%")</f>
        <v>0</v>
      </c>
      <c r="G107" s="63">
        <f>COUNTIFS(Data!C:C,A107,Data!A:A,"=Retro",Data!J:J,"&gt;=75%",Data!B:B,"=TSP",Data!J:J,"&lt;100%")</f>
        <v>2</v>
      </c>
      <c r="H107" s="63">
        <f>COUNTIFS(Data!C:C,A107,Data!A:A,"=Retro",Data!B:B,"=TSP",Data!J:J,"=100%")</f>
        <v>0</v>
      </c>
      <c r="J107" s="41"/>
    </row>
    <row r="108">
      <c r="A108" s="46"/>
      <c r="B108" s="49" t="s">
        <v>1784</v>
      </c>
      <c r="C108" s="62">
        <f t="shared" si="9"/>
        <v>1</v>
      </c>
      <c r="D108" s="63">
        <f>COUNTIFS(Data!C:C,A107,Data!A:A,"=New",Data!B:B,"=TSP",Data!J:J,"&lt;25%")</f>
        <v>0</v>
      </c>
      <c r="E108" s="63">
        <f>COUNTIFS(Data!C:C,A107,Data!A:A,"=New",Data!J:J,"&gt;=25%",Data!B:B,"=TSP",Data!J:J,"&lt;50%")</f>
        <v>1</v>
      </c>
      <c r="F108" s="63">
        <f>COUNTIFS(Data!C:C,A107,Data!A:A,"=New",Data!J:J,"&gt;=50%",Data!B:B,"=TSP",Data!J:J,"&lt;75%")</f>
        <v>0</v>
      </c>
      <c r="G108" s="63">
        <f>COUNTIFS(Data!C:C,A107,Data!A:A,"=New",Data!J:J,"&gt;=75%",Data!B:B,"=TSP",Data!J:J,"&lt;100%")</f>
        <v>0</v>
      </c>
      <c r="H108" s="63">
        <f>COUNTIFS(Data!C:C,A107,Data!A:A,"=New",Data!B:B,"=TSP",Data!J:J,"=100%")</f>
        <v>0</v>
      </c>
      <c r="J108" s="41"/>
    </row>
    <row r="109">
      <c r="A109" s="54" t="str">
        <f>$J$12</f>
        <v>Vaijapur</v>
      </c>
      <c r="B109" s="49" t="s">
        <v>14</v>
      </c>
      <c r="C109" s="49">
        <f t="shared" si="9"/>
        <v>1</v>
      </c>
      <c r="D109" s="63">
        <f>COUNTIFS(Data!C:C,A109,Data!A:A,"=Retro",Data!B:B,"=TSP",Data!J:J,"&lt;25%")</f>
        <v>1</v>
      </c>
      <c r="E109" s="63">
        <f>COUNTIFS(Data!C:C,A109,Data!A:A,"=Retro",Data!J:J,"&gt;=25%",Data!B:B,"=TSP",Data!J:J,"&lt;50%")</f>
        <v>0</v>
      </c>
      <c r="F109" s="63">
        <f>COUNTIFS(Data!C:C,A109,Data!A:A,"=Retro",Data!J:J,"&gt;=50%",Data!B:B,"=TSP",Data!J:J,"&lt;75%")</f>
        <v>0</v>
      </c>
      <c r="G109" s="63">
        <f>COUNTIFS(Data!C:C,A109,Data!A:A,"=Retro",Data!J:J,"&gt;=75%",Data!B:B,"=TSP",Data!J:J,"&lt;100%")</f>
        <v>0</v>
      </c>
      <c r="H109" s="63">
        <f>COUNTIFS(Data!C:C,A109,Data!A:A,"=Retro",Data!B:B,"=TSP",Data!J:J,"=100%")</f>
        <v>0</v>
      </c>
      <c r="J109" s="41"/>
    </row>
    <row r="110">
      <c r="A110" s="46"/>
      <c r="B110" s="49" t="s">
        <v>1784</v>
      </c>
      <c r="C110" s="49">
        <f t="shared" si="9"/>
        <v>0</v>
      </c>
      <c r="D110" s="63">
        <f>COUNTIFS(Data!C:C,A109,Data!A:A,"=New",Data!B:B,"=TSP",Data!J:J,"&lt;25%")</f>
        <v>0</v>
      </c>
      <c r="E110" s="63">
        <f>COUNTIFS(Data!C:C,A109,Data!A:A,"=New",Data!J:J,"&gt;=25%",Data!B:B,"=TSP",Data!J:J,"&lt;50%")</f>
        <v>0</v>
      </c>
      <c r="F110" s="63">
        <f>COUNTIFS(Data!C:C,A109,Data!A:A,"=New",Data!J:J,"&gt;=50%",Data!B:B,"=TSP",Data!J:J,"&lt;75%")</f>
        <v>0</v>
      </c>
      <c r="G110" s="63">
        <f>COUNTIFS(Data!C:C,A109,Data!A:A,"=New",Data!J:J,"&gt;=75%",Data!B:B,"=TSP",Data!J:J,"&lt;100%")</f>
        <v>0</v>
      </c>
      <c r="H110" s="63">
        <f>COUNTIFS(Data!C:C,A109,Data!A:A,"=New",Data!B:B,"=TSP",Data!J:J,"=100%")</f>
        <v>0</v>
      </c>
      <c r="J110" s="41"/>
    </row>
    <row r="111">
      <c r="A111" s="54" t="str">
        <f>$J$13</f>
        <v/>
      </c>
      <c r="B111" s="49" t="s">
        <v>14</v>
      </c>
      <c r="C111" s="49">
        <f t="shared" si="9"/>
        <v>0</v>
      </c>
      <c r="D111" s="63">
        <f>COUNTIFS(Data!C:C,A111,Data!A:A,"=Retro",Data!B:B,"=TSP",Data!J:J,"&lt;25%")</f>
        <v>0</v>
      </c>
      <c r="E111" s="63">
        <f>COUNTIFS(Data!C:C,A111,Data!A:A,"=Retro",Data!J:J,"&gt;=25%",Data!B:B,"=TSP",Data!J:J,"&lt;50%")</f>
        <v>0</v>
      </c>
      <c r="F111" s="63">
        <f>COUNTIFS(Data!C:C,A111,Data!A:A,"=Retro",Data!J:J,"&gt;=50%",Data!B:B,"=TSP",Data!J:J,"&lt;75%")</f>
        <v>0</v>
      </c>
      <c r="G111" s="63">
        <f>COUNTIFS(Data!C:C,A111,Data!A:A,"=Retro",Data!J:J,"&gt;=75%",Data!B:B,"=TSP",Data!J:J,"&lt;100%")</f>
        <v>0</v>
      </c>
      <c r="H111" s="63">
        <f>COUNTIFS(Data!C:C,A111,Data!A:A,"=Retro",Data!B:B,"=TSP",Data!J:J,"=100%")</f>
        <v>0</v>
      </c>
      <c r="J111" s="41"/>
    </row>
    <row r="112">
      <c r="A112" s="46"/>
      <c r="B112" s="49" t="s">
        <v>1784</v>
      </c>
      <c r="C112" s="49">
        <f t="shared" si="9"/>
        <v>0</v>
      </c>
      <c r="D112" s="63">
        <f>COUNTIFS(Data!C:C,A111,Data!A:A,"=New",Data!B:B,"=TSP",Data!J:J,"&lt;25%")</f>
        <v>0</v>
      </c>
      <c r="E112" s="63">
        <f>COUNTIFS(Data!C:C,A111,Data!A:A,"=New",Data!J:J,"&gt;=25%",Data!B:B,"=TSP",Data!J:J,"&lt;50%")</f>
        <v>0</v>
      </c>
      <c r="F112" s="63">
        <f>COUNTIFS(Data!C:C,A111,Data!A:A,"=New",Data!J:J,"&gt;=50%",Data!B:B,"=TSP",Data!J:J,"&lt;75%")</f>
        <v>0</v>
      </c>
      <c r="G112" s="63">
        <f>COUNTIFS(Data!C:C,A111,Data!A:A,"=New",Data!J:J,"&gt;=75%",Data!B:B,"=TSP",Data!J:J,"&lt;100%")</f>
        <v>0</v>
      </c>
      <c r="H112" s="63">
        <f>COUNTIFS(Data!C:C,A111,Data!A:A,"=New",Data!B:B,"=TSP",Data!J:J,"=100%")</f>
        <v>0</v>
      </c>
      <c r="J112" s="41"/>
    </row>
    <row r="113">
      <c r="A113" s="54" t="str">
        <f>$J$14</f>
        <v/>
      </c>
      <c r="B113" s="49" t="s">
        <v>14</v>
      </c>
      <c r="C113" s="49">
        <f t="shared" si="9"/>
        <v>0</v>
      </c>
      <c r="D113" s="63">
        <f>COUNTIFS(Data!C:C,A113,Data!A:A,"=Retro",Data!B:B,"=TSP",Data!J:J,"&lt;25%")</f>
        <v>0</v>
      </c>
      <c r="E113" s="63">
        <f>COUNTIFS(Data!C:C,A113,Data!A:A,"=Retro",Data!J:J,"&gt;=25%",Data!B:B,"=TSP",Data!J:J,"&lt;50%")</f>
        <v>0</v>
      </c>
      <c r="F113" s="63">
        <f>COUNTIFS(Data!C:C,A113,Data!A:A,"=Retro",Data!J:J,"&gt;=50%",Data!B:B,"=TSP",Data!J:J,"&lt;75%")</f>
        <v>0</v>
      </c>
      <c r="G113" s="63">
        <f>COUNTIFS(Data!C:C,A113,Data!A:A,"=Retro",Data!J:J,"&gt;=75%",Data!B:B,"=TSP",Data!J:J,"&lt;100%")</f>
        <v>0</v>
      </c>
      <c r="H113" s="63">
        <f>COUNTIFS(Data!C:C,A113,Data!A:A,"=Retro",Data!B:B,"=TSP",Data!J:J,"=100%")</f>
        <v>0</v>
      </c>
      <c r="J113" s="41"/>
    </row>
    <row r="114">
      <c r="A114" s="46"/>
      <c r="B114" s="49" t="s">
        <v>1784</v>
      </c>
      <c r="C114" s="49">
        <f t="shared" si="9"/>
        <v>0</v>
      </c>
      <c r="D114" s="63">
        <f>COUNTIFS(Data!C:C,A113,Data!A:A,"=New",Data!B:B,"=TSP",Data!J:J,"&lt;25%")</f>
        <v>0</v>
      </c>
      <c r="E114" s="63">
        <f>COUNTIFS(Data!C:C,A113,Data!A:A,"=New",Data!J:J,"&gt;=25%",Data!B:B,"=TSP",Data!J:J,"&lt;50%")</f>
        <v>0</v>
      </c>
      <c r="F114" s="63">
        <f>COUNTIFS(Data!C:C,A113,Data!A:A,"=New",Data!J:J,"&gt;=50%",Data!B:B,"=TSP",Data!J:J,"&lt;75%")</f>
        <v>0</v>
      </c>
      <c r="G114" s="63">
        <f>COUNTIFS(Data!C:C,A113,Data!A:A,"=New",Data!J:J,"&gt;=75%",Data!B:B,"=TSP",Data!J:J,"&lt;100%")</f>
        <v>0</v>
      </c>
      <c r="H114" s="63">
        <f>COUNTIFS(Data!C:C,A113,Data!A:A,"=New",Data!B:B,"=TSP",Data!J:J,"=100%")</f>
        <v>0</v>
      </c>
      <c r="J114" s="41"/>
    </row>
    <row r="115">
      <c r="A115" s="54" t="str">
        <f>$J$15</f>
        <v/>
      </c>
      <c r="B115" s="49" t="s">
        <v>14</v>
      </c>
      <c r="C115" s="49">
        <f t="shared" si="9"/>
        <v>0</v>
      </c>
      <c r="D115" s="63">
        <f>COUNTIFS(Data!C:C,A115,Data!A:A,"=Retro",Data!B:B,"=TSP",Data!J:J,"&lt;25%")</f>
        <v>0</v>
      </c>
      <c r="E115" s="63">
        <f>COUNTIFS(Data!C:C,A115,Data!A:A,"=Retro",Data!J:J,"&gt;=25%",Data!B:B,"=TSP",Data!J:J,"&lt;50%")</f>
        <v>0</v>
      </c>
      <c r="F115" s="63">
        <f>COUNTIFS(Data!C:C,A115,Data!A:A,"=Retro",Data!J:J,"&gt;=50%",Data!B:B,"=TSP",Data!J:J,"&lt;75%")</f>
        <v>0</v>
      </c>
      <c r="G115" s="63">
        <f>COUNTIFS(Data!C:C,A115,Data!A:A,"=Retro",Data!J:J,"&gt;=75%",Data!B:B,"=TSP",Data!J:J,"&lt;100%")</f>
        <v>0</v>
      </c>
      <c r="H115" s="63">
        <f>COUNTIFS(Data!C:C,A115,Data!A:A,"=Retro",Data!B:B,"=TSP",Data!J:J,"=100%")</f>
        <v>0</v>
      </c>
      <c r="J115" s="41"/>
    </row>
    <row r="116">
      <c r="A116" s="46"/>
      <c r="B116" s="49" t="s">
        <v>1784</v>
      </c>
      <c r="C116" s="49">
        <f t="shared" si="9"/>
        <v>0</v>
      </c>
      <c r="D116" s="63">
        <f>COUNTIFS(Data!C:C,A115,Data!A:A,"=New",Data!B:B,"=TSP",Data!J:J,"&lt;25%")</f>
        <v>0</v>
      </c>
      <c r="E116" s="63">
        <f>COUNTIFS(Data!C:C,A115,Data!A:A,"=New",Data!J:J,"&gt;=25%",Data!B:B,"=TSP",Data!J:J,"&lt;50%")</f>
        <v>0</v>
      </c>
      <c r="F116" s="63">
        <f>COUNTIFS(Data!C:C,A115,Data!A:A,"=New",Data!J:J,"&gt;=50%",Data!B:B,"=TSP",Data!J:J,"&lt;75%")</f>
        <v>0</v>
      </c>
      <c r="G116" s="63">
        <f>COUNTIFS(Data!C:C,A115,Data!A:A,"=New",Data!J:J,"&gt;=75%",Data!B:B,"=TSP",Data!J:J,"&lt;100%")</f>
        <v>0</v>
      </c>
      <c r="H116" s="63">
        <f>COUNTIFS(Data!C:C,A115,Data!A:A,"=New",Data!B:B,"=TSP",Data!J:J,"=100%")</f>
        <v>0</v>
      </c>
      <c r="J116" s="41"/>
    </row>
    <row r="117">
      <c r="A117" s="54" t="str">
        <f>$J$16</f>
        <v/>
      </c>
      <c r="B117" s="49" t="s">
        <v>14</v>
      </c>
      <c r="C117" s="49">
        <f t="shared" si="9"/>
        <v>0</v>
      </c>
      <c r="D117" s="63">
        <f>COUNTIFS(Data!C:C,A117,Data!A:A,"=Retro",Data!B:B,"=TSP",Data!J:J,"&lt;25%")</f>
        <v>0</v>
      </c>
      <c r="E117" s="63">
        <f>COUNTIFS(Data!C:C,A117,Data!A:A,"=Retro",Data!J:J,"&gt;=25%",Data!B:B,"=TSP",Data!J:J,"&lt;50%")</f>
        <v>0</v>
      </c>
      <c r="F117" s="63">
        <f>COUNTIFS(Data!C:C,A117,Data!A:A,"=Retro",Data!J:J,"&gt;=50%",Data!B:B,"=TSP",Data!J:J,"&lt;75%")</f>
        <v>0</v>
      </c>
      <c r="G117" s="63">
        <f>COUNTIFS(Data!C:C,A117,Data!A:A,"=Retro",Data!J:J,"&gt;=75%",Data!B:B,"=TSP",Data!J:J,"&lt;100%")</f>
        <v>0</v>
      </c>
      <c r="H117" s="63">
        <f>COUNTIFS(Data!C:C,A117,Data!A:A,"=Retro",Data!B:B,"=TSP",Data!J:J,"=100%")</f>
        <v>0</v>
      </c>
      <c r="J117" s="41"/>
    </row>
    <row r="118">
      <c r="A118" s="46"/>
      <c r="B118" s="49" t="s">
        <v>1784</v>
      </c>
      <c r="C118" s="49">
        <f t="shared" si="9"/>
        <v>0</v>
      </c>
      <c r="D118" s="63">
        <f>COUNTIFS(Data!C:C,A117,Data!A:A,"=New",Data!B:B,"=TSP",Data!J:J,"&lt;25%")</f>
        <v>0</v>
      </c>
      <c r="E118" s="63">
        <f>COUNTIFS(Data!C:C,A117,Data!A:A,"=New",Data!J:J,"&gt;=25%",Data!B:B,"=TSP",Data!J:J,"&lt;50%")</f>
        <v>0</v>
      </c>
      <c r="F118" s="63">
        <f>COUNTIFS(Data!C:C,A117,Data!A:A,"=New",Data!J:J,"&gt;=50%",Data!B:B,"=TSP",Data!J:J,"&lt;75%")</f>
        <v>0</v>
      </c>
      <c r="G118" s="63">
        <f>COUNTIFS(Data!C:C,A117,Data!A:A,"=New",Data!J:J,"&gt;=75%",Data!B:B,"=TSP",Data!J:J,"&lt;100%")</f>
        <v>0</v>
      </c>
      <c r="H118" s="63">
        <f>COUNTIFS(Data!C:C,A117,Data!A:A,"=New",Data!B:B,"=TSP",Data!J:J,"=100%")</f>
        <v>0</v>
      </c>
      <c r="J118" s="41"/>
    </row>
    <row r="119">
      <c r="A119" s="54" t="str">
        <f>$J$17</f>
        <v/>
      </c>
      <c r="B119" s="49" t="s">
        <v>14</v>
      </c>
      <c r="C119" s="49">
        <f t="shared" si="9"/>
        <v>0</v>
      </c>
      <c r="D119" s="63">
        <f>COUNTIFS(Data!C:C,A119,Data!A:A,"=Retro",Data!B:B,"=TSP",Data!J:J,"&lt;25%")</f>
        <v>0</v>
      </c>
      <c r="E119" s="63">
        <f>COUNTIFS(Data!C:C,A119,Data!A:A,"=Retro",Data!J:J,"&gt;=25%",Data!B:B,"=TSP",Data!J:J,"&lt;50%")</f>
        <v>0</v>
      </c>
      <c r="F119" s="63">
        <f>COUNTIFS(Data!C:C,A119,Data!A:A,"=Retro",Data!J:J,"&gt;=50%",Data!B:B,"=TSP",Data!J:J,"&lt;75%")</f>
        <v>0</v>
      </c>
      <c r="G119" s="63">
        <f>COUNTIFS(Data!C:C,A119,Data!A:A,"=Retro",Data!J:J,"&gt;=75%",Data!B:B,"=TSP",Data!J:J,"&lt;100%")</f>
        <v>0</v>
      </c>
      <c r="H119" s="63">
        <f>COUNTIFS(Data!C:C,A119,Data!A:A,"=Retro",Data!B:B,"=TSP",Data!J:J,"=100%")</f>
        <v>0</v>
      </c>
      <c r="J119" s="41"/>
    </row>
    <row r="120">
      <c r="A120" s="46"/>
      <c r="B120" s="49" t="s">
        <v>1784</v>
      </c>
      <c r="C120" s="49">
        <f t="shared" si="9"/>
        <v>0</v>
      </c>
      <c r="D120" s="63">
        <f>COUNTIFS(Data!C:C,A119,Data!A:A,"=New",Data!B:B,"=TSP",Data!J:J,"&lt;25%")</f>
        <v>0</v>
      </c>
      <c r="E120" s="63">
        <f>COUNTIFS(Data!C:C,A119,Data!A:A,"=New",Data!J:J,"&gt;=25%",Data!B:B,"=TSP",Data!J:J,"&lt;50%")</f>
        <v>0</v>
      </c>
      <c r="F120" s="63">
        <f>COUNTIFS(Data!C:C,A119,Data!A:A,"=New",Data!J:J,"&gt;=50%",Data!B:B,"=TSP",Data!J:J,"&lt;75%")</f>
        <v>0</v>
      </c>
      <c r="G120" s="63">
        <f>COUNTIFS(Data!C:C,A119,Data!A:A,"=New",Data!J:J,"&gt;=75%",Data!B:B,"=TSP",Data!J:J,"&lt;100%")</f>
        <v>0</v>
      </c>
      <c r="H120" s="63">
        <f>COUNTIFS(Data!C:C,A119,Data!A:A,"=New",Data!B:B,"=TSP",Data!J:J,"=100%")</f>
        <v>0</v>
      </c>
      <c r="J120" s="41"/>
    </row>
    <row r="121">
      <c r="A121" s="54" t="str">
        <f>$J$18</f>
        <v/>
      </c>
      <c r="B121" s="49" t="s">
        <v>14</v>
      </c>
      <c r="C121" s="49">
        <f t="shared" si="9"/>
        <v>0</v>
      </c>
      <c r="D121" s="63">
        <f>COUNTIFS(Data!C:C,A121,Data!A:A,"=Retro",Data!B:B,"=TSP",Data!J:J,"&lt;25%")</f>
        <v>0</v>
      </c>
      <c r="E121" s="63">
        <f>COUNTIFS(Data!C:C,A121,Data!A:A,"=Retro",Data!J:J,"&gt;=25%",Data!B:B,"=TSP",Data!J:J,"&lt;50%")</f>
        <v>0</v>
      </c>
      <c r="F121" s="63">
        <f>COUNTIFS(Data!C:C,A121,Data!A:A,"=Retro",Data!J:J,"&gt;=50%",Data!B:B,"=TSP",Data!J:J,"&lt;75%")</f>
        <v>0</v>
      </c>
      <c r="G121" s="63">
        <f>COUNTIFS(Data!C:C,A121,Data!A:A,"=Retro",Data!J:J,"&gt;=75%",Data!B:B,"=TSP",Data!J:J,"&lt;100%")</f>
        <v>0</v>
      </c>
      <c r="H121" s="63">
        <f>COUNTIFS(Data!C:C,A121,Data!A:A,"=Retro",Data!B:B,"=TSP",Data!J:J,"=100%")</f>
        <v>0</v>
      </c>
      <c r="J121" s="41"/>
    </row>
    <row r="122">
      <c r="A122" s="46"/>
      <c r="B122" s="49" t="s">
        <v>1784</v>
      </c>
      <c r="C122" s="49">
        <f t="shared" si="9"/>
        <v>0</v>
      </c>
      <c r="D122" s="63">
        <f>COUNTIFS(Data!C:C,A121,Data!A:A,"=New",Data!B:B,"=TSP",Data!J:J,"&lt;25%")</f>
        <v>0</v>
      </c>
      <c r="E122" s="63">
        <f>COUNTIFS(Data!C:C,A121,Data!A:A,"=New",Data!J:J,"&gt;=25%",Data!B:B,"=TSP",Data!J:J,"&lt;50%")</f>
        <v>0</v>
      </c>
      <c r="F122" s="63">
        <f>COUNTIFS(Data!C:C,A121,Data!A:A,"=New",Data!J:J,"&gt;=50%",Data!B:B,"=TSP",Data!J:J,"&lt;75%")</f>
        <v>0</v>
      </c>
      <c r="G122" s="63">
        <f>COUNTIFS(Data!C:C,A121,Data!A:A,"=New",Data!J:J,"&gt;=75%",Data!B:B,"=TSP",Data!J:J,"&lt;100%")</f>
        <v>0</v>
      </c>
      <c r="H122" s="63">
        <f>COUNTIFS(Data!C:C,A121,Data!A:A,"=New",Data!B:B,"=TSP",Data!J:J,"=100%")</f>
        <v>0</v>
      </c>
      <c r="J122" s="41"/>
    </row>
    <row r="123">
      <c r="A123" s="54" t="str">
        <f>$J$19</f>
        <v/>
      </c>
      <c r="B123" s="49" t="s">
        <v>14</v>
      </c>
      <c r="C123" s="49">
        <f t="shared" si="9"/>
        <v>0</v>
      </c>
      <c r="D123" s="63">
        <f>COUNTIFS(Data!C:C,A123,Data!A:A,"=Retro",Data!B:B,"=TSP",Data!J:J,"&lt;25%")</f>
        <v>0</v>
      </c>
      <c r="E123" s="63">
        <f>COUNTIFS(Data!C:C,A123,Data!A:A,"=Retro",Data!J:J,"&gt;=25%",Data!B:B,"=TSP",Data!J:J,"&lt;50%")</f>
        <v>0</v>
      </c>
      <c r="F123" s="63">
        <f>COUNTIFS(Data!C:C,A123,Data!A:A,"=Retro",Data!J:J,"&gt;=50%",Data!B:B,"=TSP",Data!J:J,"&lt;75%")</f>
        <v>0</v>
      </c>
      <c r="G123" s="63">
        <f>COUNTIFS(Data!C:C,A123,Data!A:A,"=Retro",Data!J:J,"&gt;=75%",Data!B:B,"=TSP",Data!J:J,"&lt;100%")</f>
        <v>0</v>
      </c>
      <c r="H123" s="63">
        <f>COUNTIFS(Data!C:C,A123,Data!A:A,"=Retro",Data!B:B,"=TSP",Data!J:J,"=100%")</f>
        <v>0</v>
      </c>
      <c r="J123" s="41"/>
    </row>
    <row r="124">
      <c r="A124" s="46"/>
      <c r="B124" s="49" t="s">
        <v>1784</v>
      </c>
      <c r="C124" s="49">
        <f t="shared" si="9"/>
        <v>0</v>
      </c>
      <c r="D124" s="63">
        <f>COUNTIFS(Data!C:C,A123,Data!A:A,"=New",Data!B:B,"=TSP",Data!J:J,"&lt;25%")</f>
        <v>0</v>
      </c>
      <c r="E124" s="63">
        <f>COUNTIFS(Data!C:C,A123,Data!A:A,"=New",Data!J:J,"&gt;=25%",Data!B:B,"=TSP",Data!J:J,"&lt;50%")</f>
        <v>0</v>
      </c>
      <c r="F124" s="63">
        <f>COUNTIFS(Data!C:C,A123,Data!A:A,"=New",Data!J:J,"&gt;=50%",Data!B:B,"=TSP",Data!J:J,"&lt;75%")</f>
        <v>0</v>
      </c>
      <c r="G124" s="63">
        <f>COUNTIFS(Data!C:C,A123,Data!A:A,"=New",Data!J:J,"&gt;=75%",Data!B:B,"=TSP",Data!J:J,"&lt;100%")</f>
        <v>0</v>
      </c>
      <c r="H124" s="63">
        <f>COUNTIFS(Data!C:C,A123,Data!A:A,"=New",Data!B:B,"=TSP",Data!J:J,"=100%")</f>
        <v>0</v>
      </c>
      <c r="J124" s="41"/>
    </row>
    <row r="125">
      <c r="A125" s="54" t="str">
        <f>$J$20</f>
        <v/>
      </c>
      <c r="B125" s="49" t="s">
        <v>14</v>
      </c>
      <c r="C125" s="49">
        <f t="shared" si="9"/>
        <v>0</v>
      </c>
      <c r="D125" s="63">
        <f>COUNTIFS(Data!C:C,A125,Data!A:A,"=Retro",Data!B:B,"=TSP",Data!J:J,"&lt;25%")</f>
        <v>0</v>
      </c>
      <c r="E125" s="63">
        <f>COUNTIFS(Data!C:C,A125,Data!A:A,"=Retro",Data!J:J,"&gt;=25%",Data!B:B,"=TSP",Data!J:J,"&lt;50%")</f>
        <v>0</v>
      </c>
      <c r="F125" s="63">
        <f>COUNTIFS(Data!C:C,A125,Data!A:A,"=Retro",Data!J:J,"&gt;=50%",Data!B:B,"=TSP",Data!J:J,"&lt;75%")</f>
        <v>0</v>
      </c>
      <c r="G125" s="63">
        <f>COUNTIFS(Data!C:C,A125,Data!A:A,"=Retro",Data!J:J,"&gt;=75%",Data!B:B,"=TSP",Data!J:J,"&lt;100%")</f>
        <v>0</v>
      </c>
      <c r="H125" s="63">
        <f>COUNTIFS(Data!C:C,A125,Data!A:A,"=Retro",Data!B:B,"=TSP",Data!J:J,"=100%")</f>
        <v>0</v>
      </c>
      <c r="J125" s="41"/>
    </row>
    <row r="126">
      <c r="A126" s="46"/>
      <c r="B126" s="49" t="s">
        <v>1784</v>
      </c>
      <c r="C126" s="49">
        <f t="shared" si="9"/>
        <v>0</v>
      </c>
      <c r="D126" s="63">
        <f>COUNTIFS(Data!C:C,A125,Data!A:A,"=New",Data!B:B,"=TSP",Data!J:J,"&lt;25%")</f>
        <v>0</v>
      </c>
      <c r="E126" s="63">
        <f>COUNTIFS(Data!C:C,A125,Data!A:A,"=New",Data!J:J,"&gt;=25%",Data!B:B,"=TSP",Data!J:J,"&lt;50%")</f>
        <v>0</v>
      </c>
      <c r="F126" s="63">
        <f>COUNTIFS(Data!C:C,A125,Data!A:A,"=New",Data!J:J,"&gt;=50%",Data!B:B,"=TSP",Data!J:J,"&lt;75%")</f>
        <v>0</v>
      </c>
      <c r="G126" s="63">
        <f>COUNTIFS(Data!C:C,A125,Data!A:A,"=New",Data!J:J,"&gt;=75%",Data!B:B,"=TSP",Data!J:J,"&lt;100%")</f>
        <v>0</v>
      </c>
      <c r="H126" s="63">
        <f>COUNTIFS(Data!C:C,A125,Data!A:A,"=New",Data!B:B,"=TSP",Data!J:J,"=100%")</f>
        <v>0</v>
      </c>
      <c r="J126" s="41"/>
    </row>
    <row r="127">
      <c r="A127" s="54" t="str">
        <f>$J$21</f>
        <v/>
      </c>
      <c r="B127" s="49" t="s">
        <v>14</v>
      </c>
      <c r="C127" s="49">
        <f t="shared" si="9"/>
        <v>0</v>
      </c>
      <c r="D127" s="63">
        <f>COUNTIFS(Data!C:C,A127,Data!A:A,"=Retro",Data!B:B,"=TSP",Data!J:J,"&lt;25%")</f>
        <v>0</v>
      </c>
      <c r="E127" s="63">
        <f>COUNTIFS(Data!C:C,A127,Data!A:A,"=Retro",Data!J:J,"&gt;=25%",Data!B:B,"=TSP",Data!J:J,"&lt;50%")</f>
        <v>0</v>
      </c>
      <c r="F127" s="63">
        <f>COUNTIFS(Data!C:C,A127,Data!A:A,"=Retro",Data!J:J,"&gt;=50%",Data!B:B,"=TSP",Data!J:J,"&lt;75%")</f>
        <v>0</v>
      </c>
      <c r="G127" s="63">
        <f>COUNTIFS(Data!C:C,A127,Data!A:A,"=Retro",Data!J:J,"&gt;=75%",Data!B:B,"=TSP",Data!J:J,"&lt;100%")</f>
        <v>0</v>
      </c>
      <c r="H127" s="63">
        <f>COUNTIFS(Data!C:C,A127,Data!A:A,"=Retro",Data!B:B,"=TSP",Data!J:J,"=100%")</f>
        <v>0</v>
      </c>
      <c r="J127" s="41"/>
    </row>
    <row r="128">
      <c r="A128" s="46"/>
      <c r="B128" s="49" t="s">
        <v>1784</v>
      </c>
      <c r="C128" s="49">
        <f t="shared" si="9"/>
        <v>0</v>
      </c>
      <c r="D128" s="63">
        <f>COUNTIFS(Data!C:C,A127,Data!A:A,"=New",Data!B:B,"=TSP",Data!J:J,"&lt;25%")</f>
        <v>0</v>
      </c>
      <c r="E128" s="63">
        <f>COUNTIFS(Data!C:C,A127,Data!A:A,"=New",Data!J:J,"&gt;=25%",Data!B:B,"=TSP",Data!J:J,"&lt;50%")</f>
        <v>0</v>
      </c>
      <c r="F128" s="63">
        <f>COUNTIFS(Data!C:C,A127,Data!A:A,"=New",Data!J:J,"&gt;=50%",Data!B:B,"=TSP",Data!J:J,"&lt;75%")</f>
        <v>0</v>
      </c>
      <c r="G128" s="63">
        <f>COUNTIFS(Data!C:C,A127,Data!A:A,"=New",Data!J:J,"&gt;=75%",Data!B:B,"=TSP",Data!J:J,"&lt;100%")</f>
        <v>0</v>
      </c>
      <c r="H128" s="63">
        <f>COUNTIFS(Data!C:C,A127,Data!A:A,"=New",Data!B:B,"=TSP",Data!J:J,"=100%")</f>
        <v>0</v>
      </c>
      <c r="J128" s="41"/>
    </row>
    <row r="129">
      <c r="A129" s="64" t="s">
        <v>2410</v>
      </c>
      <c r="B129" s="65" t="s">
        <v>14</v>
      </c>
      <c r="C129" s="65">
        <f t="shared" ref="C129:H129" si="10">SUMIF($B$48:$B$83,"=Retro",C93:C128)</f>
        <v>21</v>
      </c>
      <c r="D129" s="65">
        <f t="shared" si="10"/>
        <v>12</v>
      </c>
      <c r="E129" s="65">
        <f t="shared" si="10"/>
        <v>3</v>
      </c>
      <c r="F129" s="65">
        <f t="shared" si="10"/>
        <v>2</v>
      </c>
      <c r="G129" s="65">
        <f t="shared" si="10"/>
        <v>4</v>
      </c>
      <c r="H129" s="65">
        <f t="shared" si="10"/>
        <v>0</v>
      </c>
      <c r="J129" s="41"/>
    </row>
    <row r="130">
      <c r="A130" s="46"/>
      <c r="B130" s="65" t="s">
        <v>1784</v>
      </c>
      <c r="C130" s="65">
        <f t="shared" ref="C130:H130" si="11">SUMIF($B$48:$B$83,"=New",C93:C128)</f>
        <v>17</v>
      </c>
      <c r="D130" s="65">
        <f t="shared" si="11"/>
        <v>16</v>
      </c>
      <c r="E130" s="65">
        <f t="shared" si="11"/>
        <v>1</v>
      </c>
      <c r="F130" s="65">
        <f t="shared" si="11"/>
        <v>0</v>
      </c>
      <c r="G130" s="65">
        <f t="shared" si="11"/>
        <v>0</v>
      </c>
      <c r="H130" s="65">
        <f t="shared" si="11"/>
        <v>0</v>
      </c>
      <c r="J130" s="41"/>
    </row>
    <row r="131">
      <c r="A131" s="66" t="s">
        <v>2411</v>
      </c>
      <c r="B131" s="67"/>
      <c r="C131" s="65">
        <f t="shared" ref="C131:H131" si="12">C129+C130</f>
        <v>38</v>
      </c>
      <c r="D131" s="65">
        <f t="shared" si="12"/>
        <v>28</v>
      </c>
      <c r="E131" s="65">
        <f t="shared" si="12"/>
        <v>4</v>
      </c>
      <c r="F131" s="65">
        <f t="shared" si="12"/>
        <v>2</v>
      </c>
      <c r="G131" s="65">
        <f t="shared" si="12"/>
        <v>4</v>
      </c>
      <c r="H131" s="65">
        <f t="shared" si="12"/>
        <v>0</v>
      </c>
      <c r="J131" s="41"/>
    </row>
    <row r="132">
      <c r="J132" s="41"/>
    </row>
    <row r="133">
      <c r="J133" s="41"/>
    </row>
    <row r="134">
      <c r="J134" s="41"/>
    </row>
    <row r="135">
      <c r="J135" s="41"/>
    </row>
    <row r="136">
      <c r="J136" s="41"/>
    </row>
    <row r="137">
      <c r="J137" s="41"/>
    </row>
    <row r="138">
      <c r="J138" s="41"/>
    </row>
    <row r="139">
      <c r="J139" s="41"/>
    </row>
    <row r="140">
      <c r="J140" s="41"/>
    </row>
    <row r="141">
      <c r="J141" s="41"/>
    </row>
    <row r="142">
      <c r="J142" s="41"/>
    </row>
    <row r="143">
      <c r="J143" s="41"/>
    </row>
    <row r="144">
      <c r="J144" s="41"/>
    </row>
    <row r="145">
      <c r="J145" s="41"/>
    </row>
    <row r="146">
      <c r="J146" s="41"/>
    </row>
    <row r="147">
      <c r="J147" s="41"/>
    </row>
    <row r="148">
      <c r="J148" s="41"/>
    </row>
    <row r="149">
      <c r="J149" s="41"/>
    </row>
    <row r="150">
      <c r="J150" s="41"/>
    </row>
    <row r="151">
      <c r="J151" s="41"/>
    </row>
    <row r="152">
      <c r="J152" s="41"/>
    </row>
    <row r="153">
      <c r="J153" s="41"/>
    </row>
    <row r="154">
      <c r="J154" s="41"/>
    </row>
    <row r="155">
      <c r="J155" s="41"/>
    </row>
    <row r="156">
      <c r="J156" s="41"/>
    </row>
    <row r="157">
      <c r="J157" s="41"/>
    </row>
    <row r="158">
      <c r="J158" s="41"/>
    </row>
    <row r="159">
      <c r="J159" s="41"/>
    </row>
    <row r="160">
      <c r="J160" s="41"/>
    </row>
    <row r="161">
      <c r="J161" s="41"/>
    </row>
    <row r="162">
      <c r="J162" s="41"/>
    </row>
    <row r="163">
      <c r="J163" s="41"/>
    </row>
    <row r="164">
      <c r="J164" s="41"/>
    </row>
    <row r="165">
      <c r="J165" s="41"/>
    </row>
    <row r="166">
      <c r="J166" s="41"/>
    </row>
    <row r="167">
      <c r="J167" s="41"/>
    </row>
    <row r="168">
      <c r="J168" s="41"/>
    </row>
    <row r="169">
      <c r="J169" s="41"/>
    </row>
    <row r="170">
      <c r="J170" s="41"/>
    </row>
    <row r="171">
      <c r="J171" s="41"/>
    </row>
    <row r="172">
      <c r="J172" s="41"/>
    </row>
    <row r="173">
      <c r="J173" s="41"/>
    </row>
    <row r="174">
      <c r="J174" s="41"/>
    </row>
    <row r="175">
      <c r="J175" s="41"/>
    </row>
    <row r="176">
      <c r="J176" s="41"/>
    </row>
    <row r="177">
      <c r="J177" s="41"/>
    </row>
    <row r="178">
      <c r="J178" s="41"/>
    </row>
    <row r="179">
      <c r="J179" s="41"/>
    </row>
    <row r="180">
      <c r="J180" s="41"/>
    </row>
    <row r="181">
      <c r="J181" s="41"/>
    </row>
    <row r="182">
      <c r="J182" s="41"/>
    </row>
    <row r="183">
      <c r="J183" s="41"/>
    </row>
    <row r="184">
      <c r="J184" s="41"/>
    </row>
    <row r="185">
      <c r="J185" s="41"/>
    </row>
    <row r="186">
      <c r="J186" s="41"/>
    </row>
    <row r="187">
      <c r="J187" s="41"/>
    </row>
    <row r="188">
      <c r="J188" s="41"/>
    </row>
    <row r="189">
      <c r="J189" s="41"/>
    </row>
    <row r="190">
      <c r="J190" s="41"/>
    </row>
    <row r="191">
      <c r="J191" s="41"/>
    </row>
    <row r="192">
      <c r="J192" s="41"/>
    </row>
    <row r="193">
      <c r="J193" s="41"/>
    </row>
    <row r="194">
      <c r="J194" s="41"/>
    </row>
    <row r="195">
      <c r="J195" s="41"/>
    </row>
    <row r="196">
      <c r="J196" s="41"/>
    </row>
    <row r="197">
      <c r="J197" s="41"/>
    </row>
    <row r="198">
      <c r="J198" s="41"/>
    </row>
    <row r="199">
      <c r="J199" s="41"/>
    </row>
    <row r="200">
      <c r="J200" s="41"/>
    </row>
    <row r="201">
      <c r="J201" s="41"/>
    </row>
    <row r="202">
      <c r="J202" s="41"/>
    </row>
    <row r="203">
      <c r="J203" s="41"/>
    </row>
    <row r="204">
      <c r="J204" s="41"/>
    </row>
    <row r="205">
      <c r="J205" s="41"/>
    </row>
    <row r="206">
      <c r="J206" s="41"/>
    </row>
    <row r="207">
      <c r="J207" s="41"/>
    </row>
    <row r="208">
      <c r="J208" s="41"/>
    </row>
    <row r="209">
      <c r="J209" s="41"/>
    </row>
    <row r="210">
      <c r="J210" s="41"/>
    </row>
    <row r="211">
      <c r="J211" s="41"/>
    </row>
    <row r="212">
      <c r="J212" s="41"/>
    </row>
    <row r="213">
      <c r="J213" s="41"/>
    </row>
    <row r="214">
      <c r="J214" s="41"/>
    </row>
    <row r="215">
      <c r="J215" s="41"/>
    </row>
    <row r="216">
      <c r="J216" s="41"/>
    </row>
    <row r="217">
      <c r="J217" s="41"/>
    </row>
    <row r="218">
      <c r="J218" s="41"/>
    </row>
    <row r="219">
      <c r="J219" s="41"/>
    </row>
    <row r="220">
      <c r="J220" s="41"/>
    </row>
    <row r="221">
      <c r="J221" s="41"/>
    </row>
    <row r="222">
      <c r="J222" s="41"/>
    </row>
    <row r="223">
      <c r="J223" s="41"/>
    </row>
    <row r="224">
      <c r="J224" s="41"/>
    </row>
    <row r="225">
      <c r="J225" s="41"/>
    </row>
    <row r="226">
      <c r="J226" s="41"/>
    </row>
    <row r="227">
      <c r="J227" s="41"/>
    </row>
    <row r="228">
      <c r="J228" s="41"/>
    </row>
    <row r="229">
      <c r="J229" s="41"/>
    </row>
    <row r="230">
      <c r="J230" s="41"/>
    </row>
    <row r="231">
      <c r="J231" s="41"/>
    </row>
    <row r="232">
      <c r="J232" s="41"/>
    </row>
    <row r="233">
      <c r="J233" s="41"/>
    </row>
    <row r="234">
      <c r="J234" s="41"/>
    </row>
    <row r="235">
      <c r="J235" s="41"/>
    </row>
    <row r="236">
      <c r="J236" s="41"/>
    </row>
    <row r="237">
      <c r="J237" s="41"/>
    </row>
    <row r="238">
      <c r="J238" s="41"/>
    </row>
    <row r="239">
      <c r="J239" s="41"/>
    </row>
    <row r="240">
      <c r="J240" s="41"/>
    </row>
    <row r="241">
      <c r="J241" s="41"/>
    </row>
    <row r="242">
      <c r="J242" s="41"/>
    </row>
    <row r="243">
      <c r="J243" s="41"/>
    </row>
    <row r="244">
      <c r="J244" s="41"/>
    </row>
    <row r="245">
      <c r="J245" s="41"/>
    </row>
    <row r="246">
      <c r="J246" s="41"/>
    </row>
    <row r="247">
      <c r="J247" s="41"/>
    </row>
    <row r="248">
      <c r="J248" s="41"/>
    </row>
    <row r="249">
      <c r="J249" s="41"/>
    </row>
    <row r="250">
      <c r="J250" s="41"/>
    </row>
    <row r="251">
      <c r="J251" s="41"/>
    </row>
    <row r="252">
      <c r="J252" s="41"/>
    </row>
    <row r="253">
      <c r="J253" s="41"/>
    </row>
    <row r="254">
      <c r="J254" s="41"/>
    </row>
    <row r="255">
      <c r="J255" s="41"/>
    </row>
    <row r="256">
      <c r="J256" s="41"/>
    </row>
    <row r="257">
      <c r="J257" s="41"/>
    </row>
    <row r="258">
      <c r="J258" s="41"/>
    </row>
    <row r="259">
      <c r="J259" s="41"/>
    </row>
    <row r="260">
      <c r="J260" s="41"/>
    </row>
    <row r="261">
      <c r="J261" s="41"/>
    </row>
    <row r="262">
      <c r="J262" s="41"/>
    </row>
    <row r="263">
      <c r="J263" s="41"/>
    </row>
    <row r="264">
      <c r="J264" s="41"/>
    </row>
    <row r="265">
      <c r="J265" s="41"/>
    </row>
    <row r="266">
      <c r="J266" s="41"/>
    </row>
    <row r="267">
      <c r="J267" s="41"/>
    </row>
    <row r="268">
      <c r="J268" s="41"/>
    </row>
    <row r="269">
      <c r="J269" s="41"/>
    </row>
    <row r="270">
      <c r="J270" s="41"/>
    </row>
    <row r="271">
      <c r="J271" s="41"/>
    </row>
    <row r="272">
      <c r="J272" s="41"/>
    </row>
    <row r="273">
      <c r="J273" s="41"/>
    </row>
    <row r="274">
      <c r="J274" s="41"/>
    </row>
    <row r="275">
      <c r="J275" s="41"/>
    </row>
    <row r="276">
      <c r="J276" s="41"/>
    </row>
    <row r="277">
      <c r="J277" s="41"/>
    </row>
    <row r="278">
      <c r="J278" s="41"/>
    </row>
    <row r="279">
      <c r="J279" s="41"/>
    </row>
    <row r="280">
      <c r="J280" s="41"/>
    </row>
    <row r="281">
      <c r="J281" s="41"/>
    </row>
    <row r="282">
      <c r="J282" s="41"/>
    </row>
    <row r="283">
      <c r="J283" s="41"/>
    </row>
    <row r="284">
      <c r="J284" s="41"/>
    </row>
    <row r="285">
      <c r="J285" s="41"/>
    </row>
    <row r="286">
      <c r="J286" s="41"/>
    </row>
    <row r="287">
      <c r="J287" s="41"/>
    </row>
    <row r="288">
      <c r="J288" s="41"/>
    </row>
    <row r="289">
      <c r="J289" s="41"/>
    </row>
    <row r="290">
      <c r="J290" s="41"/>
    </row>
    <row r="291">
      <c r="J291" s="41"/>
    </row>
    <row r="292">
      <c r="J292" s="41"/>
    </row>
    <row r="293">
      <c r="J293" s="41"/>
    </row>
    <row r="294">
      <c r="J294" s="41"/>
    </row>
    <row r="295">
      <c r="J295" s="41"/>
    </row>
    <row r="296">
      <c r="J296" s="41"/>
    </row>
    <row r="297">
      <c r="J297" s="41"/>
    </row>
    <row r="298">
      <c r="J298" s="41"/>
    </row>
    <row r="299">
      <c r="J299" s="41"/>
    </row>
    <row r="300">
      <c r="J300" s="41"/>
    </row>
    <row r="301">
      <c r="J301" s="41"/>
    </row>
    <row r="302">
      <c r="J302" s="41"/>
    </row>
    <row r="303">
      <c r="J303" s="41"/>
    </row>
    <row r="304">
      <c r="J304" s="41"/>
    </row>
    <row r="305">
      <c r="J305" s="41"/>
    </row>
    <row r="306">
      <c r="J306" s="41"/>
    </row>
    <row r="307">
      <c r="J307" s="41"/>
    </row>
    <row r="308">
      <c r="J308" s="41"/>
    </row>
    <row r="309">
      <c r="J309" s="41"/>
    </row>
    <row r="310">
      <c r="J310" s="41"/>
    </row>
    <row r="311">
      <c r="J311" s="41"/>
    </row>
    <row r="312">
      <c r="J312" s="41"/>
    </row>
    <row r="313">
      <c r="J313" s="41"/>
    </row>
    <row r="314">
      <c r="J314" s="41"/>
    </row>
    <row r="315">
      <c r="J315" s="41"/>
    </row>
    <row r="316">
      <c r="J316" s="41"/>
    </row>
    <row r="317">
      <c r="J317" s="41"/>
    </row>
    <row r="318">
      <c r="J318" s="41"/>
    </row>
    <row r="319">
      <c r="J319" s="41"/>
    </row>
    <row r="320">
      <c r="J320" s="41"/>
    </row>
    <row r="321">
      <c r="J321" s="41"/>
    </row>
    <row r="322">
      <c r="J322" s="41"/>
    </row>
    <row r="323">
      <c r="J323" s="41"/>
    </row>
    <row r="324">
      <c r="J324" s="41"/>
    </row>
    <row r="325">
      <c r="J325" s="41"/>
    </row>
    <row r="326">
      <c r="J326" s="41"/>
    </row>
    <row r="327">
      <c r="J327" s="41"/>
    </row>
    <row r="328">
      <c r="J328" s="41"/>
    </row>
    <row r="329">
      <c r="J329" s="41"/>
    </row>
    <row r="330">
      <c r="J330" s="41"/>
    </row>
    <row r="331">
      <c r="J331" s="41"/>
    </row>
    <row r="332">
      <c r="J332" s="41"/>
    </row>
    <row r="333">
      <c r="J333" s="41"/>
    </row>
    <row r="334">
      <c r="J334" s="41"/>
    </row>
    <row r="335">
      <c r="J335" s="41"/>
    </row>
    <row r="336">
      <c r="J336" s="41"/>
    </row>
    <row r="337">
      <c r="J337" s="41"/>
    </row>
    <row r="338">
      <c r="J338" s="41"/>
    </row>
    <row r="339">
      <c r="J339" s="41"/>
    </row>
    <row r="340">
      <c r="J340" s="41"/>
    </row>
    <row r="341">
      <c r="J341" s="41"/>
    </row>
    <row r="342">
      <c r="J342" s="41"/>
    </row>
    <row r="343">
      <c r="J343" s="41"/>
    </row>
    <row r="344">
      <c r="J344" s="41"/>
    </row>
    <row r="345">
      <c r="J345" s="41"/>
    </row>
    <row r="346">
      <c r="J346" s="41"/>
    </row>
    <row r="347">
      <c r="J347" s="41"/>
    </row>
    <row r="348">
      <c r="J348" s="41"/>
    </row>
    <row r="349">
      <c r="J349" s="41"/>
    </row>
    <row r="350">
      <c r="J350" s="41"/>
    </row>
    <row r="351">
      <c r="J351" s="41"/>
    </row>
    <row r="352">
      <c r="J352" s="41"/>
    </row>
    <row r="353">
      <c r="J353" s="41"/>
    </row>
    <row r="354">
      <c r="J354" s="41"/>
    </row>
    <row r="355">
      <c r="J355" s="41"/>
    </row>
    <row r="356">
      <c r="J356" s="41"/>
    </row>
    <row r="357">
      <c r="J357" s="41"/>
    </row>
    <row r="358">
      <c r="J358" s="41"/>
    </row>
    <row r="359">
      <c r="J359" s="41"/>
    </row>
    <row r="360">
      <c r="J360" s="41"/>
    </row>
    <row r="361">
      <c r="J361" s="41"/>
    </row>
    <row r="362">
      <c r="J362" s="41"/>
    </row>
    <row r="363">
      <c r="J363" s="41"/>
    </row>
    <row r="364">
      <c r="J364" s="41"/>
    </row>
    <row r="365">
      <c r="J365" s="41"/>
    </row>
    <row r="366">
      <c r="J366" s="41"/>
    </row>
    <row r="367">
      <c r="J367" s="41"/>
    </row>
    <row r="368">
      <c r="J368" s="41"/>
    </row>
    <row r="369">
      <c r="J369" s="41"/>
    </row>
    <row r="370">
      <c r="J370" s="41"/>
    </row>
    <row r="371">
      <c r="J371" s="41"/>
    </row>
    <row r="372">
      <c r="J372" s="41"/>
    </row>
    <row r="373">
      <c r="J373" s="41"/>
    </row>
    <row r="374">
      <c r="J374" s="41"/>
    </row>
    <row r="375">
      <c r="J375" s="41"/>
    </row>
    <row r="376">
      <c r="J376" s="41"/>
    </row>
    <row r="377">
      <c r="J377" s="41"/>
    </row>
    <row r="378">
      <c r="J378" s="41"/>
    </row>
    <row r="379">
      <c r="J379" s="41"/>
    </row>
    <row r="380">
      <c r="J380" s="41"/>
    </row>
    <row r="381">
      <c r="J381" s="41"/>
    </row>
    <row r="382">
      <c r="J382" s="41"/>
    </row>
    <row r="383">
      <c r="J383" s="41"/>
    </row>
    <row r="384">
      <c r="J384" s="41"/>
    </row>
    <row r="385">
      <c r="J385" s="41"/>
    </row>
    <row r="386">
      <c r="J386" s="41"/>
    </row>
    <row r="387">
      <c r="J387" s="41"/>
    </row>
    <row r="388">
      <c r="J388" s="41"/>
    </row>
    <row r="389">
      <c r="J389" s="41"/>
    </row>
    <row r="390">
      <c r="J390" s="41"/>
    </row>
    <row r="391">
      <c r="J391" s="41"/>
    </row>
    <row r="392">
      <c r="J392" s="41"/>
    </row>
    <row r="393">
      <c r="J393" s="41"/>
    </row>
    <row r="394">
      <c r="J394" s="41"/>
    </row>
    <row r="395">
      <c r="J395" s="41"/>
    </row>
    <row r="396">
      <c r="J396" s="41"/>
    </row>
    <row r="397">
      <c r="J397" s="41"/>
    </row>
    <row r="398">
      <c r="J398" s="41"/>
    </row>
    <row r="399">
      <c r="J399" s="41"/>
    </row>
    <row r="400">
      <c r="J400" s="41"/>
    </row>
    <row r="401">
      <c r="J401" s="41"/>
    </row>
    <row r="402">
      <c r="J402" s="41"/>
    </row>
    <row r="403">
      <c r="J403" s="41"/>
    </row>
    <row r="404">
      <c r="J404" s="41"/>
    </row>
    <row r="405">
      <c r="J405" s="41"/>
    </row>
    <row r="406">
      <c r="J406" s="41"/>
    </row>
    <row r="407">
      <c r="J407" s="41"/>
    </row>
    <row r="408">
      <c r="J408" s="41"/>
    </row>
    <row r="409">
      <c r="J409" s="41"/>
    </row>
    <row r="410">
      <c r="J410" s="41"/>
    </row>
    <row r="411">
      <c r="J411" s="41"/>
    </row>
    <row r="412">
      <c r="J412" s="41"/>
    </row>
    <row r="413">
      <c r="J413" s="41"/>
    </row>
    <row r="414">
      <c r="J414" s="41"/>
    </row>
    <row r="415">
      <c r="J415" s="41"/>
    </row>
    <row r="416">
      <c r="J416" s="41"/>
    </row>
    <row r="417">
      <c r="J417" s="41"/>
    </row>
    <row r="418">
      <c r="J418" s="41"/>
    </row>
    <row r="419">
      <c r="J419" s="41"/>
    </row>
    <row r="420">
      <c r="J420" s="41"/>
    </row>
    <row r="421">
      <c r="J421" s="41"/>
    </row>
    <row r="422">
      <c r="J422" s="41"/>
    </row>
    <row r="423">
      <c r="J423" s="41"/>
    </row>
    <row r="424">
      <c r="J424" s="41"/>
    </row>
    <row r="425">
      <c r="J425" s="41"/>
    </row>
    <row r="426">
      <c r="J426" s="41"/>
    </row>
    <row r="427">
      <c r="J427" s="41"/>
    </row>
    <row r="428">
      <c r="J428" s="41"/>
    </row>
    <row r="429">
      <c r="J429" s="41"/>
    </row>
    <row r="430">
      <c r="J430" s="41"/>
    </row>
    <row r="431">
      <c r="J431" s="41"/>
    </row>
    <row r="432">
      <c r="J432" s="41"/>
    </row>
    <row r="433">
      <c r="J433" s="41"/>
    </row>
    <row r="434">
      <c r="J434" s="41"/>
    </row>
    <row r="435">
      <c r="J435" s="41"/>
    </row>
    <row r="436">
      <c r="J436" s="41"/>
    </row>
    <row r="437">
      <c r="J437" s="41"/>
    </row>
    <row r="438">
      <c r="J438" s="41"/>
    </row>
    <row r="439">
      <c r="J439" s="41"/>
    </row>
    <row r="440">
      <c r="J440" s="41"/>
    </row>
    <row r="441">
      <c r="J441" s="41"/>
    </row>
    <row r="442">
      <c r="J442" s="41"/>
    </row>
    <row r="443">
      <c r="J443" s="41"/>
    </row>
    <row r="444">
      <c r="J444" s="41"/>
    </row>
    <row r="445">
      <c r="J445" s="41"/>
    </row>
    <row r="446">
      <c r="J446" s="41"/>
    </row>
    <row r="447">
      <c r="J447" s="41"/>
    </row>
    <row r="448">
      <c r="J448" s="41"/>
    </row>
    <row r="449">
      <c r="J449" s="41"/>
    </row>
    <row r="450">
      <c r="J450" s="41"/>
    </row>
    <row r="451">
      <c r="J451" s="41"/>
    </row>
    <row r="452">
      <c r="J452" s="41"/>
    </row>
    <row r="453">
      <c r="J453" s="41"/>
    </row>
    <row r="454">
      <c r="J454" s="41"/>
    </row>
    <row r="455">
      <c r="J455" s="41"/>
    </row>
    <row r="456">
      <c r="J456" s="41"/>
    </row>
    <row r="457">
      <c r="J457" s="41"/>
    </row>
    <row r="458">
      <c r="J458" s="41"/>
    </row>
    <row r="459">
      <c r="J459" s="41"/>
    </row>
    <row r="460">
      <c r="J460" s="41"/>
    </row>
    <row r="461">
      <c r="J461" s="41"/>
    </row>
    <row r="462">
      <c r="J462" s="41"/>
    </row>
    <row r="463">
      <c r="J463" s="41"/>
    </row>
    <row r="464">
      <c r="J464" s="41"/>
    </row>
    <row r="465">
      <c r="J465" s="41"/>
    </row>
    <row r="466">
      <c r="J466" s="41"/>
    </row>
    <row r="467">
      <c r="J467" s="41"/>
    </row>
    <row r="468">
      <c r="J468" s="41"/>
    </row>
    <row r="469">
      <c r="J469" s="41"/>
    </row>
    <row r="470">
      <c r="J470" s="41"/>
    </row>
    <row r="471">
      <c r="J471" s="41"/>
    </row>
    <row r="472">
      <c r="J472" s="41"/>
    </row>
    <row r="473">
      <c r="J473" s="41"/>
    </row>
    <row r="474">
      <c r="J474" s="41"/>
    </row>
    <row r="475">
      <c r="J475" s="41"/>
    </row>
    <row r="476">
      <c r="J476" s="41"/>
    </row>
    <row r="477">
      <c r="J477" s="41"/>
    </row>
    <row r="478">
      <c r="J478" s="41"/>
    </row>
    <row r="479">
      <c r="J479" s="41"/>
    </row>
    <row r="480">
      <c r="J480" s="41"/>
    </row>
    <row r="481">
      <c r="J481" s="41"/>
    </row>
    <row r="482">
      <c r="J482" s="41"/>
    </row>
    <row r="483">
      <c r="J483" s="41"/>
    </row>
    <row r="484">
      <c r="J484" s="41"/>
    </row>
    <row r="485">
      <c r="J485" s="41"/>
    </row>
    <row r="486">
      <c r="J486" s="41"/>
    </row>
    <row r="487">
      <c r="J487" s="41"/>
    </row>
    <row r="488">
      <c r="J488" s="41"/>
    </row>
    <row r="489">
      <c r="J489" s="41"/>
    </row>
    <row r="490">
      <c r="J490" s="41"/>
    </row>
    <row r="491">
      <c r="J491" s="41"/>
    </row>
    <row r="492">
      <c r="J492" s="41"/>
    </row>
    <row r="493">
      <c r="J493" s="41"/>
    </row>
    <row r="494">
      <c r="J494" s="41"/>
    </row>
    <row r="495">
      <c r="J495" s="41"/>
    </row>
    <row r="496">
      <c r="J496" s="41"/>
    </row>
    <row r="497">
      <c r="J497" s="41"/>
    </row>
    <row r="498">
      <c r="J498" s="41"/>
    </row>
    <row r="499">
      <c r="J499" s="41"/>
    </row>
    <row r="500">
      <c r="J500" s="41"/>
    </row>
    <row r="501">
      <c r="J501" s="41"/>
    </row>
    <row r="502">
      <c r="J502" s="41"/>
    </row>
    <row r="503">
      <c r="J503" s="41"/>
    </row>
    <row r="504">
      <c r="J504" s="41"/>
    </row>
    <row r="505">
      <c r="J505" s="41"/>
    </row>
    <row r="506">
      <c r="J506" s="41"/>
    </row>
    <row r="507">
      <c r="J507" s="41"/>
    </row>
    <row r="508">
      <c r="J508" s="41"/>
    </row>
    <row r="509">
      <c r="J509" s="41"/>
    </row>
    <row r="510">
      <c r="J510" s="41"/>
    </row>
    <row r="511">
      <c r="J511" s="41"/>
    </row>
    <row r="512">
      <c r="J512" s="41"/>
    </row>
    <row r="513">
      <c r="J513" s="41"/>
    </row>
    <row r="514">
      <c r="J514" s="41"/>
    </row>
    <row r="515">
      <c r="J515" s="41"/>
    </row>
    <row r="516">
      <c r="J516" s="41"/>
    </row>
    <row r="517">
      <c r="J517" s="41"/>
    </row>
    <row r="518">
      <c r="J518" s="41"/>
    </row>
    <row r="519">
      <c r="J519" s="41"/>
    </row>
    <row r="520">
      <c r="J520" s="41"/>
    </row>
    <row r="521">
      <c r="J521" s="41"/>
    </row>
    <row r="522">
      <c r="J522" s="41"/>
    </row>
    <row r="523">
      <c r="J523" s="41"/>
    </row>
    <row r="524">
      <c r="J524" s="41"/>
    </row>
    <row r="525">
      <c r="J525" s="41"/>
    </row>
    <row r="526">
      <c r="J526" s="41"/>
    </row>
    <row r="527">
      <c r="J527" s="41"/>
    </row>
    <row r="528">
      <c r="J528" s="41"/>
    </row>
    <row r="529">
      <c r="J529" s="41"/>
    </row>
    <row r="530">
      <c r="J530" s="41"/>
    </row>
    <row r="531">
      <c r="J531" s="41"/>
    </row>
    <row r="532">
      <c r="J532" s="41"/>
    </row>
    <row r="533">
      <c r="J533" s="41"/>
    </row>
    <row r="534">
      <c r="J534" s="41"/>
    </row>
    <row r="535">
      <c r="J535" s="41"/>
    </row>
    <row r="536">
      <c r="J536" s="41"/>
    </row>
    <row r="537">
      <c r="J537" s="41"/>
    </row>
    <row r="538">
      <c r="J538" s="41"/>
    </row>
    <row r="539">
      <c r="J539" s="41"/>
    </row>
    <row r="540">
      <c r="J540" s="41"/>
    </row>
    <row r="541">
      <c r="J541" s="41"/>
    </row>
    <row r="542">
      <c r="J542" s="41"/>
    </row>
    <row r="543">
      <c r="J543" s="41"/>
    </row>
    <row r="544">
      <c r="J544" s="41"/>
    </row>
    <row r="545">
      <c r="J545" s="41"/>
    </row>
    <row r="546">
      <c r="J546" s="41"/>
    </row>
    <row r="547">
      <c r="J547" s="41"/>
    </row>
    <row r="548">
      <c r="J548" s="41"/>
    </row>
    <row r="549">
      <c r="J549" s="41"/>
    </row>
    <row r="550">
      <c r="J550" s="41"/>
    </row>
    <row r="551">
      <c r="J551" s="41"/>
    </row>
    <row r="552">
      <c r="J552" s="41"/>
    </row>
    <row r="553">
      <c r="J553" s="41"/>
    </row>
    <row r="554">
      <c r="J554" s="41"/>
    </row>
    <row r="555">
      <c r="J555" s="41"/>
    </row>
    <row r="556">
      <c r="J556" s="41"/>
    </row>
    <row r="557">
      <c r="J557" s="41"/>
    </row>
    <row r="558">
      <c r="J558" s="41"/>
    </row>
    <row r="559">
      <c r="J559" s="41"/>
    </row>
    <row r="560">
      <c r="J560" s="41"/>
    </row>
    <row r="561">
      <c r="J561" s="41"/>
    </row>
    <row r="562">
      <c r="J562" s="41"/>
    </row>
    <row r="563">
      <c r="J563" s="41"/>
    </row>
    <row r="564">
      <c r="J564" s="41"/>
    </row>
    <row r="565">
      <c r="J565" s="41"/>
    </row>
    <row r="566">
      <c r="J566" s="41"/>
    </row>
    <row r="567">
      <c r="J567" s="41"/>
    </row>
    <row r="568">
      <c r="J568" s="41"/>
    </row>
    <row r="569">
      <c r="J569" s="41"/>
    </row>
    <row r="570">
      <c r="J570" s="41"/>
    </row>
    <row r="571">
      <c r="J571" s="41"/>
    </row>
    <row r="572">
      <c r="J572" s="41"/>
    </row>
    <row r="573">
      <c r="J573" s="41"/>
    </row>
    <row r="574">
      <c r="J574" s="41"/>
    </row>
    <row r="575">
      <c r="J575" s="41"/>
    </row>
    <row r="576">
      <c r="J576" s="41"/>
    </row>
    <row r="577">
      <c r="J577" s="41"/>
    </row>
    <row r="578">
      <c r="J578" s="41"/>
    </row>
    <row r="579">
      <c r="J579" s="41"/>
    </row>
    <row r="580">
      <c r="J580" s="41"/>
    </row>
    <row r="581">
      <c r="J581" s="41"/>
    </row>
    <row r="582">
      <c r="J582" s="41"/>
    </row>
    <row r="583">
      <c r="J583" s="41"/>
    </row>
    <row r="584">
      <c r="J584" s="41"/>
    </row>
    <row r="585">
      <c r="J585" s="41"/>
    </row>
    <row r="586">
      <c r="J586" s="41"/>
    </row>
    <row r="587">
      <c r="J587" s="41"/>
    </row>
    <row r="588">
      <c r="J588" s="41"/>
    </row>
    <row r="589">
      <c r="J589" s="41"/>
    </row>
    <row r="590">
      <c r="J590" s="41"/>
    </row>
    <row r="591">
      <c r="J591" s="41"/>
    </row>
    <row r="592">
      <c r="J592" s="41"/>
    </row>
    <row r="593">
      <c r="J593" s="41"/>
    </row>
    <row r="594">
      <c r="J594" s="41"/>
    </row>
    <row r="595">
      <c r="J595" s="41"/>
    </row>
    <row r="596">
      <c r="J596" s="41"/>
    </row>
    <row r="597">
      <c r="J597" s="41"/>
    </row>
    <row r="598">
      <c r="J598" s="41"/>
    </row>
    <row r="599">
      <c r="J599" s="41"/>
    </row>
    <row r="600">
      <c r="J600" s="41"/>
    </row>
    <row r="601">
      <c r="J601" s="41"/>
    </row>
    <row r="602">
      <c r="J602" s="41"/>
    </row>
    <row r="603">
      <c r="J603" s="41"/>
    </row>
    <row r="604">
      <c r="J604" s="41"/>
    </row>
    <row r="605">
      <c r="J605" s="41"/>
    </row>
    <row r="606">
      <c r="J606" s="41"/>
    </row>
    <row r="607">
      <c r="J607" s="41"/>
    </row>
    <row r="608">
      <c r="J608" s="41"/>
    </row>
    <row r="609">
      <c r="J609" s="41"/>
    </row>
    <row r="610">
      <c r="J610" s="41"/>
    </row>
    <row r="611">
      <c r="J611" s="41"/>
    </row>
    <row r="612">
      <c r="J612" s="41"/>
    </row>
    <row r="613">
      <c r="J613" s="41"/>
    </row>
    <row r="614">
      <c r="J614" s="41"/>
    </row>
    <row r="615">
      <c r="J615" s="41"/>
    </row>
    <row r="616">
      <c r="J616" s="41"/>
    </row>
    <row r="617">
      <c r="J617" s="41"/>
    </row>
    <row r="618">
      <c r="J618" s="41"/>
    </row>
    <row r="619">
      <c r="J619" s="41"/>
    </row>
    <row r="620">
      <c r="J620" s="41"/>
    </row>
    <row r="621">
      <c r="J621" s="41"/>
    </row>
    <row r="622">
      <c r="J622" s="41"/>
    </row>
    <row r="623">
      <c r="J623" s="41"/>
    </row>
    <row r="624">
      <c r="J624" s="41"/>
    </row>
    <row r="625">
      <c r="J625" s="41"/>
    </row>
    <row r="626">
      <c r="J626" s="41"/>
    </row>
    <row r="627">
      <c r="J627" s="41"/>
    </row>
    <row r="628">
      <c r="J628" s="41"/>
    </row>
    <row r="629">
      <c r="J629" s="41"/>
    </row>
    <row r="630">
      <c r="J630" s="41"/>
    </row>
    <row r="631">
      <c r="J631" s="41"/>
    </row>
    <row r="632">
      <c r="J632" s="41"/>
    </row>
    <row r="633">
      <c r="J633" s="41"/>
    </row>
    <row r="634">
      <c r="J634" s="41"/>
    </row>
    <row r="635">
      <c r="J635" s="41"/>
    </row>
    <row r="636">
      <c r="J636" s="41"/>
    </row>
    <row r="637">
      <c r="J637" s="41"/>
    </row>
    <row r="638">
      <c r="J638" s="41"/>
    </row>
    <row r="639">
      <c r="J639" s="41"/>
    </row>
    <row r="640">
      <c r="J640" s="41"/>
    </row>
    <row r="641">
      <c r="J641" s="41"/>
    </row>
    <row r="642">
      <c r="J642" s="41"/>
    </row>
    <row r="643">
      <c r="J643" s="41"/>
    </row>
    <row r="644">
      <c r="J644" s="41"/>
    </row>
    <row r="645">
      <c r="J645" s="41"/>
    </row>
    <row r="646">
      <c r="J646" s="41"/>
    </row>
    <row r="647">
      <c r="J647" s="41"/>
    </row>
    <row r="648">
      <c r="J648" s="41"/>
    </row>
    <row r="649">
      <c r="J649" s="41"/>
    </row>
    <row r="650">
      <c r="J650" s="41"/>
    </row>
    <row r="651">
      <c r="J651" s="41"/>
    </row>
    <row r="652">
      <c r="J652" s="41"/>
    </row>
    <row r="653">
      <c r="J653" s="41"/>
    </row>
    <row r="654">
      <c r="J654" s="41"/>
    </row>
    <row r="655">
      <c r="J655" s="41"/>
    </row>
    <row r="656">
      <c r="J656" s="41"/>
    </row>
    <row r="657">
      <c r="J657" s="41"/>
    </row>
    <row r="658">
      <c r="J658" s="41"/>
    </row>
    <row r="659">
      <c r="J659" s="41"/>
    </row>
    <row r="660">
      <c r="J660" s="41"/>
    </row>
    <row r="661">
      <c r="J661" s="41"/>
    </row>
    <row r="662">
      <c r="J662" s="41"/>
    </row>
    <row r="663">
      <c r="J663" s="41"/>
    </row>
    <row r="664">
      <c r="J664" s="41"/>
    </row>
    <row r="665">
      <c r="J665" s="41"/>
    </row>
    <row r="666">
      <c r="J666" s="41"/>
    </row>
    <row r="667">
      <c r="J667" s="41"/>
    </row>
    <row r="668">
      <c r="J668" s="41"/>
    </row>
    <row r="669">
      <c r="J669" s="41"/>
    </row>
    <row r="670">
      <c r="J670" s="41"/>
    </row>
    <row r="671">
      <c r="J671" s="41"/>
    </row>
    <row r="672">
      <c r="J672" s="41"/>
    </row>
    <row r="673">
      <c r="J673" s="41"/>
    </row>
    <row r="674">
      <c r="J674" s="41"/>
    </row>
    <row r="675">
      <c r="J675" s="41"/>
    </row>
    <row r="676">
      <c r="J676" s="41"/>
    </row>
    <row r="677">
      <c r="J677" s="41"/>
    </row>
    <row r="678">
      <c r="J678" s="41"/>
    </row>
    <row r="679">
      <c r="J679" s="41"/>
    </row>
    <row r="680">
      <c r="J680" s="41"/>
    </row>
    <row r="681">
      <c r="J681" s="41"/>
    </row>
    <row r="682">
      <c r="J682" s="41"/>
    </row>
    <row r="683">
      <c r="J683" s="41"/>
    </row>
    <row r="684">
      <c r="J684" s="41"/>
    </row>
    <row r="685">
      <c r="J685" s="41"/>
    </row>
    <row r="686">
      <c r="J686" s="41"/>
    </row>
    <row r="687">
      <c r="J687" s="41"/>
    </row>
    <row r="688">
      <c r="J688" s="41"/>
    </row>
    <row r="689">
      <c r="J689" s="41"/>
    </row>
    <row r="690">
      <c r="J690" s="41"/>
    </row>
    <row r="691">
      <c r="J691" s="41"/>
    </row>
    <row r="692">
      <c r="J692" s="41"/>
    </row>
    <row r="693">
      <c r="J693" s="41"/>
    </row>
    <row r="694">
      <c r="J694" s="41"/>
    </row>
    <row r="695">
      <c r="J695" s="41"/>
    </row>
    <row r="696">
      <c r="J696" s="41"/>
    </row>
    <row r="697">
      <c r="J697" s="41"/>
    </row>
    <row r="698">
      <c r="J698" s="41"/>
    </row>
    <row r="699">
      <c r="J699" s="41"/>
    </row>
    <row r="700">
      <c r="J700" s="41"/>
    </row>
    <row r="701">
      <c r="J701" s="41"/>
    </row>
    <row r="702">
      <c r="J702" s="41"/>
    </row>
    <row r="703">
      <c r="J703" s="41"/>
    </row>
    <row r="704">
      <c r="J704" s="41"/>
    </row>
    <row r="705">
      <c r="J705" s="41"/>
    </row>
    <row r="706">
      <c r="J706" s="41"/>
    </row>
    <row r="707">
      <c r="J707" s="41"/>
    </row>
    <row r="708">
      <c r="J708" s="41"/>
    </row>
    <row r="709">
      <c r="J709" s="41"/>
    </row>
    <row r="710">
      <c r="J710" s="41"/>
    </row>
    <row r="711">
      <c r="J711" s="41"/>
    </row>
    <row r="712">
      <c r="J712" s="41"/>
    </row>
    <row r="713">
      <c r="J713" s="41"/>
    </row>
    <row r="714">
      <c r="J714" s="41"/>
    </row>
    <row r="715">
      <c r="J715" s="41"/>
    </row>
    <row r="716">
      <c r="J716" s="41"/>
    </row>
    <row r="717">
      <c r="J717" s="41"/>
    </row>
    <row r="718">
      <c r="J718" s="41"/>
    </row>
    <row r="719">
      <c r="J719" s="41"/>
    </row>
    <row r="720">
      <c r="J720" s="41"/>
    </row>
    <row r="721">
      <c r="J721" s="41"/>
    </row>
    <row r="722">
      <c r="J722" s="41"/>
    </row>
    <row r="723">
      <c r="J723" s="41"/>
    </row>
    <row r="724">
      <c r="J724" s="41"/>
    </row>
    <row r="725">
      <c r="J725" s="41"/>
    </row>
    <row r="726">
      <c r="J726" s="41"/>
    </row>
    <row r="727">
      <c r="J727" s="41"/>
    </row>
    <row r="728">
      <c r="J728" s="41"/>
    </row>
    <row r="729">
      <c r="J729" s="41"/>
    </row>
    <row r="730">
      <c r="J730" s="41"/>
    </row>
    <row r="731">
      <c r="J731" s="41"/>
    </row>
    <row r="732">
      <c r="J732" s="41"/>
    </row>
    <row r="733">
      <c r="J733" s="41"/>
    </row>
    <row r="734">
      <c r="J734" s="41"/>
    </row>
    <row r="735">
      <c r="J735" s="41"/>
    </row>
    <row r="736">
      <c r="J736" s="41"/>
    </row>
    <row r="737">
      <c r="J737" s="41"/>
    </row>
    <row r="738">
      <c r="J738" s="41"/>
    </row>
    <row r="739">
      <c r="J739" s="41"/>
    </row>
    <row r="740">
      <c r="J740" s="41"/>
    </row>
    <row r="741">
      <c r="J741" s="41"/>
    </row>
    <row r="742">
      <c r="J742" s="41"/>
    </row>
    <row r="743">
      <c r="J743" s="41"/>
    </row>
    <row r="744">
      <c r="J744" s="41"/>
    </row>
    <row r="745">
      <c r="J745" s="41"/>
    </row>
    <row r="746">
      <c r="J746" s="41"/>
    </row>
    <row r="747">
      <c r="J747" s="41"/>
    </row>
    <row r="748">
      <c r="J748" s="41"/>
    </row>
    <row r="749">
      <c r="J749" s="41"/>
    </row>
    <row r="750">
      <c r="J750" s="41"/>
    </row>
    <row r="751">
      <c r="J751" s="41"/>
    </row>
    <row r="752">
      <c r="J752" s="41"/>
    </row>
    <row r="753">
      <c r="J753" s="41"/>
    </row>
    <row r="754">
      <c r="J754" s="41"/>
    </row>
    <row r="755">
      <c r="J755" s="41"/>
    </row>
    <row r="756">
      <c r="J756" s="41"/>
    </row>
    <row r="757">
      <c r="J757" s="41"/>
    </row>
    <row r="758">
      <c r="J758" s="41"/>
    </row>
    <row r="759">
      <c r="J759" s="41"/>
    </row>
    <row r="760">
      <c r="J760" s="41"/>
    </row>
    <row r="761">
      <c r="J761" s="41"/>
    </row>
    <row r="762">
      <c r="J762" s="41"/>
    </row>
    <row r="763">
      <c r="J763" s="41"/>
    </row>
    <row r="764">
      <c r="J764" s="41"/>
    </row>
    <row r="765">
      <c r="J765" s="41"/>
    </row>
    <row r="766">
      <c r="J766" s="41"/>
    </row>
    <row r="767">
      <c r="J767" s="41"/>
    </row>
    <row r="768">
      <c r="J768" s="41"/>
    </row>
    <row r="769">
      <c r="J769" s="41"/>
    </row>
    <row r="770">
      <c r="J770" s="41"/>
    </row>
    <row r="771">
      <c r="J771" s="41"/>
    </row>
    <row r="772">
      <c r="J772" s="41"/>
    </row>
    <row r="773">
      <c r="J773" s="41"/>
    </row>
    <row r="774">
      <c r="J774" s="41"/>
    </row>
    <row r="775">
      <c r="J775" s="41"/>
    </row>
    <row r="776">
      <c r="J776" s="41"/>
    </row>
    <row r="777">
      <c r="J777" s="41"/>
    </row>
    <row r="778">
      <c r="J778" s="41"/>
    </row>
    <row r="779">
      <c r="J779" s="41"/>
    </row>
    <row r="780">
      <c r="J780" s="41"/>
    </row>
    <row r="781">
      <c r="J781" s="41"/>
    </row>
    <row r="782">
      <c r="J782" s="41"/>
    </row>
    <row r="783">
      <c r="J783" s="41"/>
    </row>
    <row r="784">
      <c r="J784" s="41"/>
    </row>
    <row r="785">
      <c r="J785" s="41"/>
    </row>
    <row r="786">
      <c r="J786" s="41"/>
    </row>
    <row r="787">
      <c r="J787" s="41"/>
    </row>
    <row r="788">
      <c r="J788" s="41"/>
    </row>
    <row r="789">
      <c r="J789" s="41"/>
    </row>
    <row r="790">
      <c r="J790" s="41"/>
    </row>
    <row r="791">
      <c r="J791" s="41"/>
    </row>
    <row r="792">
      <c r="J792" s="41"/>
    </row>
    <row r="793">
      <c r="J793" s="41"/>
    </row>
    <row r="794">
      <c r="J794" s="41"/>
    </row>
    <row r="795">
      <c r="J795" s="41"/>
    </row>
    <row r="796">
      <c r="J796" s="41"/>
    </row>
    <row r="797">
      <c r="J797" s="41"/>
    </row>
    <row r="798">
      <c r="J798" s="41"/>
    </row>
    <row r="799">
      <c r="J799" s="41"/>
    </row>
    <row r="800">
      <c r="J800" s="41"/>
    </row>
    <row r="801">
      <c r="J801" s="41"/>
    </row>
    <row r="802">
      <c r="J802" s="41"/>
    </row>
    <row r="803">
      <c r="J803" s="41"/>
    </row>
    <row r="804">
      <c r="J804" s="41"/>
    </row>
    <row r="805">
      <c r="J805" s="41"/>
    </row>
    <row r="806">
      <c r="J806" s="41"/>
    </row>
    <row r="807">
      <c r="J807" s="41"/>
    </row>
    <row r="808">
      <c r="J808" s="41"/>
    </row>
    <row r="809">
      <c r="J809" s="41"/>
    </row>
    <row r="810">
      <c r="J810" s="41"/>
    </row>
    <row r="811">
      <c r="J811" s="41"/>
    </row>
    <row r="812">
      <c r="J812" s="41"/>
    </row>
    <row r="813">
      <c r="J813" s="41"/>
    </row>
    <row r="814">
      <c r="J814" s="41"/>
    </row>
    <row r="815">
      <c r="J815" s="41"/>
    </row>
    <row r="816">
      <c r="J816" s="41"/>
    </row>
    <row r="817">
      <c r="J817" s="41"/>
    </row>
    <row r="818">
      <c r="J818" s="41"/>
    </row>
    <row r="819">
      <c r="J819" s="41"/>
    </row>
    <row r="820">
      <c r="J820" s="41"/>
    </row>
    <row r="821">
      <c r="J821" s="41"/>
    </row>
    <row r="822">
      <c r="J822" s="41"/>
    </row>
    <row r="823">
      <c r="J823" s="41"/>
    </row>
    <row r="824">
      <c r="J824" s="41"/>
    </row>
    <row r="825">
      <c r="J825" s="41"/>
    </row>
    <row r="826">
      <c r="J826" s="41"/>
    </row>
    <row r="827">
      <c r="J827" s="41"/>
    </row>
    <row r="828">
      <c r="J828" s="41"/>
    </row>
    <row r="829">
      <c r="J829" s="41"/>
    </row>
    <row r="830">
      <c r="J830" s="41"/>
    </row>
    <row r="831">
      <c r="J831" s="41"/>
    </row>
    <row r="832">
      <c r="J832" s="41"/>
    </row>
    <row r="833">
      <c r="J833" s="41"/>
    </row>
    <row r="834">
      <c r="J834" s="41"/>
    </row>
    <row r="835">
      <c r="J835" s="41"/>
    </row>
    <row r="836">
      <c r="J836" s="41"/>
    </row>
    <row r="837">
      <c r="J837" s="41"/>
    </row>
    <row r="838">
      <c r="J838" s="41"/>
    </row>
    <row r="839">
      <c r="J839" s="41"/>
    </row>
    <row r="840">
      <c r="J840" s="41"/>
    </row>
    <row r="841">
      <c r="J841" s="41"/>
    </row>
    <row r="842">
      <c r="J842" s="41"/>
    </row>
    <row r="843">
      <c r="J843" s="41"/>
    </row>
    <row r="844">
      <c r="J844" s="41"/>
    </row>
    <row r="845">
      <c r="J845" s="41"/>
    </row>
    <row r="846">
      <c r="J846" s="41"/>
    </row>
    <row r="847">
      <c r="J847" s="41"/>
    </row>
    <row r="848">
      <c r="J848" s="41"/>
    </row>
    <row r="849">
      <c r="J849" s="41"/>
    </row>
    <row r="850">
      <c r="J850" s="41"/>
    </row>
    <row r="851">
      <c r="J851" s="41"/>
    </row>
    <row r="852">
      <c r="J852" s="41"/>
    </row>
    <row r="853">
      <c r="J853" s="41"/>
    </row>
    <row r="854">
      <c r="J854" s="41"/>
    </row>
    <row r="855">
      <c r="J855" s="41"/>
    </row>
    <row r="856">
      <c r="J856" s="41"/>
    </row>
    <row r="857">
      <c r="J857" s="41"/>
    </row>
    <row r="858">
      <c r="J858" s="41"/>
    </row>
    <row r="859">
      <c r="J859" s="41"/>
    </row>
    <row r="860">
      <c r="J860" s="41"/>
    </row>
    <row r="861">
      <c r="J861" s="41"/>
    </row>
    <row r="862">
      <c r="J862" s="41"/>
    </row>
    <row r="863">
      <c r="J863" s="41"/>
    </row>
    <row r="864">
      <c r="J864" s="41"/>
    </row>
    <row r="865">
      <c r="J865" s="41"/>
    </row>
    <row r="866">
      <c r="J866" s="41"/>
    </row>
    <row r="867">
      <c r="J867" s="41"/>
    </row>
    <row r="868">
      <c r="J868" s="41"/>
    </row>
    <row r="869">
      <c r="J869" s="41"/>
    </row>
    <row r="870">
      <c r="J870" s="41"/>
    </row>
    <row r="871">
      <c r="J871" s="41"/>
    </row>
    <row r="872">
      <c r="J872" s="41"/>
    </row>
    <row r="873">
      <c r="J873" s="41"/>
    </row>
    <row r="874">
      <c r="J874" s="41"/>
    </row>
    <row r="875">
      <c r="J875" s="41"/>
    </row>
    <row r="876">
      <c r="J876" s="41"/>
    </row>
    <row r="877">
      <c r="J877" s="41"/>
    </row>
    <row r="878">
      <c r="J878" s="41"/>
    </row>
    <row r="879">
      <c r="J879" s="41"/>
    </row>
    <row r="880">
      <c r="J880" s="41"/>
    </row>
    <row r="881">
      <c r="J881" s="41"/>
    </row>
    <row r="882">
      <c r="J882" s="41"/>
    </row>
    <row r="883">
      <c r="J883" s="41"/>
    </row>
    <row r="884">
      <c r="J884" s="41"/>
    </row>
    <row r="885">
      <c r="J885" s="41"/>
    </row>
    <row r="886">
      <c r="J886" s="41"/>
    </row>
    <row r="887">
      <c r="J887" s="41"/>
    </row>
    <row r="888">
      <c r="J888" s="41"/>
    </row>
    <row r="889">
      <c r="J889" s="41"/>
    </row>
    <row r="890">
      <c r="J890" s="41"/>
    </row>
    <row r="891">
      <c r="J891" s="41"/>
    </row>
    <row r="892">
      <c r="J892" s="41"/>
    </row>
    <row r="893">
      <c r="J893" s="41"/>
    </row>
    <row r="894">
      <c r="J894" s="41"/>
    </row>
    <row r="895">
      <c r="J895" s="41"/>
    </row>
    <row r="896">
      <c r="J896" s="41"/>
    </row>
    <row r="897">
      <c r="J897" s="41"/>
    </row>
    <row r="898">
      <c r="J898" s="41"/>
    </row>
    <row r="899">
      <c r="J899" s="41"/>
    </row>
    <row r="900">
      <c r="J900" s="41"/>
    </row>
    <row r="901">
      <c r="J901" s="41"/>
    </row>
    <row r="902">
      <c r="J902" s="41"/>
    </row>
    <row r="903">
      <c r="J903" s="41"/>
    </row>
    <row r="904">
      <c r="J904" s="41"/>
    </row>
    <row r="905">
      <c r="J905" s="41"/>
    </row>
    <row r="906">
      <c r="J906" s="41"/>
    </row>
    <row r="907">
      <c r="J907" s="41"/>
    </row>
    <row r="908">
      <c r="J908" s="41"/>
    </row>
    <row r="909">
      <c r="J909" s="41"/>
    </row>
    <row r="910">
      <c r="J910" s="41"/>
    </row>
    <row r="911">
      <c r="J911" s="41"/>
    </row>
    <row r="912">
      <c r="J912" s="41"/>
    </row>
    <row r="913">
      <c r="J913" s="41"/>
    </row>
    <row r="914">
      <c r="J914" s="41"/>
    </row>
    <row r="915">
      <c r="J915" s="41"/>
    </row>
    <row r="916">
      <c r="J916" s="41"/>
    </row>
    <row r="917">
      <c r="J917" s="41"/>
    </row>
    <row r="918">
      <c r="J918" s="41"/>
    </row>
    <row r="919">
      <c r="J919" s="41"/>
    </row>
    <row r="920">
      <c r="J920" s="41"/>
    </row>
    <row r="921">
      <c r="J921" s="41"/>
    </row>
    <row r="922">
      <c r="J922" s="41"/>
    </row>
    <row r="923">
      <c r="J923" s="41"/>
    </row>
    <row r="924">
      <c r="J924" s="41"/>
    </row>
    <row r="925">
      <c r="J925" s="41"/>
    </row>
    <row r="926">
      <c r="J926" s="41"/>
    </row>
    <row r="927">
      <c r="J927" s="41"/>
    </row>
    <row r="928">
      <c r="J928" s="41"/>
    </row>
    <row r="929">
      <c r="J929" s="41"/>
    </row>
    <row r="930">
      <c r="J930" s="41"/>
    </row>
    <row r="931">
      <c r="J931" s="41"/>
    </row>
    <row r="932">
      <c r="J932" s="41"/>
    </row>
    <row r="933">
      <c r="J933" s="41"/>
    </row>
    <row r="934">
      <c r="J934" s="41"/>
    </row>
    <row r="935">
      <c r="J935" s="41"/>
    </row>
    <row r="936">
      <c r="J936" s="41"/>
    </row>
    <row r="937">
      <c r="J937" s="41"/>
    </row>
    <row r="938">
      <c r="J938" s="41"/>
    </row>
    <row r="939">
      <c r="J939" s="41"/>
    </row>
    <row r="940">
      <c r="J940" s="41"/>
    </row>
    <row r="941">
      <c r="J941" s="41"/>
    </row>
    <row r="942">
      <c r="J942" s="41"/>
    </row>
    <row r="943">
      <c r="J943" s="41"/>
    </row>
    <row r="944">
      <c r="J944" s="41"/>
    </row>
    <row r="945">
      <c r="J945" s="41"/>
    </row>
    <row r="946">
      <c r="J946" s="41"/>
    </row>
    <row r="947">
      <c r="J947" s="41"/>
    </row>
    <row r="948">
      <c r="J948" s="41"/>
    </row>
    <row r="949">
      <c r="J949" s="41"/>
    </row>
    <row r="950">
      <c r="J950" s="41"/>
    </row>
    <row r="951">
      <c r="J951" s="41"/>
    </row>
    <row r="952">
      <c r="J952" s="41"/>
    </row>
    <row r="953">
      <c r="J953" s="41"/>
    </row>
    <row r="954">
      <c r="J954" s="41"/>
    </row>
    <row r="955">
      <c r="J955" s="41"/>
    </row>
    <row r="956">
      <c r="J956" s="41"/>
    </row>
    <row r="957">
      <c r="J957" s="41"/>
    </row>
    <row r="958">
      <c r="J958" s="41"/>
    </row>
    <row r="959">
      <c r="J959" s="41"/>
    </row>
    <row r="960">
      <c r="J960" s="41"/>
    </row>
    <row r="961">
      <c r="J961" s="41"/>
    </row>
    <row r="962">
      <c r="J962" s="41"/>
    </row>
    <row r="963">
      <c r="J963" s="41"/>
    </row>
    <row r="964">
      <c r="J964" s="41"/>
    </row>
    <row r="965">
      <c r="J965" s="41"/>
    </row>
    <row r="966">
      <c r="J966" s="41"/>
    </row>
    <row r="967">
      <c r="J967" s="41"/>
    </row>
    <row r="968">
      <c r="J968" s="41"/>
    </row>
    <row r="969">
      <c r="J969" s="41"/>
    </row>
    <row r="970">
      <c r="J970" s="41"/>
    </row>
    <row r="971">
      <c r="J971" s="41"/>
    </row>
    <row r="972">
      <c r="J972" s="41"/>
    </row>
    <row r="973">
      <c r="J973" s="41"/>
    </row>
    <row r="974">
      <c r="J974" s="41"/>
    </row>
    <row r="975">
      <c r="J975" s="41"/>
    </row>
    <row r="976">
      <c r="J976" s="41"/>
    </row>
    <row r="977">
      <c r="J977" s="41"/>
    </row>
    <row r="978">
      <c r="J978" s="41"/>
    </row>
    <row r="979">
      <c r="J979" s="41"/>
    </row>
    <row r="980">
      <c r="J980" s="41"/>
    </row>
    <row r="981">
      <c r="J981" s="41"/>
    </row>
    <row r="982">
      <c r="J982" s="41"/>
    </row>
    <row r="983">
      <c r="J983" s="41"/>
    </row>
    <row r="984">
      <c r="J984" s="41"/>
    </row>
    <row r="985">
      <c r="J985" s="41"/>
    </row>
    <row r="986">
      <c r="J986" s="41"/>
    </row>
    <row r="987">
      <c r="J987" s="41"/>
    </row>
    <row r="988">
      <c r="J988" s="41"/>
    </row>
    <row r="989">
      <c r="J989" s="41"/>
    </row>
    <row r="990">
      <c r="J990" s="41"/>
    </row>
    <row r="991">
      <c r="J991" s="41"/>
    </row>
    <row r="992">
      <c r="J992" s="41"/>
    </row>
    <row r="993">
      <c r="J993" s="41"/>
    </row>
    <row r="994">
      <c r="J994" s="41"/>
    </row>
    <row r="995">
      <c r="J995" s="41"/>
    </row>
    <row r="996">
      <c r="J996" s="41"/>
    </row>
    <row r="997">
      <c r="J997" s="41"/>
    </row>
    <row r="998">
      <c r="J998" s="41"/>
    </row>
    <row r="999">
      <c r="J999" s="41"/>
    </row>
    <row r="1000">
      <c r="J1000" s="41"/>
    </row>
    <row r="1001">
      <c r="J1001" s="41"/>
    </row>
    <row r="1002">
      <c r="J1002" s="41"/>
    </row>
    <row r="1003">
      <c r="J1003" s="41"/>
    </row>
    <row r="1004">
      <c r="J1004" s="41"/>
    </row>
    <row r="1005">
      <c r="J1005" s="41"/>
    </row>
    <row r="1006">
      <c r="J1006" s="41"/>
    </row>
    <row r="1007">
      <c r="J1007" s="41"/>
    </row>
    <row r="1008">
      <c r="J1008" s="41"/>
    </row>
    <row r="1009">
      <c r="J1009" s="41"/>
    </row>
    <row r="1010">
      <c r="J1010" s="41"/>
    </row>
  </sheetData>
  <mergeCells count="72">
    <mergeCell ref="A91:A92"/>
    <mergeCell ref="B91:B92"/>
    <mergeCell ref="C91:C92"/>
    <mergeCell ref="A93:A94"/>
    <mergeCell ref="A95:A96"/>
    <mergeCell ref="A97:A98"/>
    <mergeCell ref="A99:A100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A101:A102"/>
    <mergeCell ref="A103:A104"/>
    <mergeCell ref="A105:A106"/>
    <mergeCell ref="A107:A108"/>
    <mergeCell ref="A109:A110"/>
    <mergeCell ref="A111:A112"/>
    <mergeCell ref="A113:A114"/>
    <mergeCell ref="A2:A3"/>
    <mergeCell ref="B2:B3"/>
    <mergeCell ref="C2:C3"/>
    <mergeCell ref="D2:H2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38:A39"/>
    <mergeCell ref="A40:A41"/>
    <mergeCell ref="A42:B42"/>
    <mergeCell ref="A45:H45"/>
    <mergeCell ref="B46:B47"/>
    <mergeCell ref="C46:C47"/>
    <mergeCell ref="D46:H46"/>
    <mergeCell ref="A24:A25"/>
    <mergeCell ref="A26:A27"/>
    <mergeCell ref="A28:A29"/>
    <mergeCell ref="A30:A31"/>
    <mergeCell ref="A32:A33"/>
    <mergeCell ref="A34:A35"/>
    <mergeCell ref="A36:A37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90:H90"/>
    <mergeCell ref="D91:H91"/>
  </mergeCells>
  <conditionalFormatting sqref="C4:H42 C48:H86 C93:H131">
    <cfRule type="cellIs" dxfId="0" priority="1" operator="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4" max="4" width="15.0"/>
  </cols>
  <sheetData>
    <row r="1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9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</row>
    <row r="2">
      <c r="A2" s="70" t="s">
        <v>2412</v>
      </c>
      <c r="B2" s="70" t="s">
        <v>2</v>
      </c>
      <c r="C2" s="70" t="s">
        <v>0</v>
      </c>
      <c r="D2" s="71" t="s">
        <v>2413</v>
      </c>
      <c r="E2" s="61"/>
      <c r="F2" s="71" t="s">
        <v>2414</v>
      </c>
      <c r="G2" s="61"/>
      <c r="H2" s="71" t="s">
        <v>2415</v>
      </c>
      <c r="I2" s="61"/>
      <c r="J2" s="71" t="s">
        <v>2416</v>
      </c>
      <c r="K2" s="61"/>
      <c r="L2" s="68"/>
      <c r="M2" s="68"/>
      <c r="N2" s="68"/>
      <c r="O2" s="69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</row>
    <row r="3">
      <c r="A3" s="46"/>
      <c r="B3" s="46"/>
      <c r="C3" s="46"/>
      <c r="D3" s="72" t="s">
        <v>15</v>
      </c>
      <c r="E3" s="72" t="s">
        <v>318</v>
      </c>
      <c r="F3" s="72" t="s">
        <v>15</v>
      </c>
      <c r="G3" s="72" t="s">
        <v>318</v>
      </c>
      <c r="H3" s="73" t="s">
        <v>15</v>
      </c>
      <c r="I3" s="73" t="s">
        <v>318</v>
      </c>
      <c r="J3" s="73" t="s">
        <v>15</v>
      </c>
      <c r="K3" s="73" t="s">
        <v>318</v>
      </c>
      <c r="L3" s="68"/>
      <c r="M3" s="68"/>
      <c r="N3" s="68"/>
      <c r="O3" s="74" t="str">
        <f>IFERROR(__xludf.DUMMYFUNCTION("UNIQUE(Data!C2:C1018)"),"Aurangabad")</f>
        <v>Aurangabad</v>
      </c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</row>
    <row r="4">
      <c r="A4" s="75">
        <v>1.0</v>
      </c>
      <c r="B4" s="76" t="str">
        <f>O3</f>
        <v>Aurangabad</v>
      </c>
      <c r="C4" s="77" t="s">
        <v>14</v>
      </c>
      <c r="D4" s="78">
        <v>83.0</v>
      </c>
      <c r="E4" s="79">
        <v>3.0</v>
      </c>
      <c r="F4" s="79">
        <v>58.0</v>
      </c>
      <c r="G4" s="79">
        <v>0.0</v>
      </c>
      <c r="H4" s="8">
        <f>COUNTIFS(Data!$C$2:$C1018,B4,Data!$B$2:B1018,$D$3,Data!$A$2:A1018,C4)</f>
        <v>39</v>
      </c>
      <c r="I4" s="8">
        <f>COUNTIFS(Data!$C$2:$C1018,B4,Data!$B$2:B1018,$E$3,Data!$A$2:A1018,C4)</f>
        <v>0</v>
      </c>
      <c r="J4" s="8">
        <f t="shared" ref="J4:K4" si="1">F4-H4</f>
        <v>19</v>
      </c>
      <c r="K4" s="8">
        <f t="shared" si="1"/>
        <v>0</v>
      </c>
      <c r="L4" s="68"/>
      <c r="M4" s="68"/>
      <c r="N4" s="68"/>
      <c r="O4" s="74" t="str">
        <f>IFERROR(__xludf.DUMMYFUNCTION("""COMPUTED_VALUE"""),"Gangapur")</f>
        <v>Gangapur</v>
      </c>
      <c r="P4" s="68"/>
      <c r="Q4" s="68"/>
      <c r="R4" s="80" t="s">
        <v>2</v>
      </c>
      <c r="S4" s="81" t="s">
        <v>2417</v>
      </c>
      <c r="T4" s="45"/>
      <c r="U4" s="61"/>
      <c r="V4" s="82" t="s">
        <v>2418</v>
      </c>
      <c r="W4" s="45"/>
      <c r="X4" s="61"/>
      <c r="Y4" s="82" t="s">
        <v>2419</v>
      </c>
      <c r="Z4" s="45"/>
      <c r="AA4" s="61"/>
      <c r="AB4" s="82" t="s">
        <v>2416</v>
      </c>
      <c r="AC4" s="45"/>
      <c r="AD4" s="61"/>
    </row>
    <row r="5">
      <c r="A5" s="46"/>
      <c r="B5" s="46"/>
      <c r="C5" s="77" t="s">
        <v>1784</v>
      </c>
      <c r="D5" s="83">
        <v>21.0</v>
      </c>
      <c r="E5" s="84">
        <v>5.0</v>
      </c>
      <c r="F5" s="84">
        <v>11.0</v>
      </c>
      <c r="G5" s="84">
        <v>2.0</v>
      </c>
      <c r="H5" s="8">
        <f>COUNTIFS(Data!C$2:$C1018,B4,Data!$B$2:$B1018,$D$3,Data!$A$2:A1018,C5)</f>
        <v>5</v>
      </c>
      <c r="I5" s="8">
        <f>COUNTIFS(Data!$C$2:$C1018,B4,Data!$B$2:B1018,$E$3,Data!$A$2:$A1018,C5)</f>
        <v>1</v>
      </c>
      <c r="J5" s="8">
        <f t="shared" ref="J5:K5" si="2">F5-H5</f>
        <v>6</v>
      </c>
      <c r="K5" s="8">
        <f t="shared" si="2"/>
        <v>1</v>
      </c>
      <c r="L5" s="68"/>
      <c r="M5" s="68"/>
      <c r="N5" s="68"/>
      <c r="O5" s="74" t="str">
        <f>IFERROR(__xludf.DUMMYFUNCTION("""COMPUTED_VALUE"""),"Kannad")</f>
        <v>Kannad</v>
      </c>
      <c r="P5" s="68"/>
      <c r="Q5" s="68"/>
      <c r="R5" s="46"/>
      <c r="S5" s="85" t="s">
        <v>14</v>
      </c>
      <c r="T5" s="85" t="s">
        <v>1784</v>
      </c>
      <c r="U5" s="85" t="s">
        <v>2410</v>
      </c>
      <c r="V5" s="85" t="s">
        <v>14</v>
      </c>
      <c r="W5" s="85" t="s">
        <v>1784</v>
      </c>
      <c r="X5" s="85" t="s">
        <v>2410</v>
      </c>
      <c r="Y5" s="85" t="s">
        <v>14</v>
      </c>
      <c r="Z5" s="85" t="s">
        <v>1784</v>
      </c>
      <c r="AA5" s="85" t="s">
        <v>2410</v>
      </c>
      <c r="AB5" s="85" t="s">
        <v>14</v>
      </c>
      <c r="AC5" s="85" t="s">
        <v>1784</v>
      </c>
      <c r="AD5" s="86" t="s">
        <v>2410</v>
      </c>
    </row>
    <row r="6">
      <c r="A6" s="75">
        <v>2.0</v>
      </c>
      <c r="B6" s="76" t="str">
        <f>O4</f>
        <v>Gangapur</v>
      </c>
      <c r="C6" s="77" t="s">
        <v>14</v>
      </c>
      <c r="D6" s="78">
        <v>151.0</v>
      </c>
      <c r="E6" s="79">
        <v>0.0</v>
      </c>
      <c r="F6" s="79">
        <v>148.0</v>
      </c>
      <c r="G6" s="79">
        <v>1.0</v>
      </c>
      <c r="H6" s="8">
        <f>COUNTIFS(Data!$C$2:$C1018,B6,Data!$B$2:B1018,$D$3,Data!$A$2:A1018,C6)</f>
        <v>144</v>
      </c>
      <c r="I6" s="8">
        <f>COUNTIFS(Data!$C$2:$C1018,B6,Data!$B$2:B1018,$E$3,Data!$A$2:A1018,C6)</f>
        <v>1</v>
      </c>
      <c r="J6" s="8">
        <f t="shared" ref="J6:K6" si="3">F6-H6</f>
        <v>4</v>
      </c>
      <c r="K6" s="8">
        <f t="shared" si="3"/>
        <v>0</v>
      </c>
      <c r="L6" s="68"/>
      <c r="M6" s="68"/>
      <c r="N6" s="68"/>
      <c r="O6" s="74" t="str">
        <f>IFERROR(__xludf.DUMMYFUNCTION("""COMPUTED_VALUE"""),"Khulatabad")</f>
        <v>Khulatabad</v>
      </c>
      <c r="P6" s="68"/>
      <c r="Q6" s="68"/>
      <c r="R6" s="87" t="s">
        <v>2420</v>
      </c>
      <c r="S6" s="88">
        <v>1.0</v>
      </c>
      <c r="T6" s="88">
        <v>11.0</v>
      </c>
      <c r="U6" s="89">
        <f t="shared" ref="U6:U16" si="6">SUM(S6+T6)</f>
        <v>12</v>
      </c>
      <c r="V6" s="88">
        <v>1.0</v>
      </c>
      <c r="W6" s="88">
        <v>11.0</v>
      </c>
      <c r="X6" s="89">
        <f t="shared" ref="X6:X16" si="7">V6+W6</f>
        <v>12</v>
      </c>
      <c r="Y6" s="90"/>
      <c r="Z6" s="88">
        <v>7.0</v>
      </c>
      <c r="AA6" s="89">
        <f t="shared" ref="AA6:AA16" si="8">Y6+Z6</f>
        <v>7</v>
      </c>
      <c r="AB6" s="89">
        <f t="shared" ref="AB6:AC6" si="4">V6-Y6</f>
        <v>1</v>
      </c>
      <c r="AC6" s="89">
        <f t="shared" si="4"/>
        <v>4</v>
      </c>
      <c r="AD6" s="89">
        <f t="shared" ref="AD6:AD8" si="9">AB6+AC6</f>
        <v>5</v>
      </c>
    </row>
    <row r="7">
      <c r="A7" s="46"/>
      <c r="B7" s="46"/>
      <c r="C7" s="77" t="s">
        <v>1784</v>
      </c>
      <c r="D7" s="83">
        <v>33.0</v>
      </c>
      <c r="E7" s="84">
        <v>1.0</v>
      </c>
      <c r="F7" s="84">
        <v>32.0</v>
      </c>
      <c r="G7" s="84">
        <v>0.0</v>
      </c>
      <c r="H7" s="8">
        <f>COUNTIFS(Data!C$2:$C1018,B6,Data!$B$2:$B1018,$D$3,Data!$A$2:A1018,C7)</f>
        <v>32</v>
      </c>
      <c r="I7" s="8">
        <f>COUNTIFS(Data!$C$2:$C1018,B6,Data!$B$2:B1018,$E$3,Data!$A$2:$A1018,C7)</f>
        <v>0</v>
      </c>
      <c r="J7" s="8">
        <f t="shared" ref="J7:K7" si="5">F7-H7</f>
        <v>0</v>
      </c>
      <c r="K7" s="8">
        <f t="shared" si="5"/>
        <v>0</v>
      </c>
      <c r="L7" s="68"/>
      <c r="M7" s="68"/>
      <c r="N7" s="68"/>
      <c r="O7" s="74" t="str">
        <f>IFERROR(__xludf.DUMMYFUNCTION("""COMPUTED_VALUE"""),"Paithan")</f>
        <v>Paithan</v>
      </c>
      <c r="P7" s="68"/>
      <c r="Q7" s="68"/>
      <c r="R7" s="87" t="s">
        <v>2421</v>
      </c>
      <c r="S7" s="88">
        <v>2.0</v>
      </c>
      <c r="T7" s="89"/>
      <c r="U7" s="89">
        <f t="shared" si="6"/>
        <v>2</v>
      </c>
      <c r="V7" s="88">
        <v>2.0</v>
      </c>
      <c r="W7" s="89"/>
      <c r="X7" s="89">
        <f t="shared" si="7"/>
        <v>2</v>
      </c>
      <c r="Y7" s="88">
        <v>1.0</v>
      </c>
      <c r="Z7" s="89"/>
      <c r="AA7" s="89">
        <f t="shared" si="8"/>
        <v>1</v>
      </c>
      <c r="AB7" s="89">
        <f>V7-Y7</f>
        <v>1</v>
      </c>
      <c r="AC7" s="89"/>
      <c r="AD7" s="89">
        <f t="shared" si="9"/>
        <v>1</v>
      </c>
    </row>
    <row r="8">
      <c r="A8" s="75">
        <v>3.0</v>
      </c>
      <c r="B8" s="76" t="str">
        <f>O5</f>
        <v>Kannad</v>
      </c>
      <c r="C8" s="77" t="s">
        <v>14</v>
      </c>
      <c r="D8" s="78">
        <v>126.0</v>
      </c>
      <c r="E8" s="79">
        <v>0.0</v>
      </c>
      <c r="F8" s="79">
        <v>93.0</v>
      </c>
      <c r="G8" s="79">
        <v>0.0</v>
      </c>
      <c r="H8" s="8">
        <f>COUNTIFS(Data!$C$2:$C1018,B8,Data!$B$2:B1018,$D$3,Data!$A$2:A1018,C8)</f>
        <v>77</v>
      </c>
      <c r="I8" s="8">
        <f>COUNTIFS(Data!$C$2:$C1018,B8,Data!$B$2:B1018,$E$3,Data!$A$2:A1018,C8)</f>
        <v>0</v>
      </c>
      <c r="J8" s="8">
        <f t="shared" ref="J8:K8" si="10">F8-H8</f>
        <v>16</v>
      </c>
      <c r="K8" s="8">
        <f t="shared" si="10"/>
        <v>0</v>
      </c>
      <c r="L8" s="68"/>
      <c r="M8" s="68"/>
      <c r="N8" s="68"/>
      <c r="O8" s="74" t="str">
        <f>IFERROR(__xludf.DUMMYFUNCTION("""COMPUTED_VALUE"""),"Phulambari")</f>
        <v>Phulambari</v>
      </c>
      <c r="P8" s="68"/>
      <c r="Q8" s="68"/>
      <c r="R8" s="87" t="s">
        <v>2422</v>
      </c>
      <c r="S8" s="88">
        <v>1.0</v>
      </c>
      <c r="T8" s="88">
        <v>1.0</v>
      </c>
      <c r="U8" s="89">
        <f t="shared" si="6"/>
        <v>2</v>
      </c>
      <c r="V8" s="88">
        <v>1.0</v>
      </c>
      <c r="W8" s="88">
        <v>1.0</v>
      </c>
      <c r="X8" s="89">
        <f t="shared" si="7"/>
        <v>2</v>
      </c>
      <c r="Y8" s="88">
        <v>1.0</v>
      </c>
      <c r="Z8" s="89"/>
      <c r="AA8" s="89">
        <f t="shared" si="8"/>
        <v>1</v>
      </c>
      <c r="AB8" s="89"/>
      <c r="AC8" s="89">
        <f>W8-Z8</f>
        <v>1</v>
      </c>
      <c r="AD8" s="89">
        <f t="shared" si="9"/>
        <v>1</v>
      </c>
    </row>
    <row r="9">
      <c r="A9" s="46"/>
      <c r="B9" s="46"/>
      <c r="C9" s="77" t="s">
        <v>1784</v>
      </c>
      <c r="D9" s="83">
        <v>43.0</v>
      </c>
      <c r="E9" s="84">
        <v>3.0</v>
      </c>
      <c r="F9" s="84">
        <v>31.0</v>
      </c>
      <c r="G9" s="84">
        <v>2.0</v>
      </c>
      <c r="H9" s="8">
        <f>COUNTIFS(Data!C$2:$C1018,B8,Data!$B$2:$B1018,$D$3,Data!$A$2:A1018,C9)</f>
        <v>19</v>
      </c>
      <c r="I9" s="8">
        <f>COUNTIFS(Data!$C$2:$C1018,B8,Data!$B$2:B1018,$E$3,Data!$A$2:$A1018,C9)</f>
        <v>2</v>
      </c>
      <c r="J9" s="8">
        <f t="shared" ref="J9:K9" si="11">F9-H9</f>
        <v>12</v>
      </c>
      <c r="K9" s="8">
        <f t="shared" si="11"/>
        <v>0</v>
      </c>
      <c r="L9" s="68"/>
      <c r="M9" s="68"/>
      <c r="N9" s="68"/>
      <c r="O9" s="74" t="str">
        <f>IFERROR(__xludf.DUMMYFUNCTION("""COMPUTED_VALUE"""),"Sillod")</f>
        <v>Sillod</v>
      </c>
      <c r="P9" s="68"/>
      <c r="Q9" s="68"/>
      <c r="R9" s="87" t="s">
        <v>2423</v>
      </c>
      <c r="S9" s="89"/>
      <c r="T9" s="88">
        <v>2.0</v>
      </c>
      <c r="U9" s="89">
        <f t="shared" si="6"/>
        <v>2</v>
      </c>
      <c r="V9" s="89"/>
      <c r="W9" s="88">
        <v>2.0</v>
      </c>
      <c r="X9" s="89">
        <f t="shared" si="7"/>
        <v>2</v>
      </c>
      <c r="Y9" s="89"/>
      <c r="Z9" s="88">
        <v>2.0</v>
      </c>
      <c r="AA9" s="89">
        <f t="shared" si="8"/>
        <v>2</v>
      </c>
      <c r="AB9" s="89"/>
      <c r="AC9" s="89"/>
      <c r="AD9" s="89"/>
    </row>
    <row r="10">
      <c r="A10" s="75">
        <v>4.0</v>
      </c>
      <c r="B10" s="76" t="str">
        <f>O6</f>
        <v>Khulatabad</v>
      </c>
      <c r="C10" s="77" t="s">
        <v>14</v>
      </c>
      <c r="D10" s="78">
        <v>45.0</v>
      </c>
      <c r="E10" s="79">
        <v>0.0</v>
      </c>
      <c r="F10" s="79">
        <v>31.0</v>
      </c>
      <c r="G10" s="79">
        <v>0.0</v>
      </c>
      <c r="H10" s="8">
        <f>COUNTIFS(Data!$C$2:$C1018,B10,Data!$B$2:B1018,$D$3,Data!$A$2:A1018,C10)</f>
        <v>16</v>
      </c>
      <c r="I10" s="8">
        <f>COUNTIFS(Data!$C$2:$C1018,B10,Data!$B$2:B1018,$E$3,Data!$A$2:A1018,C10)</f>
        <v>0</v>
      </c>
      <c r="J10" s="8">
        <f t="shared" ref="J10:K10" si="12">F10-H10</f>
        <v>15</v>
      </c>
      <c r="K10" s="8">
        <f t="shared" si="12"/>
        <v>0</v>
      </c>
      <c r="L10" s="68"/>
      <c r="M10" s="68"/>
      <c r="N10" s="68"/>
      <c r="O10" s="74" t="str">
        <f>IFERROR(__xludf.DUMMYFUNCTION("""COMPUTED_VALUE"""),"Soegaon")</f>
        <v>Soegaon</v>
      </c>
      <c r="P10" s="68"/>
      <c r="Q10" s="68"/>
      <c r="R10" s="87" t="s">
        <v>2424</v>
      </c>
      <c r="S10" s="88">
        <v>9.0</v>
      </c>
      <c r="T10" s="88">
        <v>12.0</v>
      </c>
      <c r="U10" s="89">
        <f t="shared" si="6"/>
        <v>21</v>
      </c>
      <c r="V10" s="88">
        <v>9.0</v>
      </c>
      <c r="W10" s="88">
        <v>12.0</v>
      </c>
      <c r="X10" s="89">
        <f t="shared" si="7"/>
        <v>21</v>
      </c>
      <c r="Y10" s="88">
        <v>2.0</v>
      </c>
      <c r="Z10" s="88">
        <v>7.0</v>
      </c>
      <c r="AA10" s="89">
        <f t="shared" si="8"/>
        <v>9</v>
      </c>
      <c r="AB10" s="89">
        <f t="shared" ref="AB10:AC10" si="13">V10-Y10</f>
        <v>7</v>
      </c>
      <c r="AC10" s="89">
        <f t="shared" si="13"/>
        <v>5</v>
      </c>
      <c r="AD10" s="89">
        <f t="shared" ref="AD10:AD12" si="15">AB10+AC10</f>
        <v>12</v>
      </c>
    </row>
    <row r="11">
      <c r="A11" s="46"/>
      <c r="B11" s="46"/>
      <c r="C11" s="77" t="s">
        <v>1784</v>
      </c>
      <c r="D11" s="83">
        <v>10.0</v>
      </c>
      <c r="E11" s="84">
        <v>6.0</v>
      </c>
      <c r="F11" s="84">
        <v>8.0</v>
      </c>
      <c r="G11" s="84">
        <v>4.0</v>
      </c>
      <c r="H11" s="8">
        <f>COUNTIFS(Data!C$2:$C1018,B10,Data!$B$2:$B1018,$D$3,Data!$A$2:A1018,C11)</f>
        <v>6</v>
      </c>
      <c r="I11" s="8">
        <f>COUNTIFS(Data!$C$2:$C1018,B10,Data!$B$2:B1018,$E$3,Data!$A$2:$A1018,C11)</f>
        <v>4</v>
      </c>
      <c r="J11" s="8">
        <f t="shared" ref="J11:K11" si="14">F11-H11</f>
        <v>2</v>
      </c>
      <c r="K11" s="8">
        <f t="shared" si="14"/>
        <v>0</v>
      </c>
      <c r="L11" s="68"/>
      <c r="M11" s="68"/>
      <c r="N11" s="68"/>
      <c r="O11" s="74" t="str">
        <f>IFERROR(__xludf.DUMMYFUNCTION("""COMPUTED_VALUE"""),"Vaijapur")</f>
        <v>Vaijapur</v>
      </c>
      <c r="P11" s="68"/>
      <c r="Q11" s="68"/>
      <c r="R11" s="87" t="s">
        <v>1004</v>
      </c>
      <c r="S11" s="88">
        <v>4.0</v>
      </c>
      <c r="T11" s="88">
        <v>2.0</v>
      </c>
      <c r="U11" s="89">
        <f t="shared" si="6"/>
        <v>6</v>
      </c>
      <c r="V11" s="88">
        <v>4.0</v>
      </c>
      <c r="W11" s="88">
        <v>2.0</v>
      </c>
      <c r="X11" s="89">
        <f t="shared" si="7"/>
        <v>6</v>
      </c>
      <c r="Y11" s="88">
        <v>2.0</v>
      </c>
      <c r="Z11" s="88">
        <v>2.0</v>
      </c>
      <c r="AA11" s="89">
        <f t="shared" si="8"/>
        <v>4</v>
      </c>
      <c r="AB11" s="89">
        <f t="shared" ref="AB11:AB12" si="17">V11-Y11</f>
        <v>2</v>
      </c>
      <c r="AC11" s="89"/>
      <c r="AD11" s="89">
        <f t="shared" si="15"/>
        <v>2</v>
      </c>
    </row>
    <row r="12">
      <c r="A12" s="75">
        <v>5.0</v>
      </c>
      <c r="B12" s="76" t="str">
        <f>O7</f>
        <v>Paithan</v>
      </c>
      <c r="C12" s="77" t="s">
        <v>14</v>
      </c>
      <c r="D12" s="78">
        <v>106.0</v>
      </c>
      <c r="E12" s="79">
        <v>10.0</v>
      </c>
      <c r="F12" s="79">
        <v>89.0</v>
      </c>
      <c r="G12" s="79">
        <v>10.0</v>
      </c>
      <c r="H12" s="8">
        <f>COUNTIFS(Data!$C$2:$C1018,B12,Data!$B$2:B1018,$D$3,Data!$A$2:A1018,C12)</f>
        <v>85</v>
      </c>
      <c r="I12" s="8">
        <f>COUNTIFS(Data!$C$2:$C1018,B12,Data!$B$2:B1018,$E$3,Data!$A$2:A1018,C12)</f>
        <v>8</v>
      </c>
      <c r="J12" s="8">
        <f t="shared" ref="J12:K12" si="16">F12-H12</f>
        <v>4</v>
      </c>
      <c r="K12" s="8">
        <f t="shared" si="16"/>
        <v>2</v>
      </c>
      <c r="L12" s="68"/>
      <c r="M12" s="68"/>
      <c r="N12" s="68"/>
      <c r="O12" s="74"/>
      <c r="P12" s="68"/>
      <c r="Q12" s="68"/>
      <c r="R12" s="87" t="s">
        <v>2425</v>
      </c>
      <c r="S12" s="88">
        <v>15.0</v>
      </c>
      <c r="T12" s="88">
        <v>25.0</v>
      </c>
      <c r="U12" s="89">
        <f t="shared" si="6"/>
        <v>40</v>
      </c>
      <c r="V12" s="88">
        <v>15.0</v>
      </c>
      <c r="W12" s="88">
        <v>25.0</v>
      </c>
      <c r="X12" s="89">
        <f t="shared" si="7"/>
        <v>40</v>
      </c>
      <c r="Y12" s="88">
        <v>7.0</v>
      </c>
      <c r="Z12" s="88">
        <v>10.0</v>
      </c>
      <c r="AA12" s="89">
        <f t="shared" si="8"/>
        <v>17</v>
      </c>
      <c r="AB12" s="89">
        <f t="shared" si="17"/>
        <v>8</v>
      </c>
      <c r="AC12" s="89">
        <f>W12-Z12</f>
        <v>15</v>
      </c>
      <c r="AD12" s="89">
        <f t="shared" si="15"/>
        <v>23</v>
      </c>
    </row>
    <row r="13">
      <c r="A13" s="46"/>
      <c r="B13" s="46"/>
      <c r="C13" s="77" t="s">
        <v>1784</v>
      </c>
      <c r="D13" s="83">
        <v>42.0</v>
      </c>
      <c r="E13" s="84">
        <v>7.0</v>
      </c>
      <c r="F13" s="84">
        <v>38.0</v>
      </c>
      <c r="G13" s="84">
        <v>6.0</v>
      </c>
      <c r="H13" s="8">
        <f>COUNTIFS(Data!C$2:$C1018,B12,Data!$B$2:$B1018,$D$3,Data!$A$2:A1018,C13)</f>
        <v>36</v>
      </c>
      <c r="I13" s="8">
        <f>COUNTIFS(Data!$C$2:$C1018,B12,Data!$B$2:B1018,$E$3,Data!$A$2:$A1018,C13)</f>
        <v>5</v>
      </c>
      <c r="J13" s="8">
        <f t="shared" ref="J13:K13" si="18">F13-H13</f>
        <v>2</v>
      </c>
      <c r="K13" s="8">
        <f t="shared" si="18"/>
        <v>1</v>
      </c>
      <c r="L13" s="91">
        <v>3.0</v>
      </c>
      <c r="M13" s="68"/>
      <c r="N13" s="68"/>
      <c r="O13" s="74"/>
      <c r="P13" s="68"/>
      <c r="Q13" s="68"/>
      <c r="R13" s="87" t="s">
        <v>2426</v>
      </c>
      <c r="S13" s="88">
        <v>1.0</v>
      </c>
      <c r="T13" s="88">
        <v>1.0</v>
      </c>
      <c r="U13" s="89">
        <f t="shared" si="6"/>
        <v>2</v>
      </c>
      <c r="V13" s="88">
        <v>1.0</v>
      </c>
      <c r="W13" s="88">
        <v>1.0</v>
      </c>
      <c r="X13" s="89">
        <f t="shared" si="7"/>
        <v>2</v>
      </c>
      <c r="Y13" s="88">
        <v>1.0</v>
      </c>
      <c r="Z13" s="88">
        <v>1.0</v>
      </c>
      <c r="AA13" s="89">
        <f t="shared" si="8"/>
        <v>2</v>
      </c>
      <c r="AB13" s="89"/>
      <c r="AC13" s="89"/>
      <c r="AD13" s="89"/>
    </row>
    <row r="14">
      <c r="A14" s="75">
        <v>6.0</v>
      </c>
      <c r="B14" s="76" t="str">
        <f>O8</f>
        <v>Phulambari</v>
      </c>
      <c r="C14" s="77" t="s">
        <v>14</v>
      </c>
      <c r="D14" s="83">
        <v>35.0</v>
      </c>
      <c r="E14" s="84">
        <v>3.0</v>
      </c>
      <c r="F14" s="84">
        <v>23.0</v>
      </c>
      <c r="G14" s="84">
        <v>7.0</v>
      </c>
      <c r="H14" s="8">
        <f>COUNTIFS(Data!$C$2:$C1018,B14,Data!$B$2:B1018,$D$3,Data!$A$2:A1018,C14)</f>
        <v>12</v>
      </c>
      <c r="I14" s="8">
        <f>COUNTIFS(Data!$C$2:$C1018,B14,Data!$B$2:B1018,$E$3,Data!$A$2:A1018,C14)</f>
        <v>7</v>
      </c>
      <c r="J14" s="8">
        <f t="shared" ref="J14:K14" si="19">F14-H14</f>
        <v>11</v>
      </c>
      <c r="K14" s="8">
        <f t="shared" si="19"/>
        <v>0</v>
      </c>
      <c r="L14" s="91">
        <v>1.0</v>
      </c>
      <c r="M14" s="68"/>
      <c r="N14" s="68"/>
      <c r="O14" s="74"/>
      <c r="P14" s="68"/>
      <c r="Q14" s="68"/>
      <c r="R14" s="87" t="s">
        <v>1666</v>
      </c>
      <c r="S14" s="88">
        <v>15.0</v>
      </c>
      <c r="T14" s="88">
        <v>8.0</v>
      </c>
      <c r="U14" s="89">
        <f t="shared" si="6"/>
        <v>23</v>
      </c>
      <c r="V14" s="88">
        <v>15.0</v>
      </c>
      <c r="W14" s="88">
        <v>8.0</v>
      </c>
      <c r="X14" s="89">
        <f t="shared" si="7"/>
        <v>23</v>
      </c>
      <c r="Y14" s="88">
        <v>11.0</v>
      </c>
      <c r="Z14" s="88">
        <v>5.0</v>
      </c>
      <c r="AA14" s="89">
        <f t="shared" si="8"/>
        <v>16</v>
      </c>
      <c r="AB14" s="89">
        <f t="shared" ref="AB14:AC14" si="20">V14-Y14</f>
        <v>4</v>
      </c>
      <c r="AC14" s="89">
        <f t="shared" si="20"/>
        <v>3</v>
      </c>
      <c r="AD14" s="89">
        <f t="shared" ref="AD14:AD16" si="23">AB14+AC14</f>
        <v>7</v>
      </c>
    </row>
    <row r="15">
      <c r="A15" s="46"/>
      <c r="B15" s="46"/>
      <c r="C15" s="77" t="s">
        <v>1784</v>
      </c>
      <c r="D15" s="83">
        <v>34.0</v>
      </c>
      <c r="E15" s="84">
        <v>9.0</v>
      </c>
      <c r="F15" s="84">
        <v>19.0</v>
      </c>
      <c r="G15" s="84">
        <v>1.0</v>
      </c>
      <c r="H15" s="8">
        <f>COUNTIFS(Data!C$2:$C1018,B14,Data!$B$2:$B1018,$D$3,Data!$A$2:A1018,C15)</f>
        <v>11</v>
      </c>
      <c r="I15" s="8">
        <f>COUNTIFS(Data!$C$2:$C1018,B14,Data!$B$2:B1018,$E$3,Data!$A$2:$A1018,C15)</f>
        <v>1</v>
      </c>
      <c r="J15" s="8">
        <f t="shared" ref="J15:K15" si="21">F15-H15</f>
        <v>8</v>
      </c>
      <c r="K15" s="8">
        <f t="shared" si="21"/>
        <v>0</v>
      </c>
      <c r="L15" s="91">
        <v>3.0</v>
      </c>
      <c r="M15" s="68"/>
      <c r="N15" s="68"/>
      <c r="O15" s="74"/>
      <c r="P15" s="68"/>
      <c r="Q15" s="68"/>
      <c r="R15" s="87" t="s">
        <v>2427</v>
      </c>
      <c r="S15" s="88">
        <v>6.0</v>
      </c>
      <c r="T15" s="88">
        <v>2.0</v>
      </c>
      <c r="U15" s="89">
        <f t="shared" si="6"/>
        <v>8</v>
      </c>
      <c r="V15" s="88">
        <v>6.0</v>
      </c>
      <c r="W15" s="88">
        <v>2.0</v>
      </c>
      <c r="X15" s="89">
        <f t="shared" si="7"/>
        <v>8</v>
      </c>
      <c r="Y15" s="88">
        <v>4.0</v>
      </c>
      <c r="Z15" s="88">
        <v>1.0</v>
      </c>
      <c r="AA15" s="89">
        <f t="shared" si="8"/>
        <v>5</v>
      </c>
      <c r="AB15" s="89">
        <f t="shared" ref="AB15:AC15" si="22">V15-Y15</f>
        <v>2</v>
      </c>
      <c r="AC15" s="89">
        <f t="shared" si="22"/>
        <v>1</v>
      </c>
      <c r="AD15" s="89">
        <f t="shared" si="23"/>
        <v>3</v>
      </c>
    </row>
    <row r="16">
      <c r="A16" s="75">
        <v>7.0</v>
      </c>
      <c r="B16" s="76" t="str">
        <f>O9</f>
        <v>Sillod</v>
      </c>
      <c r="C16" s="77" t="s">
        <v>14</v>
      </c>
      <c r="D16" s="83">
        <v>45.0</v>
      </c>
      <c r="E16" s="84">
        <v>4.0</v>
      </c>
      <c r="F16" s="84">
        <v>45.0</v>
      </c>
      <c r="G16" s="84">
        <v>4.0</v>
      </c>
      <c r="H16" s="8">
        <f>COUNTIFS(Data!$C$2:$C1018,B16,Data!$B$2:B1018,$D$3,Data!$A$2:A1018,C16)</f>
        <v>22</v>
      </c>
      <c r="I16" s="8">
        <f>COUNTIFS(Data!$C$2:$C1018,B16,Data!$B$2:B1018,$E$3,Data!$A$2:A1018,C16)</f>
        <v>2</v>
      </c>
      <c r="J16" s="8">
        <f t="shared" ref="J16:K16" si="24">F16-H16</f>
        <v>23</v>
      </c>
      <c r="K16" s="8">
        <f t="shared" si="24"/>
        <v>2</v>
      </c>
      <c r="L16" s="68"/>
      <c r="M16" s="68"/>
      <c r="N16" s="68"/>
      <c r="O16" s="74"/>
      <c r="P16" s="68"/>
      <c r="Q16" s="68"/>
      <c r="R16" s="87" t="s">
        <v>2428</v>
      </c>
      <c r="S16" s="89"/>
      <c r="T16" s="88">
        <v>15.0</v>
      </c>
      <c r="U16" s="89">
        <f t="shared" si="6"/>
        <v>15</v>
      </c>
      <c r="V16" s="89"/>
      <c r="W16" s="88">
        <v>15.0</v>
      </c>
      <c r="X16" s="89">
        <f t="shared" si="7"/>
        <v>15</v>
      </c>
      <c r="Y16" s="89"/>
      <c r="Z16" s="88">
        <v>9.0</v>
      </c>
      <c r="AA16" s="89">
        <f t="shared" si="8"/>
        <v>9</v>
      </c>
      <c r="AB16" s="89"/>
      <c r="AC16" s="89">
        <f>W16-Z16</f>
        <v>6</v>
      </c>
      <c r="AD16" s="89">
        <f t="shared" si="23"/>
        <v>6</v>
      </c>
    </row>
    <row r="17">
      <c r="A17" s="46"/>
      <c r="B17" s="46"/>
      <c r="C17" s="77" t="s">
        <v>1784</v>
      </c>
      <c r="D17" s="83">
        <v>35.0</v>
      </c>
      <c r="E17" s="84">
        <v>4.0</v>
      </c>
      <c r="F17" s="84">
        <v>35.0</v>
      </c>
      <c r="G17" s="84">
        <v>3.0</v>
      </c>
      <c r="H17" s="8">
        <f>COUNTIFS(Data!C$2:$C1018,B16,Data!$B$2:$B1018,$D$3,Data!$A$2:A1018,C17)</f>
        <v>10</v>
      </c>
      <c r="I17" s="8">
        <f>COUNTIFS(Data!$C$2:$C1018,B16,Data!$B$2:B1018,$E$3,Data!$A$2:$A1018,C17)</f>
        <v>3</v>
      </c>
      <c r="J17" s="8">
        <f t="shared" ref="J17:K17" si="25">F17-H17</f>
        <v>25</v>
      </c>
      <c r="K17" s="8">
        <f t="shared" si="25"/>
        <v>0</v>
      </c>
      <c r="L17" s="68"/>
      <c r="M17" s="68"/>
      <c r="N17" s="68"/>
      <c r="O17" s="74"/>
      <c r="P17" s="68"/>
      <c r="Q17" s="68"/>
      <c r="R17" s="85" t="s">
        <v>2410</v>
      </c>
      <c r="S17" s="92">
        <f t="shared" ref="S17:AD17" si="26">SUM(S6:S16)</f>
        <v>54</v>
      </c>
      <c r="T17" s="92">
        <f t="shared" si="26"/>
        <v>79</v>
      </c>
      <c r="U17" s="92">
        <f t="shared" si="26"/>
        <v>133</v>
      </c>
      <c r="V17" s="92">
        <f t="shared" si="26"/>
        <v>54</v>
      </c>
      <c r="W17" s="92">
        <f t="shared" si="26"/>
        <v>79</v>
      </c>
      <c r="X17" s="92">
        <f t="shared" si="26"/>
        <v>133</v>
      </c>
      <c r="Y17" s="92">
        <f t="shared" si="26"/>
        <v>29</v>
      </c>
      <c r="Z17" s="92">
        <f t="shared" si="26"/>
        <v>44</v>
      </c>
      <c r="AA17" s="92">
        <f t="shared" si="26"/>
        <v>73</v>
      </c>
      <c r="AB17" s="92">
        <f t="shared" si="26"/>
        <v>25</v>
      </c>
      <c r="AC17" s="92">
        <f t="shared" si="26"/>
        <v>35</v>
      </c>
      <c r="AD17" s="92">
        <f t="shared" si="26"/>
        <v>60</v>
      </c>
    </row>
    <row r="18">
      <c r="A18" s="93">
        <v>8.0</v>
      </c>
      <c r="B18" s="93" t="str">
        <f>O10</f>
        <v>Soegaon</v>
      </c>
      <c r="C18" s="77" t="s">
        <v>14</v>
      </c>
      <c r="D18" s="83">
        <v>26.0</v>
      </c>
      <c r="E18" s="84">
        <v>5.0</v>
      </c>
      <c r="F18" s="84">
        <v>24.0</v>
      </c>
      <c r="G18" s="84">
        <v>2.0</v>
      </c>
      <c r="H18" s="8">
        <f>COUNTIFS(Data!$C$2:$C1018,B18,Data!$B$2:B1018,$D$3,Data!$A$2:A1018,C18)</f>
        <v>19</v>
      </c>
      <c r="I18" s="8">
        <f>COUNTIFS(Data!$C$2:$C1018,B18,Data!$B$2:B1018,$E$3,Data!$A$2:A1018,C18)</f>
        <v>2</v>
      </c>
      <c r="J18" s="8">
        <f t="shared" ref="J18:K18" si="27">F18-H18</f>
        <v>5</v>
      </c>
      <c r="K18" s="8">
        <f t="shared" si="27"/>
        <v>0</v>
      </c>
      <c r="L18" s="68"/>
      <c r="M18" s="68"/>
      <c r="N18" s="68"/>
      <c r="O18" s="74"/>
      <c r="P18" s="68"/>
      <c r="Q18" s="68"/>
      <c r="R18" s="68"/>
      <c r="S18" s="68"/>
      <c r="T18" s="68"/>
      <c r="U18" s="68">
        <f t="shared" ref="U18:W18" si="28">SUMIF($S$4:$S$17,"=Retro",U4:U17)</f>
        <v>0</v>
      </c>
      <c r="V18" s="68">
        <f t="shared" si="28"/>
        <v>0</v>
      </c>
      <c r="W18" s="68">
        <f t="shared" si="28"/>
        <v>0</v>
      </c>
      <c r="X18" s="68"/>
      <c r="Y18" s="68"/>
      <c r="Z18" s="68"/>
      <c r="AA18" s="68"/>
      <c r="AB18" s="68"/>
      <c r="AC18" s="68"/>
      <c r="AD18" s="68"/>
    </row>
    <row r="19">
      <c r="A19" s="46"/>
      <c r="B19" s="46"/>
      <c r="C19" s="77" t="s">
        <v>1784</v>
      </c>
      <c r="D19" s="83">
        <v>15.0</v>
      </c>
      <c r="E19" s="84">
        <v>3.0</v>
      </c>
      <c r="F19" s="84">
        <v>15.0</v>
      </c>
      <c r="G19" s="84">
        <v>3.0</v>
      </c>
      <c r="H19" s="8">
        <f>COUNTIFS(Data!C$2:$C1018,B18,Data!$B$2:$B1018,$D$3,Data!$A$2:A1018,C19)</f>
        <v>11</v>
      </c>
      <c r="I19" s="8">
        <f>COUNTIFS(Data!$C$2:$C1018,B18,Data!$B$2:B1018,$E$3,Data!$A$2:$A1018,C19)</f>
        <v>1</v>
      </c>
      <c r="J19" s="8">
        <f t="shared" ref="J19:K19" si="29">F19-H19</f>
        <v>4</v>
      </c>
      <c r="K19" s="8">
        <f t="shared" si="29"/>
        <v>2</v>
      </c>
      <c r="L19" s="68"/>
      <c r="M19" s="68"/>
      <c r="N19" s="68"/>
      <c r="O19" s="74"/>
      <c r="P19" s="68"/>
      <c r="Q19" s="68"/>
      <c r="S19" s="68"/>
      <c r="T19" s="68"/>
      <c r="U19" s="68">
        <f t="shared" ref="U19:W19" si="30">SUMIF($S$4:$S$17,"=New",U4:U17)</f>
        <v>0</v>
      </c>
      <c r="V19" s="68">
        <f t="shared" si="30"/>
        <v>0</v>
      </c>
      <c r="W19" s="68">
        <f t="shared" si="30"/>
        <v>0</v>
      </c>
      <c r="X19" s="68"/>
      <c r="Y19" s="68"/>
      <c r="Z19" s="68"/>
      <c r="AA19" s="68"/>
      <c r="AB19" s="68"/>
      <c r="AC19" s="68"/>
      <c r="AD19" s="68"/>
    </row>
    <row r="20">
      <c r="A20" s="93">
        <v>9.0</v>
      </c>
      <c r="B20" s="94" t="str">
        <f>O11</f>
        <v>Vaijapur</v>
      </c>
      <c r="C20" s="95" t="s">
        <v>14</v>
      </c>
      <c r="D20" s="83">
        <v>88.0</v>
      </c>
      <c r="E20" s="84">
        <v>3.0</v>
      </c>
      <c r="F20" s="84">
        <v>80.0</v>
      </c>
      <c r="G20" s="84">
        <v>1.0</v>
      </c>
      <c r="H20" s="96">
        <f>COUNTIFS(Data!$C$2:$C1018,B20,Data!$B$2:B1018,$D$3,Data!$A$2:A1018,C20)</f>
        <v>61</v>
      </c>
      <c r="I20" s="96">
        <f>COUNTIFS(Data!$C$2:$C1018,B20,Data!$B$2:B1018,$E$3,Data!$A$2:A1018,C20)</f>
        <v>1</v>
      </c>
      <c r="J20" s="96">
        <f t="shared" ref="J20:K20" si="31">F20-H20</f>
        <v>19</v>
      </c>
      <c r="K20" s="96">
        <f t="shared" si="31"/>
        <v>0</v>
      </c>
      <c r="L20" s="68"/>
      <c r="M20" s="68"/>
      <c r="N20" s="68"/>
      <c r="O20" s="74"/>
      <c r="P20" s="68"/>
      <c r="Q20" s="68"/>
      <c r="R20" s="68"/>
      <c r="T20" s="68"/>
      <c r="U20" s="68">
        <f t="shared" ref="U20:W20" si="32">SUM(U18:U19)</f>
        <v>0</v>
      </c>
      <c r="V20" s="68">
        <f t="shared" si="32"/>
        <v>0</v>
      </c>
      <c r="W20" s="68">
        <f t="shared" si="32"/>
        <v>0</v>
      </c>
      <c r="X20" s="68"/>
      <c r="Y20" s="68"/>
      <c r="Z20" s="68"/>
      <c r="AA20" s="68"/>
      <c r="AB20" s="68"/>
      <c r="AC20" s="68"/>
      <c r="AD20" s="68"/>
    </row>
    <row r="21">
      <c r="A21" s="46"/>
      <c r="B21" s="46"/>
      <c r="C21" s="97" t="s">
        <v>1784</v>
      </c>
      <c r="D21" s="83">
        <v>69.0</v>
      </c>
      <c r="E21" s="84">
        <v>1.0</v>
      </c>
      <c r="F21" s="84">
        <v>63.0</v>
      </c>
      <c r="G21" s="84">
        <v>2.0</v>
      </c>
      <c r="H21" s="96">
        <f>COUNTIFS(Data!C$2:$C1018,B20,Data!$B$2:$B1018,$D$3,Data!$A$2:A1018,C21)</f>
        <v>40</v>
      </c>
      <c r="I21" s="96">
        <f>COUNTIFS(Data!$C$2:$C1018,B20,Data!$B$2:B1018,$E$3,Data!$A$2:$A1018,C21)</f>
        <v>0</v>
      </c>
      <c r="J21" s="96">
        <f t="shared" ref="J21:K21" si="33">F21-H21</f>
        <v>23</v>
      </c>
      <c r="K21" s="96">
        <f t="shared" si="33"/>
        <v>2</v>
      </c>
      <c r="L21" s="68"/>
      <c r="M21" s="68"/>
      <c r="N21" s="68"/>
      <c r="O21" s="74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</row>
    <row r="22">
      <c r="A22" s="93">
        <v>10.0</v>
      </c>
      <c r="B22" s="75" t="str">
        <f>O12</f>
        <v/>
      </c>
      <c r="C22" s="77" t="s">
        <v>14</v>
      </c>
      <c r="D22" s="98">
        <v>0.0</v>
      </c>
      <c r="E22" s="99"/>
      <c r="F22" s="100">
        <v>0.0</v>
      </c>
      <c r="G22" s="101">
        <v>0.0</v>
      </c>
      <c r="H22" s="8">
        <f>COUNTIFS(Data!$C$2:$C1018,B22,Data!$B$2:B1018,$D$3,Data!$A$2:A1018,C22)</f>
        <v>0</v>
      </c>
      <c r="I22" s="8">
        <f>COUNTIFS(Data!$C$2:$C1018,B22,Data!$B$2:B1018,$E$3,Data!$A$2:A1018,C22)</f>
        <v>0</v>
      </c>
      <c r="J22" s="8">
        <f t="shared" ref="J22:K22" si="34">F22-H22</f>
        <v>0</v>
      </c>
      <c r="K22" s="8">
        <f t="shared" si="34"/>
        <v>0</v>
      </c>
      <c r="L22" s="68"/>
      <c r="M22" s="68"/>
      <c r="N22" s="68"/>
      <c r="O22" s="69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</row>
    <row r="23">
      <c r="A23" s="46"/>
      <c r="B23" s="46"/>
      <c r="C23" s="77" t="s">
        <v>1784</v>
      </c>
      <c r="D23" s="102"/>
      <c r="E23" s="103"/>
      <c r="F23" s="104"/>
      <c r="G23" s="101">
        <v>0.0</v>
      </c>
      <c r="H23" s="8">
        <f>COUNTIFS(Data!C$2:$C1018,B22,Data!$B$2:$B1018,$D$3,Data!$A$2:A1018,C23)</f>
        <v>0</v>
      </c>
      <c r="I23" s="8">
        <f>COUNTIFS(Data!$C$2:$C1018,B22,Data!$B$2:B1018,$E$3,Data!$A$2:$A1018,C23)</f>
        <v>0</v>
      </c>
      <c r="J23" s="8">
        <f t="shared" ref="J23:K23" si="35">F23-H23</f>
        <v>0</v>
      </c>
      <c r="K23" s="8">
        <f t="shared" si="35"/>
        <v>0</v>
      </c>
      <c r="L23" s="68"/>
      <c r="M23" s="68"/>
      <c r="N23" s="68"/>
      <c r="O23" s="69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</row>
    <row r="24">
      <c r="A24" s="93">
        <v>11.0</v>
      </c>
      <c r="B24" s="76" t="str">
        <f>O13</f>
        <v/>
      </c>
      <c r="C24" s="77" t="s">
        <v>14</v>
      </c>
      <c r="D24" s="98"/>
      <c r="E24" s="99"/>
      <c r="F24" s="100"/>
      <c r="G24" s="101">
        <v>0.0</v>
      </c>
      <c r="H24" s="8">
        <f>COUNTIFS(Data!$C$2:$C1018,B24,Data!$B$2:B1018,$D$3,Data!$A$2:A1018,C24)</f>
        <v>0</v>
      </c>
      <c r="I24" s="8">
        <f>COUNTIFS(Data!$C$2:$C1018,B24,Data!$B$2:B1018,$E$3,Data!$A$2:A1018,C24)</f>
        <v>0</v>
      </c>
      <c r="J24" s="8">
        <f t="shared" ref="J24:K24" si="36">F24-H24</f>
        <v>0</v>
      </c>
      <c r="K24" s="8">
        <f t="shared" si="36"/>
        <v>0</v>
      </c>
      <c r="L24" s="68"/>
      <c r="M24" s="68"/>
      <c r="N24" s="68"/>
      <c r="O24" s="69"/>
      <c r="P24" s="68"/>
      <c r="Q24" s="68"/>
      <c r="R24" s="91" t="s">
        <v>2429</v>
      </c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</row>
    <row r="25">
      <c r="A25" s="46"/>
      <c r="B25" s="46"/>
      <c r="C25" s="77" t="s">
        <v>1784</v>
      </c>
      <c r="D25" s="102"/>
      <c r="E25" s="103"/>
      <c r="F25" s="104"/>
      <c r="G25" s="101">
        <v>0.0</v>
      </c>
      <c r="H25" s="8">
        <f>COUNTIFS(Data!C$2:$C1018,B24,Data!$B$2:$B1018,$D$3,Data!$A$2:A1018,C25)</f>
        <v>0</v>
      </c>
      <c r="I25" s="8">
        <f>COUNTIFS(Data!$C$2:$C1018,B24,Data!$B$2:B1018,$E$3,Data!$A$2:$A1018,C25)</f>
        <v>0</v>
      </c>
      <c r="J25" s="8">
        <f t="shared" ref="J25:K25" si="37">F25-H25</f>
        <v>0</v>
      </c>
      <c r="K25" s="8">
        <f t="shared" si="37"/>
        <v>0</v>
      </c>
      <c r="L25" s="68"/>
      <c r="M25" s="68"/>
      <c r="N25" s="68"/>
      <c r="O25" s="69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</row>
    <row r="26">
      <c r="A26" s="93">
        <v>12.0</v>
      </c>
      <c r="B26" s="75" t="str">
        <f>O14</f>
        <v/>
      </c>
      <c r="C26" s="77" t="s">
        <v>14</v>
      </c>
      <c r="D26" s="98"/>
      <c r="E26" s="99"/>
      <c r="F26" s="100"/>
      <c r="G26" s="101">
        <v>0.0</v>
      </c>
      <c r="H26" s="8">
        <f>COUNTIFS(Data!$C$2:$C1018,B26,Data!$B$2:B1018,$D$3,Data!$A$2:A1018,C26)</f>
        <v>0</v>
      </c>
      <c r="I26" s="8">
        <f>COUNTIFS(Data!$C$2:$C1018,B26,Data!$B$2:B1018,$E$3,Data!$A$2:A1018,C26)</f>
        <v>0</v>
      </c>
      <c r="J26" s="8">
        <f t="shared" ref="J26:K26" si="38">F26-H26</f>
        <v>0</v>
      </c>
      <c r="K26" s="8">
        <f t="shared" si="38"/>
        <v>0</v>
      </c>
      <c r="L26" s="68"/>
      <c r="M26" s="68"/>
      <c r="N26" s="68"/>
      <c r="O26" s="69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</row>
    <row r="27">
      <c r="A27" s="46"/>
      <c r="B27" s="46"/>
      <c r="C27" s="77" t="s">
        <v>1784</v>
      </c>
      <c r="D27" s="102"/>
      <c r="E27" s="103"/>
      <c r="F27" s="104"/>
      <c r="G27" s="101">
        <v>0.0</v>
      </c>
      <c r="H27" s="8">
        <f>COUNTIFS(Data!C$2:$C1018,B26,Data!$B$2:$B1018,$D$3,Data!$A$2:A1018,C27)</f>
        <v>0</v>
      </c>
      <c r="I27" s="8">
        <f>COUNTIFS(Data!$C$2:$C1018,B26,Data!$B$2:B1018,$E$3,Data!$A$2:$A1018,C27)</f>
        <v>0</v>
      </c>
      <c r="J27" s="8">
        <f t="shared" ref="J27:K27" si="39">F27-H27</f>
        <v>0</v>
      </c>
      <c r="K27" s="8">
        <f t="shared" si="39"/>
        <v>0</v>
      </c>
      <c r="L27" s="68"/>
      <c r="M27" s="68"/>
      <c r="N27" s="68"/>
      <c r="O27" s="69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</row>
    <row r="28">
      <c r="A28" s="93">
        <v>13.0</v>
      </c>
      <c r="B28" s="75" t="str">
        <f>O15</f>
        <v/>
      </c>
      <c r="C28" s="77" t="s">
        <v>14</v>
      </c>
      <c r="D28" s="98"/>
      <c r="E28" s="99"/>
      <c r="F28" s="100"/>
      <c r="G28" s="101">
        <v>0.0</v>
      </c>
      <c r="H28" s="8">
        <f>COUNTIFS(Data!$C$2:$C1018,B28,Data!$B$2:B1018,$D$3,Data!$A$2:A1018,C28)</f>
        <v>0</v>
      </c>
      <c r="I28" s="8">
        <f>COUNTIFS(Data!$C$2:$C1018,B28,Data!$B$2:B1018,$E$3,Data!$A$2:A1018,C28)</f>
        <v>0</v>
      </c>
      <c r="J28" s="8">
        <f t="shared" ref="J28:K28" si="40">F28-H28</f>
        <v>0</v>
      </c>
      <c r="K28" s="8">
        <f t="shared" si="40"/>
        <v>0</v>
      </c>
      <c r="L28" s="68"/>
      <c r="M28" s="68"/>
      <c r="N28" s="68"/>
      <c r="O28" s="69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</row>
    <row r="29">
      <c r="A29" s="46"/>
      <c r="B29" s="46"/>
      <c r="C29" s="77" t="s">
        <v>1784</v>
      </c>
      <c r="D29" s="102"/>
      <c r="E29" s="103"/>
      <c r="F29" s="104"/>
      <c r="G29" s="101">
        <v>0.0</v>
      </c>
      <c r="H29" s="8">
        <f>COUNTIFS(Data!C$2:$C1018,B28,Data!$B$2:$B1018,$D$3,Data!$A$2:A1018,C29)</f>
        <v>0</v>
      </c>
      <c r="I29" s="8">
        <f>COUNTIFS(Data!$C$2:$C1018,B28,Data!$B$2:B1018,$E$3,Data!$A$2:$A1018,C29)</f>
        <v>0</v>
      </c>
      <c r="J29" s="8">
        <f t="shared" ref="J29:K29" si="41">F29-H29</f>
        <v>0</v>
      </c>
      <c r="K29" s="8">
        <f t="shared" si="41"/>
        <v>0</v>
      </c>
      <c r="L29" s="68"/>
      <c r="M29" s="68"/>
      <c r="N29" s="68"/>
      <c r="O29" s="69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</row>
    <row r="30">
      <c r="A30" s="93">
        <v>14.0</v>
      </c>
      <c r="B30" s="75" t="str">
        <f>O16</f>
        <v/>
      </c>
      <c r="C30" s="77" t="s">
        <v>14</v>
      </c>
      <c r="D30" s="78"/>
      <c r="E30" s="99"/>
      <c r="F30" s="79"/>
      <c r="G30" s="101">
        <v>0.0</v>
      </c>
      <c r="H30" s="8">
        <f>COUNTIFS(Data!$C$2:$C1018,B30,Data!$B$2:B1018,$D$3,Data!$A$2:A1018,C30)</f>
        <v>0</v>
      </c>
      <c r="I30" s="8">
        <f>COUNTIFS(Data!$C$2:$C1018,B30,Data!$B$2:B1018,$E$3,Data!$A$2:A1018,C30)</f>
        <v>0</v>
      </c>
      <c r="J30" s="8">
        <f t="shared" ref="J30:K30" si="42">F30-H30</f>
        <v>0</v>
      </c>
      <c r="K30" s="8">
        <f t="shared" si="42"/>
        <v>0</v>
      </c>
      <c r="L30" s="68"/>
      <c r="M30" s="68"/>
      <c r="N30" s="68"/>
      <c r="O30" s="69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</row>
    <row r="31">
      <c r="A31" s="46"/>
      <c r="B31" s="46"/>
      <c r="C31" s="77" t="s">
        <v>1784</v>
      </c>
      <c r="D31" s="102"/>
      <c r="E31" s="103"/>
      <c r="F31" s="104"/>
      <c r="G31" s="101">
        <v>0.0</v>
      </c>
      <c r="H31" s="8">
        <f>COUNTIFS(Data!C$2:$C1018,B30,Data!$B$2:$B1018,$D$3,Data!$A$2:A1018,C31)</f>
        <v>0</v>
      </c>
      <c r="I31" s="8">
        <f>COUNTIFS(Data!$C$2:$C1018,B30,Data!$B$2:B1018,$E$3,Data!$A$2:$A1018,C31)</f>
        <v>0</v>
      </c>
      <c r="J31" s="8">
        <f t="shared" ref="J31:K31" si="43">F31-H31</f>
        <v>0</v>
      </c>
      <c r="K31" s="8">
        <f t="shared" si="43"/>
        <v>0</v>
      </c>
      <c r="L31" s="68"/>
      <c r="M31" s="68"/>
      <c r="N31" s="68"/>
      <c r="O31" s="69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</row>
    <row r="32">
      <c r="A32" s="93">
        <v>15.0</v>
      </c>
      <c r="B32" s="105" t="str">
        <f>O17</f>
        <v/>
      </c>
      <c r="C32" s="77" t="s">
        <v>14</v>
      </c>
      <c r="D32" s="78"/>
      <c r="E32" s="99"/>
      <c r="F32" s="79"/>
      <c r="G32" s="101">
        <v>0.0</v>
      </c>
      <c r="H32" s="8">
        <f>COUNTIFS(Data!$C$2:$C1018,B32,Data!$B$2:B1018,$D$3,Data!$A$2:A1018,C32)</f>
        <v>0</v>
      </c>
      <c r="I32" s="8">
        <f>COUNTIFS(Data!$C$2:$C1018,B32,Data!$B$2:B1018,$E$3,Data!$A$2:A1018,C32)</f>
        <v>0</v>
      </c>
      <c r="J32" s="8">
        <f t="shared" ref="J32:K32" si="44">F32-H32</f>
        <v>0</v>
      </c>
      <c r="K32" s="8">
        <f t="shared" si="44"/>
        <v>0</v>
      </c>
      <c r="L32" s="68"/>
      <c r="M32" s="91" t="s">
        <v>2430</v>
      </c>
      <c r="N32" s="68"/>
      <c r="O32" s="69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</row>
    <row r="33">
      <c r="A33" s="46"/>
      <c r="B33" s="46"/>
      <c r="C33" s="77" t="s">
        <v>1784</v>
      </c>
      <c r="D33" s="106"/>
      <c r="E33" s="107"/>
      <c r="F33" s="108"/>
      <c r="G33" s="101">
        <v>0.0</v>
      </c>
      <c r="H33" s="8">
        <f>COUNTIFS(Data!C$2:$C1018,B32,Data!$B$2:$B1018,$D$3,Data!$A$2:A1018,C33)</f>
        <v>0</v>
      </c>
      <c r="I33" s="8">
        <f>COUNTIFS(Data!$C$2:$C1018,B32,Data!$B$2:B1018,$E$3,Data!$A$2:$A1018,C33)</f>
        <v>0</v>
      </c>
      <c r="J33" s="8">
        <f t="shared" ref="J33:K33" si="45">F33-H33</f>
        <v>0</v>
      </c>
      <c r="K33" s="8">
        <f t="shared" si="45"/>
        <v>0</v>
      </c>
      <c r="L33" s="68"/>
      <c r="M33" s="68"/>
      <c r="N33" s="68"/>
      <c r="O33" s="69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</row>
    <row r="34">
      <c r="A34" s="93">
        <v>16.0</v>
      </c>
      <c r="B34" s="105" t="str">
        <f>O18</f>
        <v/>
      </c>
      <c r="C34" s="77" t="s">
        <v>14</v>
      </c>
      <c r="D34" s="109"/>
      <c r="E34" s="101"/>
      <c r="F34" s="110"/>
      <c r="G34" s="101">
        <v>0.0</v>
      </c>
      <c r="H34" s="8">
        <f>COUNTIFS(Data!$C$2:$C1018,B34,Data!$B$2:B1018,$D$3,Data!$A$2:A1018,C34)</f>
        <v>0</v>
      </c>
      <c r="I34" s="8">
        <f>COUNTIFS(Data!$C$2:$C1018,B34,Data!$B$2:B1018,$E$3,Data!$A$2:A1018,C34)</f>
        <v>0</v>
      </c>
      <c r="J34" s="8">
        <f t="shared" ref="J34:K34" si="46">F34-H34</f>
        <v>0</v>
      </c>
      <c r="K34" s="8">
        <f t="shared" si="46"/>
        <v>0</v>
      </c>
      <c r="L34" s="68"/>
      <c r="M34" s="68"/>
      <c r="N34" s="68"/>
      <c r="O34" s="69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</row>
    <row r="35">
      <c r="A35" s="46"/>
      <c r="B35" s="46"/>
      <c r="C35" s="77" t="s">
        <v>1784</v>
      </c>
      <c r="D35" s="109"/>
      <c r="E35" s="101"/>
      <c r="F35" s="110"/>
      <c r="G35" s="101">
        <v>0.0</v>
      </c>
      <c r="H35" s="8">
        <f>COUNTIFS(Data!C$2:$C1018,B34,Data!$B$2:$B1018,$D$3,Data!$A$2:A1018,C35)</f>
        <v>0</v>
      </c>
      <c r="I35" s="8">
        <f>COUNTIFS(Data!$C$2:$C1018,B34,Data!$B$2:B1018,$E$3,Data!$A$2:$A1018,C35)</f>
        <v>0</v>
      </c>
      <c r="J35" s="8">
        <f t="shared" ref="J35:K35" si="47">F35-H35</f>
        <v>0</v>
      </c>
      <c r="K35" s="8">
        <f t="shared" si="47"/>
        <v>0</v>
      </c>
      <c r="L35" s="68"/>
      <c r="M35" s="68"/>
      <c r="N35" s="68"/>
      <c r="O35" s="69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</row>
    <row r="36">
      <c r="A36" s="93">
        <v>17.0</v>
      </c>
      <c r="B36" s="75"/>
      <c r="C36" s="77" t="s">
        <v>14</v>
      </c>
      <c r="D36" s="77"/>
      <c r="E36" s="101"/>
      <c r="F36" s="77"/>
      <c r="G36" s="77"/>
      <c r="H36" s="8">
        <f>COUNTIFS(Data!$C$2:$C1018,B36,Data!$B$2:B1018,$D$3,Data!$A$2:A1018,C36)</f>
        <v>0</v>
      </c>
      <c r="I36" s="8">
        <f>COUNTIFS(Data!$C$2:$C1018,B36,Data!$B$2:B1018,$E$3,Data!$A$2:A1018,C36)</f>
        <v>0</v>
      </c>
      <c r="J36" s="8">
        <f t="shared" ref="J36:K36" si="48">F36-H36</f>
        <v>0</v>
      </c>
      <c r="K36" s="8">
        <f t="shared" si="48"/>
        <v>0</v>
      </c>
      <c r="L36" s="68"/>
      <c r="M36" s="68"/>
      <c r="N36" s="68"/>
      <c r="O36" s="69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</row>
    <row r="37">
      <c r="A37" s="46"/>
      <c r="B37" s="46"/>
      <c r="C37" s="77" t="s">
        <v>1784</v>
      </c>
      <c r="D37" s="77"/>
      <c r="E37" s="101">
        <v>0.0</v>
      </c>
      <c r="F37" s="77"/>
      <c r="G37" s="77"/>
      <c r="H37" s="8">
        <f>COUNTIFS(Data!C$2:$C1018,B36,Data!$B$2:$B1018,$D$3,Data!$A$2:A1018,C37)</f>
        <v>0</v>
      </c>
      <c r="I37" s="8">
        <f>COUNTIFS(Data!$C$2:$C1018,B36,Data!$B$2:B1018,$E$3,Data!$A$2:$A1018,C37)</f>
        <v>0</v>
      </c>
      <c r="J37" s="8">
        <f t="shared" ref="J37:K37" si="49">F37-H37</f>
        <v>0</v>
      </c>
      <c r="K37" s="8">
        <f t="shared" si="49"/>
        <v>0</v>
      </c>
      <c r="L37" s="68"/>
      <c r="M37" s="68"/>
      <c r="N37" s="68"/>
      <c r="O37" s="69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</row>
    <row r="38">
      <c r="A38" s="111"/>
      <c r="B38" s="70" t="s">
        <v>2410</v>
      </c>
      <c r="C38" s="72" t="s">
        <v>14</v>
      </c>
      <c r="D38" s="72">
        <f t="shared" ref="D38:K38" si="50">SUMIF($C$4:$C$37,"=Retro",D4:D37)</f>
        <v>705</v>
      </c>
      <c r="E38" s="72">
        <f t="shared" si="50"/>
        <v>28</v>
      </c>
      <c r="F38" s="112">
        <f t="shared" si="50"/>
        <v>591</v>
      </c>
      <c r="G38" s="72">
        <f t="shared" si="50"/>
        <v>25</v>
      </c>
      <c r="H38" s="72">
        <f t="shared" si="50"/>
        <v>475</v>
      </c>
      <c r="I38" s="72">
        <f t="shared" si="50"/>
        <v>21</v>
      </c>
      <c r="J38" s="72">
        <f t="shared" si="50"/>
        <v>116</v>
      </c>
      <c r="K38" s="72">
        <f t="shared" si="50"/>
        <v>4</v>
      </c>
      <c r="L38" s="68"/>
      <c r="M38" s="68"/>
      <c r="N38" s="68"/>
      <c r="O38" s="69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</row>
    <row r="39">
      <c r="A39" s="46"/>
      <c r="B39" s="46"/>
      <c r="C39" s="72" t="s">
        <v>1784</v>
      </c>
      <c r="D39" s="72">
        <f t="shared" ref="D39:K39" si="51">SUMIF($C$4:C37,"=New",D4:D37)</f>
        <v>302</v>
      </c>
      <c r="E39" s="72">
        <f t="shared" si="51"/>
        <v>39</v>
      </c>
      <c r="F39" s="112">
        <f t="shared" si="51"/>
        <v>252</v>
      </c>
      <c r="G39" s="72">
        <f t="shared" si="51"/>
        <v>23</v>
      </c>
      <c r="H39" s="72">
        <f t="shared" si="51"/>
        <v>170</v>
      </c>
      <c r="I39" s="72">
        <f t="shared" si="51"/>
        <v>17</v>
      </c>
      <c r="J39" s="72">
        <f t="shared" si="51"/>
        <v>82</v>
      </c>
      <c r="K39" s="72">
        <f t="shared" si="51"/>
        <v>6</v>
      </c>
      <c r="L39" s="68"/>
      <c r="M39" s="68"/>
      <c r="N39" s="68"/>
      <c r="O39" s="69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</row>
    <row r="40">
      <c r="A40" s="113"/>
      <c r="B40" s="114" t="s">
        <v>2411</v>
      </c>
      <c r="C40" s="115"/>
      <c r="D40" s="116">
        <f t="shared" ref="D40:K40" si="52">SUM(D38:D39)</f>
        <v>1007</v>
      </c>
      <c r="E40" s="116">
        <f t="shared" si="52"/>
        <v>67</v>
      </c>
      <c r="F40" s="117">
        <f t="shared" si="52"/>
        <v>843</v>
      </c>
      <c r="G40" s="116">
        <f t="shared" si="52"/>
        <v>48</v>
      </c>
      <c r="H40" s="116">
        <f t="shared" si="52"/>
        <v>645</v>
      </c>
      <c r="I40" s="116">
        <f t="shared" si="52"/>
        <v>38</v>
      </c>
      <c r="J40" s="116">
        <f t="shared" si="52"/>
        <v>198</v>
      </c>
      <c r="K40" s="116">
        <f t="shared" si="52"/>
        <v>10</v>
      </c>
      <c r="L40" s="68"/>
      <c r="M40" s="68"/>
      <c r="N40" s="68"/>
      <c r="O40" s="69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</row>
    <row r="41">
      <c r="A41" s="68"/>
      <c r="B41" s="118"/>
      <c r="C41" s="59"/>
      <c r="D41" s="119">
        <f>D40+E40</f>
        <v>1074</v>
      </c>
      <c r="E41" s="61"/>
      <c r="F41" s="119">
        <f>F40+G40</f>
        <v>891</v>
      </c>
      <c r="G41" s="61"/>
      <c r="H41" s="119">
        <f>H40+I40</f>
        <v>683</v>
      </c>
      <c r="I41" s="61"/>
      <c r="J41" s="119">
        <f>J40+K40</f>
        <v>208</v>
      </c>
      <c r="K41" s="61"/>
      <c r="L41" s="68"/>
      <c r="M41" s="68"/>
      <c r="N41" s="68"/>
      <c r="O41" s="69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</row>
    <row r="42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9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</row>
    <row r="43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9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</row>
    <row r="44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9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</row>
    <row r="45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9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</row>
    <row r="46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9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</row>
    <row r="47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9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</row>
    <row r="48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9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</row>
    <row r="49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9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</row>
    <row r="50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9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</row>
    <row r="51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9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</row>
    <row r="52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9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</row>
    <row r="53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9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</row>
    <row r="54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9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</row>
    <row r="55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9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</row>
    <row r="56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9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</row>
    <row r="57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9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</row>
    <row r="58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9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</row>
    <row r="59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9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</row>
    <row r="60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9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</row>
    <row r="61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9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</row>
    <row r="62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9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</row>
    <row r="63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9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</row>
    <row r="64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9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</row>
    <row r="65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9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</row>
    <row r="66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9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</row>
    <row r="67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9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</row>
    <row r="68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9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</row>
    <row r="69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9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</row>
    <row r="70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9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</row>
    <row r="7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9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</row>
    <row r="72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9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</row>
    <row r="73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9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</row>
    <row r="74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9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</row>
    <row r="75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9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</row>
    <row r="76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9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</row>
    <row r="77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9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</row>
    <row r="78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9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</row>
    <row r="79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9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</row>
    <row r="80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9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</row>
    <row r="81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9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</row>
    <row r="82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9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</row>
    <row r="83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9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</row>
    <row r="84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9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</row>
    <row r="8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9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</row>
    <row r="86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9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</row>
    <row r="87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9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</row>
    <row r="88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9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</row>
    <row r="89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9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</row>
    <row r="90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9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</row>
    <row r="91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9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</row>
    <row r="92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9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</row>
    <row r="93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9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</row>
    <row r="94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9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</row>
    <row r="9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9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</row>
    <row r="96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9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</row>
    <row r="97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9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</row>
    <row r="98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9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</row>
    <row r="99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9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</row>
    <row r="100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9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</row>
    <row r="101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9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</row>
    <row r="102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9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</row>
    <row r="103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9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</row>
    <row r="104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9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</row>
    <row r="105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9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</row>
    <row r="106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9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</row>
    <row r="107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9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</row>
    <row r="108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9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</row>
    <row r="109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9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</row>
    <row r="110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9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</row>
    <row r="111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9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</row>
    <row r="112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9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</row>
    <row r="113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9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</row>
    <row r="114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9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</row>
    <row r="115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9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</row>
    <row r="116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9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</row>
    <row r="117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9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</row>
    <row r="118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9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</row>
    <row r="119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9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</row>
    <row r="120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9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</row>
    <row r="12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9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</row>
    <row r="122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9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</row>
    <row r="123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9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</row>
    <row r="124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9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</row>
    <row r="125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9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</row>
    <row r="126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9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</row>
    <row r="127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9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</row>
    <row r="128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9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</row>
    <row r="129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9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</row>
    <row r="130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9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</row>
    <row r="13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9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</row>
    <row r="132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9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</row>
    <row r="133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9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</row>
    <row r="134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9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</row>
    <row r="135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9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</row>
    <row r="136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9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</row>
    <row r="137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9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</row>
    <row r="138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9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</row>
    <row r="139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9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</row>
    <row r="140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9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</row>
    <row r="14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9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</row>
    <row r="142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9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</row>
    <row r="143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9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</row>
    <row r="144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9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</row>
    <row r="145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9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</row>
    <row r="146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9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</row>
    <row r="147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9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</row>
    <row r="148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9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</row>
    <row r="149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9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</row>
    <row r="150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9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</row>
    <row r="15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9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</row>
    <row r="152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9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</row>
    <row r="153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9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</row>
    <row r="154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9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</row>
    <row r="155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9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</row>
    <row r="156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9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</row>
    <row r="157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9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</row>
    <row r="158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9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</row>
    <row r="159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9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</row>
    <row r="160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9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</row>
    <row r="16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9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</row>
    <row r="162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9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</row>
    <row r="163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9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</row>
    <row r="164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9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</row>
    <row r="165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9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</row>
    <row r="166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9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</row>
    <row r="167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9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</row>
    <row r="168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9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</row>
    <row r="169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9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</row>
    <row r="170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9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</row>
    <row r="17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9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</row>
    <row r="172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9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</row>
    <row r="173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9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</row>
    <row r="174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9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</row>
    <row r="17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9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</row>
    <row r="176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9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</row>
    <row r="177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9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</row>
    <row r="178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9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</row>
    <row r="179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9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</row>
    <row r="180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9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</row>
    <row r="18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9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</row>
    <row r="182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9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</row>
    <row r="183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9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</row>
    <row r="184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9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</row>
    <row r="18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9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</row>
    <row r="186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9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</row>
    <row r="187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9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</row>
    <row r="188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9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</row>
    <row r="189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9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</row>
    <row r="190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9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</row>
    <row r="19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9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</row>
    <row r="192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9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</row>
    <row r="193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9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</row>
    <row r="194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9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</row>
    <row r="19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9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</row>
    <row r="196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9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</row>
    <row r="197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9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</row>
    <row r="198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9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</row>
    <row r="199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9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</row>
    <row r="200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9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</row>
    <row r="20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9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</row>
    <row r="202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9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</row>
    <row r="203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9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</row>
    <row r="204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9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</row>
    <row r="20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9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</row>
    <row r="206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9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</row>
    <row r="207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9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</row>
    <row r="208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9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</row>
    <row r="209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9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</row>
    <row r="210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9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</row>
    <row r="21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9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</row>
    <row r="212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9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</row>
    <row r="213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9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</row>
    <row r="214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9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</row>
    <row r="21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9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</row>
    <row r="216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9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</row>
    <row r="217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9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</row>
    <row r="218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9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</row>
    <row r="219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9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</row>
    <row r="220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9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</row>
    <row r="22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9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</row>
    <row r="222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9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</row>
    <row r="223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9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</row>
    <row r="224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9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</row>
    <row r="22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9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</row>
    <row r="226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9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</row>
    <row r="227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9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</row>
    <row r="228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9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</row>
    <row r="229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9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</row>
    <row r="230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9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</row>
    <row r="23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9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</row>
    <row r="232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9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</row>
    <row r="233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9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</row>
    <row r="234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9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</row>
    <row r="23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9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</row>
    <row r="236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9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</row>
    <row r="237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9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</row>
    <row r="238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9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</row>
    <row r="239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9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</row>
    <row r="240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9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</row>
    <row r="24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9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</row>
    <row r="242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9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</row>
    <row r="243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9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</row>
    <row r="244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9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</row>
    <row r="24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9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</row>
    <row r="246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9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</row>
    <row r="247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9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</row>
    <row r="248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9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</row>
    <row r="249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9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</row>
    <row r="250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9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</row>
    <row r="25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9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</row>
    <row r="252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9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</row>
    <row r="253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9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</row>
    <row r="254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9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</row>
    <row r="25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9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</row>
    <row r="256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9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</row>
    <row r="257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9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</row>
    <row r="258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9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</row>
    <row r="259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9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</row>
    <row r="260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9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</row>
    <row r="26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9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</row>
    <row r="262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9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</row>
    <row r="263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9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</row>
    <row r="264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9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</row>
    <row r="26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9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</row>
    <row r="266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9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</row>
    <row r="267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9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</row>
    <row r="268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9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</row>
    <row r="269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9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</row>
    <row r="270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9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</row>
    <row r="27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9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</row>
    <row r="272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9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</row>
    <row r="273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9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</row>
    <row r="274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9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</row>
    <row r="27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9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</row>
    <row r="276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9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</row>
    <row r="277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9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</row>
    <row r="278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9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</row>
    <row r="279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9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</row>
    <row r="280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9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</row>
    <row r="28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9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</row>
    <row r="282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9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</row>
    <row r="283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9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</row>
    <row r="284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9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</row>
    <row r="28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9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</row>
    <row r="286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9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</row>
    <row r="287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9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</row>
    <row r="288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9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</row>
    <row r="289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9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</row>
    <row r="290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9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</row>
    <row r="29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9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</row>
    <row r="292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9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</row>
    <row r="293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9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</row>
    <row r="294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9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</row>
    <row r="29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9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</row>
    <row r="296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9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</row>
    <row r="297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9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</row>
    <row r="298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9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</row>
    <row r="299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9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</row>
    <row r="300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9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</row>
    <row r="30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9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</row>
    <row r="302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9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</row>
    <row r="303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9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</row>
    <row r="304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9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</row>
    <row r="30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9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</row>
    <row r="306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9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</row>
    <row r="307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9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</row>
    <row r="308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9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</row>
    <row r="309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9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</row>
    <row r="310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9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</row>
    <row r="31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9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</row>
    <row r="312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9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</row>
    <row r="313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9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</row>
    <row r="314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9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</row>
    <row r="31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9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</row>
    <row r="316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9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</row>
    <row r="317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9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</row>
    <row r="318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9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</row>
    <row r="319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9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</row>
    <row r="320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9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</row>
    <row r="32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9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</row>
    <row r="322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9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</row>
    <row r="323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9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</row>
    <row r="324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9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</row>
    <row r="32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9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</row>
    <row r="326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9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</row>
    <row r="327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9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</row>
    <row r="328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9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</row>
    <row r="329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9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</row>
    <row r="330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9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</row>
    <row r="33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9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</row>
    <row r="332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9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</row>
    <row r="333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9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</row>
    <row r="334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9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</row>
    <row r="33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9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</row>
    <row r="336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9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</row>
    <row r="337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9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</row>
    <row r="338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9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</row>
    <row r="339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9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</row>
    <row r="340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9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</row>
    <row r="34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9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</row>
    <row r="342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9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</row>
    <row r="343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9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</row>
    <row r="344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9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</row>
    <row r="34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9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</row>
    <row r="346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9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</row>
    <row r="347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9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</row>
    <row r="348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9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</row>
    <row r="349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9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</row>
    <row r="350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9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</row>
    <row r="35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9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</row>
    <row r="352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9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</row>
    <row r="353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9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</row>
    <row r="354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9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</row>
    <row r="35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9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</row>
    <row r="356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9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</row>
    <row r="357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9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</row>
    <row r="358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9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</row>
    <row r="359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9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</row>
    <row r="360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9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</row>
    <row r="36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9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</row>
    <row r="362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9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</row>
    <row r="363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9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</row>
    <row r="364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9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</row>
    <row r="36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9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</row>
    <row r="366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9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</row>
    <row r="367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9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</row>
    <row r="368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9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</row>
    <row r="369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9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</row>
    <row r="370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9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</row>
    <row r="37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9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</row>
    <row r="372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9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</row>
    <row r="373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9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</row>
    <row r="374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9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</row>
    <row r="37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9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</row>
    <row r="376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9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</row>
    <row r="377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9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</row>
    <row r="378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9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</row>
    <row r="379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9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</row>
    <row r="380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9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</row>
    <row r="38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9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</row>
    <row r="382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9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</row>
    <row r="383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9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</row>
    <row r="384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9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</row>
    <row r="38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9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</row>
    <row r="386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9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</row>
    <row r="387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9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</row>
    <row r="388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9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</row>
    <row r="389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9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</row>
    <row r="390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9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</row>
    <row r="39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9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</row>
    <row r="392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9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</row>
    <row r="393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9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</row>
    <row r="394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9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</row>
    <row r="39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9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</row>
    <row r="396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9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</row>
    <row r="397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9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</row>
    <row r="398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9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</row>
    <row r="399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9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</row>
    <row r="400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9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</row>
    <row r="40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9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</row>
    <row r="402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9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</row>
    <row r="403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9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</row>
    <row r="404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9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</row>
    <row r="40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9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</row>
    <row r="406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9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</row>
    <row r="407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9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</row>
    <row r="408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9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</row>
    <row r="409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9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</row>
    <row r="410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9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</row>
    <row r="41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9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</row>
    <row r="412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9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</row>
    <row r="413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9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</row>
    <row r="414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9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</row>
    <row r="41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9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</row>
    <row r="416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9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</row>
    <row r="417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9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</row>
    <row r="418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9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</row>
    <row r="419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9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</row>
    <row r="420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9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</row>
    <row r="42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9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</row>
    <row r="422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9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</row>
    <row r="423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9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</row>
    <row r="424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9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</row>
    <row r="42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9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</row>
    <row r="426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9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</row>
    <row r="427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9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</row>
    <row r="428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9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</row>
    <row r="429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9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</row>
    <row r="430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9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</row>
    <row r="43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9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</row>
    <row r="432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9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</row>
    <row r="433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9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</row>
    <row r="434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9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</row>
    <row r="43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9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</row>
    <row r="436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9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</row>
    <row r="437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9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</row>
    <row r="438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9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</row>
    <row r="439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9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</row>
    <row r="440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9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</row>
    <row r="44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9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</row>
    <row r="442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9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</row>
    <row r="443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9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</row>
    <row r="444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9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</row>
    <row r="44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9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</row>
    <row r="446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9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</row>
    <row r="447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9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</row>
    <row r="448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9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</row>
    <row r="449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9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</row>
    <row r="450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9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</row>
    <row r="45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9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</row>
    <row r="452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9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</row>
    <row r="453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9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</row>
    <row r="454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9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</row>
    <row r="45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9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</row>
    <row r="456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9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</row>
    <row r="457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9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</row>
    <row r="458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9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</row>
    <row r="459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9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</row>
    <row r="460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9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</row>
    <row r="46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9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</row>
    <row r="462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9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</row>
    <row r="463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9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</row>
    <row r="464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9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</row>
    <row r="46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9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</row>
    <row r="466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9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</row>
    <row r="467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9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</row>
    <row r="468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9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</row>
    <row r="469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9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</row>
    <row r="470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9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</row>
    <row r="47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9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</row>
    <row r="472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9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</row>
    <row r="473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9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</row>
    <row r="474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9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</row>
    <row r="47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9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</row>
    <row r="476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9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</row>
    <row r="477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9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</row>
    <row r="478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9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</row>
    <row r="479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9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</row>
    <row r="480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9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</row>
    <row r="48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9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</row>
    <row r="482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9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</row>
    <row r="483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9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</row>
    <row r="484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9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</row>
    <row r="48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9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</row>
    <row r="486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9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</row>
    <row r="487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9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</row>
    <row r="488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9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</row>
    <row r="489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9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</row>
    <row r="490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9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</row>
    <row r="49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9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</row>
    <row r="492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9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</row>
    <row r="493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9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</row>
    <row r="494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9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</row>
    <row r="49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9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</row>
    <row r="496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9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</row>
    <row r="497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9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</row>
    <row r="498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9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</row>
    <row r="499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9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</row>
    <row r="500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9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</row>
    <row r="50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9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</row>
    <row r="502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9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</row>
    <row r="503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9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</row>
    <row r="504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9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</row>
    <row r="50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9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</row>
    <row r="506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9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</row>
    <row r="507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9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</row>
    <row r="508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9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</row>
    <row r="509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9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</row>
    <row r="510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9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</row>
    <row r="51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9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</row>
    <row r="512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9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</row>
    <row r="513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9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</row>
    <row r="514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9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</row>
    <row r="51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9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</row>
    <row r="516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9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</row>
    <row r="517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9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</row>
    <row r="518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9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</row>
    <row r="519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9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</row>
    <row r="520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9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</row>
    <row r="52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9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</row>
    <row r="522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9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</row>
    <row r="523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9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</row>
    <row r="524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9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</row>
    <row r="52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9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</row>
    <row r="526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9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</row>
    <row r="527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9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</row>
    <row r="528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9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</row>
    <row r="529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9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</row>
    <row r="530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9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</row>
    <row r="53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9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</row>
    <row r="532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9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</row>
    <row r="533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9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</row>
    <row r="534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9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</row>
    <row r="53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9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</row>
    <row r="536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9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</row>
    <row r="537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9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</row>
    <row r="538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9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</row>
    <row r="539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9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</row>
    <row r="540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9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</row>
    <row r="54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9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</row>
    <row r="542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9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</row>
    <row r="543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9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</row>
    <row r="544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9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</row>
    <row r="54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9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</row>
    <row r="546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9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</row>
    <row r="547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9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</row>
    <row r="548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9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</row>
    <row r="549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9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</row>
    <row r="550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9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</row>
    <row r="55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9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</row>
    <row r="552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9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</row>
    <row r="553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9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</row>
    <row r="554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9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</row>
    <row r="55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9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</row>
    <row r="556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9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</row>
    <row r="557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9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</row>
    <row r="558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9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</row>
    <row r="559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9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</row>
    <row r="560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9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</row>
    <row r="56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9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</row>
    <row r="562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9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</row>
    <row r="563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9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</row>
    <row r="564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9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</row>
    <row r="56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9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</row>
    <row r="566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9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</row>
    <row r="567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9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</row>
    <row r="568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9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</row>
    <row r="569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9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</row>
    <row r="570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9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</row>
    <row r="57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9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</row>
    <row r="572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9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</row>
    <row r="573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9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</row>
    <row r="574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9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</row>
    <row r="57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9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</row>
    <row r="576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9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</row>
    <row r="577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9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</row>
    <row r="578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9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</row>
    <row r="579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9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</row>
    <row r="580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9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</row>
    <row r="58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9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</row>
    <row r="582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9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</row>
    <row r="583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9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</row>
    <row r="584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9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</row>
    <row r="58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9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</row>
    <row r="586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9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</row>
    <row r="587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9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</row>
    <row r="588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9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</row>
    <row r="589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9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</row>
    <row r="590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9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</row>
    <row r="59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9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</row>
    <row r="592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9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</row>
    <row r="593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9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</row>
    <row r="594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9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</row>
    <row r="59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9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</row>
    <row r="596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9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</row>
    <row r="597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9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</row>
    <row r="598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9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</row>
    <row r="599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9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</row>
    <row r="600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9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</row>
    <row r="60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9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</row>
    <row r="602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9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</row>
    <row r="603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9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</row>
    <row r="604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9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</row>
    <row r="60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9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</row>
    <row r="606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9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</row>
    <row r="607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9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</row>
    <row r="608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9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</row>
    <row r="609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9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</row>
    <row r="610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9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</row>
    <row r="61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9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</row>
    <row r="612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9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</row>
    <row r="613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9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</row>
    <row r="614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9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</row>
    <row r="61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9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</row>
    <row r="616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9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</row>
    <row r="617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9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</row>
    <row r="618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9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</row>
    <row r="619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9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</row>
    <row r="620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9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</row>
    <row r="62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9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</row>
    <row r="622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9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</row>
    <row r="623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9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</row>
    <row r="624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9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</row>
    <row r="62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9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</row>
    <row r="626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9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</row>
    <row r="627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9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</row>
    <row r="628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9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</row>
    <row r="629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9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</row>
    <row r="630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9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</row>
    <row r="63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9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</row>
    <row r="632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9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</row>
    <row r="633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9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</row>
    <row r="634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9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</row>
    <row r="63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9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</row>
    <row r="636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9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</row>
    <row r="637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9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</row>
    <row r="638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9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</row>
    <row r="639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9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</row>
    <row r="640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9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</row>
    <row r="64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9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</row>
    <row r="642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9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</row>
    <row r="643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9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</row>
    <row r="644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9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</row>
    <row r="64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9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</row>
    <row r="646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9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</row>
    <row r="647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9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</row>
    <row r="648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9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</row>
    <row r="649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9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</row>
    <row r="650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9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</row>
    <row r="65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9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</row>
    <row r="652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9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</row>
    <row r="653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9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</row>
    <row r="654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9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</row>
    <row r="65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9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</row>
    <row r="656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9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</row>
    <row r="657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9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</row>
    <row r="658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9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</row>
    <row r="659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9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</row>
    <row r="660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9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</row>
    <row r="66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9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</row>
    <row r="662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9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</row>
    <row r="663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9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</row>
    <row r="664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9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</row>
    <row r="66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9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</row>
    <row r="666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9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</row>
    <row r="667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9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</row>
    <row r="668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9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</row>
    <row r="669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9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</row>
    <row r="670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9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</row>
    <row r="67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9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</row>
    <row r="672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9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</row>
    <row r="673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9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</row>
    <row r="674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9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</row>
    <row r="67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9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</row>
    <row r="676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9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</row>
    <row r="677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9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</row>
    <row r="678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9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</row>
    <row r="679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9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</row>
    <row r="680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9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</row>
    <row r="68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9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</row>
    <row r="682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9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</row>
    <row r="683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9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</row>
    <row r="684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9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</row>
    <row r="68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9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</row>
    <row r="686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9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</row>
    <row r="687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9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</row>
    <row r="688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9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</row>
    <row r="689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9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</row>
    <row r="690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9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</row>
    <row r="69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9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</row>
    <row r="692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9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</row>
    <row r="693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9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</row>
    <row r="694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9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</row>
    <row r="69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9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</row>
    <row r="696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9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</row>
    <row r="697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9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</row>
    <row r="698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9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</row>
    <row r="699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9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</row>
    <row r="700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9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</row>
    <row r="70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9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</row>
    <row r="702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9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</row>
    <row r="703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9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</row>
    <row r="704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9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</row>
    <row r="70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9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</row>
    <row r="706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9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</row>
    <row r="707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9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</row>
    <row r="708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9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</row>
    <row r="709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9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</row>
    <row r="710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9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</row>
    <row r="71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9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</row>
    <row r="712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9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</row>
    <row r="713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9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</row>
    <row r="714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9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</row>
    <row r="71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9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</row>
    <row r="716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9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</row>
    <row r="717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9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</row>
    <row r="718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9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</row>
    <row r="719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9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</row>
    <row r="720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9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</row>
    <row r="72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9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</row>
    <row r="722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9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</row>
    <row r="723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9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</row>
    <row r="724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9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</row>
    <row r="72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9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</row>
    <row r="726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9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</row>
    <row r="727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9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</row>
    <row r="728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9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</row>
    <row r="729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9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</row>
    <row r="730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9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</row>
    <row r="73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9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</row>
    <row r="732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9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</row>
    <row r="733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9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</row>
    <row r="734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9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</row>
    <row r="73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9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</row>
    <row r="736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9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</row>
    <row r="737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9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</row>
    <row r="738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9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</row>
    <row r="739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9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</row>
    <row r="740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9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</row>
    <row r="74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9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</row>
    <row r="742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9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</row>
    <row r="743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9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</row>
    <row r="744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9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</row>
    <row r="74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9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</row>
    <row r="746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9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</row>
    <row r="747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9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</row>
    <row r="748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9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</row>
    <row r="749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9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</row>
    <row r="750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9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</row>
    <row r="75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9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</row>
    <row r="752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9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</row>
    <row r="753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9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</row>
    <row r="754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9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</row>
    <row r="75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9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</row>
    <row r="756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9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</row>
    <row r="757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9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</row>
    <row r="758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9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</row>
    <row r="759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9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</row>
    <row r="760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9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</row>
    <row r="76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9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</row>
    <row r="762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9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</row>
    <row r="763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9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</row>
    <row r="764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9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</row>
    <row r="76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9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</row>
    <row r="766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9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</row>
    <row r="767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9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</row>
    <row r="768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9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</row>
    <row r="769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9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</row>
    <row r="770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9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</row>
    <row r="77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9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</row>
    <row r="772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9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</row>
    <row r="773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9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</row>
    <row r="774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9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</row>
    <row r="77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9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</row>
    <row r="776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9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</row>
    <row r="777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9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</row>
    <row r="778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9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</row>
    <row r="779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9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</row>
    <row r="780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9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</row>
    <row r="78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9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</row>
    <row r="782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9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</row>
    <row r="783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9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</row>
    <row r="784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9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</row>
    <row r="78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9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</row>
    <row r="786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9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</row>
    <row r="787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9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</row>
    <row r="788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9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</row>
    <row r="789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9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</row>
    <row r="790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9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</row>
    <row r="79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9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</row>
    <row r="792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9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</row>
    <row r="793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9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</row>
    <row r="794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9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</row>
    <row r="79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9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</row>
    <row r="796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9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</row>
    <row r="797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9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</row>
    <row r="798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9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</row>
    <row r="799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9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</row>
    <row r="800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9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</row>
    <row r="80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9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</row>
    <row r="802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9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</row>
    <row r="803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9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</row>
    <row r="804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9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</row>
    <row r="80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9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</row>
    <row r="806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9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</row>
    <row r="807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9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</row>
    <row r="808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9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</row>
    <row r="809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9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</row>
    <row r="810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9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</row>
    <row r="81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9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</row>
    <row r="812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9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</row>
    <row r="813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9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</row>
    <row r="814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9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</row>
    <row r="81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9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</row>
    <row r="816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9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</row>
    <row r="817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9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</row>
    <row r="818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9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</row>
    <row r="819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9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</row>
    <row r="820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9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</row>
    <row r="82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9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</row>
    <row r="822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9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</row>
    <row r="823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9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</row>
    <row r="824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9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</row>
    <row r="8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9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</row>
    <row r="826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9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</row>
    <row r="827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9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</row>
    <row r="828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9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</row>
    <row r="829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9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</row>
    <row r="830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9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</row>
    <row r="83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9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</row>
    <row r="832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9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</row>
    <row r="833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9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</row>
    <row r="834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9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</row>
    <row r="83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9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</row>
    <row r="836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9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</row>
    <row r="837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9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</row>
    <row r="838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9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</row>
    <row r="839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9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</row>
    <row r="840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9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</row>
    <row r="84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9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</row>
    <row r="842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9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</row>
    <row r="843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9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</row>
    <row r="844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9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</row>
    <row r="84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9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</row>
    <row r="846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9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</row>
    <row r="847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9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</row>
    <row r="848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9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</row>
    <row r="849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9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</row>
    <row r="850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9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</row>
    <row r="85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9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</row>
    <row r="852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9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</row>
    <row r="853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9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</row>
    <row r="854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9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</row>
    <row r="85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9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</row>
    <row r="856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9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</row>
    <row r="857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9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</row>
    <row r="858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9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</row>
    <row r="859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9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</row>
    <row r="860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9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</row>
    <row r="86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9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</row>
    <row r="862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9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</row>
    <row r="863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9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</row>
    <row r="864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9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</row>
    <row r="86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9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</row>
    <row r="866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9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</row>
    <row r="867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9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</row>
    <row r="868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9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</row>
    <row r="869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9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</row>
    <row r="870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9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</row>
    <row r="87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9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</row>
    <row r="872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9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</row>
    <row r="873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9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</row>
    <row r="874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9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</row>
    <row r="87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9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</row>
    <row r="876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9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</row>
    <row r="877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9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</row>
    <row r="878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9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</row>
    <row r="879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9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</row>
    <row r="880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9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</row>
    <row r="88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9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</row>
    <row r="882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9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</row>
    <row r="883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9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</row>
    <row r="884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9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</row>
    <row r="88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9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</row>
    <row r="886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9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</row>
    <row r="887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9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</row>
    <row r="888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9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</row>
    <row r="889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9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</row>
    <row r="890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9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</row>
    <row r="89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9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</row>
    <row r="892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9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</row>
    <row r="893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9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</row>
    <row r="894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9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</row>
    <row r="89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9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</row>
    <row r="896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9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</row>
    <row r="897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9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</row>
    <row r="898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9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</row>
    <row r="899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9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</row>
    <row r="900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9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</row>
    <row r="90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9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</row>
    <row r="902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9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</row>
    <row r="903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9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</row>
    <row r="904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9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</row>
    <row r="90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9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</row>
    <row r="906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9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</row>
    <row r="907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9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</row>
    <row r="908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9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</row>
    <row r="909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9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</row>
    <row r="910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9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</row>
    <row r="91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9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</row>
    <row r="912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9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</row>
    <row r="913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9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</row>
    <row r="914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9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</row>
    <row r="91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9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</row>
    <row r="916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9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</row>
    <row r="917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9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</row>
    <row r="918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9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</row>
    <row r="919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9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</row>
    <row r="920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9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</row>
    <row r="92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9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</row>
    <row r="922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9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</row>
    <row r="923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9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</row>
    <row r="924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9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</row>
    <row r="92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9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</row>
    <row r="926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9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</row>
    <row r="927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9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</row>
    <row r="928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9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</row>
    <row r="929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9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</row>
    <row r="930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9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</row>
    <row r="93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9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</row>
    <row r="932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9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</row>
    <row r="933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9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</row>
    <row r="934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9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</row>
    <row r="93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9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</row>
    <row r="936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9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</row>
    <row r="937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9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</row>
    <row r="938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9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</row>
    <row r="939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9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</row>
    <row r="940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9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</row>
    <row r="94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9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</row>
    <row r="942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9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</row>
    <row r="943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9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</row>
    <row r="944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9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</row>
    <row r="94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9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</row>
    <row r="946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9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</row>
    <row r="947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9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</row>
    <row r="948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9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</row>
    <row r="949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9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</row>
    <row r="950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9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</row>
    <row r="95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9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</row>
    <row r="952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9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</row>
    <row r="953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9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</row>
    <row r="954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9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</row>
    <row r="95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9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</row>
    <row r="956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9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</row>
    <row r="957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9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</row>
    <row r="958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9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</row>
    <row r="959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9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</row>
    <row r="960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9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</row>
    <row r="96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9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</row>
    <row r="962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9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</row>
    <row r="963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9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</row>
    <row r="964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9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</row>
    <row r="96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9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</row>
    <row r="966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9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</row>
    <row r="967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9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</row>
    <row r="968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9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</row>
    <row r="969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9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</row>
    <row r="970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9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</row>
    <row r="97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9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</row>
    <row r="972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9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</row>
    <row r="973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9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</row>
    <row r="974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9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</row>
    <row r="97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9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</row>
    <row r="976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9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</row>
    <row r="977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9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</row>
    <row r="978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9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</row>
    <row r="979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9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</row>
    <row r="980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9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</row>
    <row r="98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9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</row>
    <row r="982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9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</row>
    <row r="983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9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</row>
    <row r="984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9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</row>
    <row r="98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9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</row>
    <row r="986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9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</row>
    <row r="987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9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</row>
    <row r="988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9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</row>
    <row r="989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9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</row>
    <row r="990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9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</row>
    <row r="99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9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</row>
    <row r="992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9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</row>
    <row r="993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9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</row>
    <row r="994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9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</row>
    <row r="99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9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</row>
    <row r="996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9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</row>
    <row r="997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9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</row>
    <row r="998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9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  <c r="AD998" s="68"/>
    </row>
    <row r="999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9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  <c r="AD999" s="68"/>
    </row>
    <row r="1000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9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  <c r="AD1000" s="68"/>
    </row>
    <row r="1001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9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  <c r="AB1001" s="68"/>
      <c r="AC1001" s="68"/>
      <c r="AD1001" s="68"/>
    </row>
    <row r="1002">
      <c r="A1002" s="68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9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  <c r="AA1002" s="68"/>
      <c r="AB1002" s="68"/>
      <c r="AC1002" s="68"/>
      <c r="AD1002" s="68"/>
    </row>
    <row r="1003">
      <c r="A1003" s="68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9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  <c r="AA1003" s="68"/>
      <c r="AB1003" s="68"/>
      <c r="AC1003" s="68"/>
      <c r="AD1003" s="68"/>
    </row>
    <row r="1004">
      <c r="A1004" s="68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9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  <c r="AA1004" s="68"/>
      <c r="AB1004" s="68"/>
      <c r="AC1004" s="68"/>
      <c r="AD1004" s="68"/>
    </row>
    <row r="1005">
      <c r="A1005" s="68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9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  <c r="AA1005" s="68"/>
      <c r="AB1005" s="68"/>
      <c r="AC1005" s="68"/>
      <c r="AD1005" s="68"/>
    </row>
    <row r="1006">
      <c r="A1006" s="68"/>
      <c r="B1006" s="68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9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  <c r="AA1006" s="68"/>
      <c r="AB1006" s="68"/>
      <c r="AC1006" s="68"/>
      <c r="AD1006" s="68"/>
    </row>
    <row r="1007">
      <c r="A1007" s="68"/>
      <c r="B1007" s="68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9"/>
      <c r="P1007" s="68"/>
      <c r="Q1007" s="68"/>
      <c r="R1007" s="68"/>
      <c r="S1007" s="68"/>
      <c r="T1007" s="68"/>
      <c r="U1007" s="68"/>
      <c r="V1007" s="68"/>
      <c r="W1007" s="68"/>
      <c r="X1007" s="68"/>
      <c r="Y1007" s="68"/>
      <c r="Z1007" s="68"/>
      <c r="AA1007" s="68"/>
      <c r="AB1007" s="68"/>
      <c r="AC1007" s="68"/>
      <c r="AD1007" s="68"/>
    </row>
    <row r="1008">
      <c r="A1008" s="68"/>
      <c r="B1008" s="68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9"/>
      <c r="P1008" s="68"/>
      <c r="Q1008" s="68"/>
      <c r="R1008" s="68"/>
      <c r="S1008" s="68"/>
      <c r="T1008" s="68"/>
      <c r="U1008" s="68"/>
      <c r="V1008" s="68"/>
      <c r="W1008" s="68"/>
      <c r="X1008" s="68"/>
      <c r="Y1008" s="68"/>
      <c r="Z1008" s="68"/>
      <c r="AA1008" s="68"/>
      <c r="AB1008" s="68"/>
      <c r="AC1008" s="68"/>
      <c r="AD1008" s="68"/>
    </row>
    <row r="1009">
      <c r="A1009" s="68"/>
      <c r="B1009" s="68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9"/>
      <c r="P1009" s="68"/>
      <c r="Q1009" s="68"/>
      <c r="R1009" s="68"/>
      <c r="S1009" s="68"/>
      <c r="T1009" s="68"/>
      <c r="U1009" s="68"/>
      <c r="V1009" s="68"/>
      <c r="W1009" s="68"/>
      <c r="X1009" s="68"/>
      <c r="Y1009" s="68"/>
      <c r="Z1009" s="68"/>
      <c r="AA1009" s="68"/>
      <c r="AB1009" s="68"/>
      <c r="AC1009" s="68"/>
      <c r="AD1009" s="68"/>
    </row>
    <row r="1010">
      <c r="A1010" s="68"/>
      <c r="B1010" s="68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9"/>
      <c r="P1010" s="68"/>
      <c r="Q1010" s="68"/>
      <c r="R1010" s="68"/>
      <c r="S1010" s="68"/>
      <c r="T1010" s="68"/>
      <c r="U1010" s="68"/>
      <c r="V1010" s="68"/>
      <c r="W1010" s="68"/>
      <c r="X1010" s="68"/>
      <c r="Y1010" s="68"/>
      <c r="Z1010" s="68"/>
      <c r="AA1010" s="68"/>
      <c r="AB1010" s="68"/>
      <c r="AC1010" s="68"/>
      <c r="AD1010" s="68"/>
    </row>
    <row r="1011">
      <c r="A1011" s="68"/>
      <c r="B1011" s="68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9"/>
      <c r="P1011" s="68"/>
      <c r="Q1011" s="68"/>
      <c r="R1011" s="68"/>
      <c r="S1011" s="68"/>
      <c r="T1011" s="68"/>
      <c r="U1011" s="68"/>
      <c r="V1011" s="68"/>
      <c r="W1011" s="68"/>
      <c r="X1011" s="68"/>
      <c r="Y1011" s="68"/>
      <c r="Z1011" s="68"/>
      <c r="AA1011" s="68"/>
      <c r="AB1011" s="68"/>
      <c r="AC1011" s="68"/>
      <c r="AD1011" s="68"/>
    </row>
    <row r="1012">
      <c r="A1012" s="68"/>
      <c r="B1012" s="68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9"/>
      <c r="P1012" s="68"/>
      <c r="Q1012" s="68"/>
      <c r="R1012" s="68"/>
      <c r="S1012" s="68"/>
      <c r="T1012" s="68"/>
      <c r="U1012" s="68"/>
      <c r="V1012" s="68"/>
      <c r="W1012" s="68"/>
      <c r="X1012" s="68"/>
      <c r="Y1012" s="68"/>
      <c r="Z1012" s="68"/>
      <c r="AA1012" s="68"/>
      <c r="AB1012" s="68"/>
      <c r="AC1012" s="68"/>
      <c r="AD1012" s="68"/>
    </row>
    <row r="1013">
      <c r="A1013" s="68"/>
      <c r="B1013" s="68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9"/>
      <c r="P1013" s="68"/>
      <c r="Q1013" s="68"/>
      <c r="R1013" s="68"/>
      <c r="S1013" s="68"/>
      <c r="T1013" s="68"/>
      <c r="U1013" s="68"/>
      <c r="V1013" s="68"/>
      <c r="W1013" s="68"/>
      <c r="X1013" s="68"/>
      <c r="Y1013" s="68"/>
      <c r="Z1013" s="68"/>
      <c r="AA1013" s="68"/>
      <c r="AB1013" s="68"/>
      <c r="AC1013" s="68"/>
      <c r="AD1013" s="68"/>
    </row>
    <row r="1014">
      <c r="A1014" s="68"/>
      <c r="B1014" s="68"/>
      <c r="C1014" s="68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9"/>
      <c r="P1014" s="68"/>
      <c r="Q1014" s="68"/>
      <c r="R1014" s="68"/>
      <c r="S1014" s="68"/>
      <c r="T1014" s="68"/>
      <c r="U1014" s="68"/>
      <c r="V1014" s="68"/>
      <c r="W1014" s="68"/>
      <c r="X1014" s="68"/>
      <c r="Y1014" s="68"/>
      <c r="Z1014" s="68"/>
      <c r="AA1014" s="68"/>
      <c r="AB1014" s="68"/>
      <c r="AC1014" s="68"/>
      <c r="AD1014" s="68"/>
    </row>
    <row r="1015">
      <c r="A1015" s="68"/>
      <c r="B1015" s="68"/>
      <c r="C1015" s="68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9"/>
      <c r="P1015" s="68"/>
      <c r="Q1015" s="68"/>
      <c r="R1015" s="68"/>
      <c r="S1015" s="68"/>
      <c r="T1015" s="68"/>
      <c r="U1015" s="68"/>
      <c r="V1015" s="68"/>
      <c r="W1015" s="68"/>
      <c r="X1015" s="68"/>
      <c r="Y1015" s="68"/>
      <c r="Z1015" s="68"/>
      <c r="AA1015" s="68"/>
      <c r="AB1015" s="68"/>
      <c r="AC1015" s="68"/>
      <c r="AD1015" s="68"/>
    </row>
    <row r="1016">
      <c r="A1016" s="68"/>
      <c r="B1016" s="68"/>
      <c r="C1016" s="68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9"/>
      <c r="P1016" s="68"/>
      <c r="Q1016" s="68"/>
      <c r="R1016" s="68"/>
      <c r="S1016" s="68"/>
      <c r="T1016" s="68"/>
      <c r="U1016" s="68"/>
      <c r="V1016" s="68"/>
      <c r="W1016" s="68"/>
      <c r="X1016" s="68"/>
      <c r="Y1016" s="68"/>
      <c r="Z1016" s="68"/>
      <c r="AA1016" s="68"/>
      <c r="AB1016" s="68"/>
      <c r="AC1016" s="68"/>
      <c r="AD1016" s="68"/>
    </row>
    <row r="1017">
      <c r="A1017" s="68"/>
      <c r="B1017" s="68"/>
      <c r="C1017" s="68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9"/>
      <c r="P1017" s="68"/>
      <c r="Q1017" s="68"/>
      <c r="R1017" s="68"/>
      <c r="S1017" s="68"/>
      <c r="T1017" s="68"/>
      <c r="U1017" s="68"/>
      <c r="V1017" s="68"/>
      <c r="W1017" s="68"/>
      <c r="X1017" s="68"/>
      <c r="Y1017" s="68"/>
      <c r="Z1017" s="68"/>
      <c r="AA1017" s="68"/>
      <c r="AB1017" s="68"/>
      <c r="AC1017" s="68"/>
      <c r="AD1017" s="68"/>
    </row>
    <row r="1018">
      <c r="A1018" s="68"/>
      <c r="B1018" s="68"/>
      <c r="C1018" s="68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  <c r="O1018" s="69"/>
      <c r="P1018" s="68"/>
      <c r="Q1018" s="68"/>
      <c r="R1018" s="68"/>
      <c r="S1018" s="68"/>
      <c r="T1018" s="68"/>
      <c r="U1018" s="68"/>
      <c r="V1018" s="68"/>
      <c r="W1018" s="68"/>
      <c r="X1018" s="68"/>
      <c r="Y1018" s="68"/>
      <c r="Z1018" s="68"/>
      <c r="AA1018" s="68"/>
      <c r="AB1018" s="68"/>
      <c r="AC1018" s="68"/>
      <c r="AD1018" s="68"/>
    </row>
  </sheetData>
  <mergeCells count="55">
    <mergeCell ref="A4:A5"/>
    <mergeCell ref="B4:B5"/>
    <mergeCell ref="R4:R5"/>
    <mergeCell ref="S4:U4"/>
    <mergeCell ref="V4:X4"/>
    <mergeCell ref="Y4:AA4"/>
    <mergeCell ref="AB4:AD4"/>
    <mergeCell ref="A2:A3"/>
    <mergeCell ref="B2:B3"/>
    <mergeCell ref="C2:C3"/>
    <mergeCell ref="D2:E2"/>
    <mergeCell ref="F2:G2"/>
    <mergeCell ref="H2:I2"/>
    <mergeCell ref="J2:K2"/>
    <mergeCell ref="B14:B15"/>
    <mergeCell ref="B16:B17"/>
    <mergeCell ref="B18:B19"/>
    <mergeCell ref="R18:R19"/>
    <mergeCell ref="R20:S20"/>
    <mergeCell ref="A6:A7"/>
    <mergeCell ref="B6:B7"/>
    <mergeCell ref="A8:A9"/>
    <mergeCell ref="B8:B9"/>
    <mergeCell ref="A10:A11"/>
    <mergeCell ref="B10:B11"/>
    <mergeCell ref="B12:B13"/>
    <mergeCell ref="B24:B25"/>
    <mergeCell ref="B26:B27"/>
    <mergeCell ref="B28:B29"/>
    <mergeCell ref="B30:B31"/>
    <mergeCell ref="B32:B33"/>
    <mergeCell ref="B34:B35"/>
    <mergeCell ref="B36:B37"/>
    <mergeCell ref="B38:B39"/>
    <mergeCell ref="A12:A13"/>
    <mergeCell ref="A14:A15"/>
    <mergeCell ref="A16:A17"/>
    <mergeCell ref="A18:A19"/>
    <mergeCell ref="A20:A21"/>
    <mergeCell ref="B20:B21"/>
    <mergeCell ref="B22:B23"/>
    <mergeCell ref="A36:A37"/>
    <mergeCell ref="A38:A39"/>
    <mergeCell ref="B40:C41"/>
    <mergeCell ref="D41:E41"/>
    <mergeCell ref="F41:G41"/>
    <mergeCell ref="H41:I41"/>
    <mergeCell ref="J41:K41"/>
    <mergeCell ref="A22:A23"/>
    <mergeCell ref="A24:A25"/>
    <mergeCell ref="A26:A27"/>
    <mergeCell ref="A28:A29"/>
    <mergeCell ref="A30:A31"/>
    <mergeCell ref="A32:A33"/>
    <mergeCell ref="A34:A35"/>
  </mergeCells>
  <conditionalFormatting sqref="D4:K40">
    <cfRule type="cellIs" dxfId="0" priority="1" operator="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3">
      <c r="A3" s="120" t="s">
        <v>2</v>
      </c>
      <c r="B3" s="121" t="s">
        <v>2417</v>
      </c>
      <c r="C3" s="45"/>
      <c r="D3" s="61"/>
      <c r="E3" s="122" t="s">
        <v>2418</v>
      </c>
      <c r="F3" s="45"/>
      <c r="G3" s="61"/>
      <c r="H3" s="122" t="s">
        <v>2419</v>
      </c>
      <c r="I3" s="45"/>
      <c r="J3" s="61"/>
      <c r="K3" s="122" t="s">
        <v>2416</v>
      </c>
      <c r="L3" s="45"/>
      <c r="M3" s="61"/>
    </row>
    <row r="4">
      <c r="A4" s="46"/>
      <c r="B4" s="123" t="s">
        <v>14</v>
      </c>
      <c r="C4" s="123" t="s">
        <v>1784</v>
      </c>
      <c r="D4" s="123" t="s">
        <v>2410</v>
      </c>
      <c r="E4" s="123" t="s">
        <v>14</v>
      </c>
      <c r="F4" s="123" t="s">
        <v>1784</v>
      </c>
      <c r="G4" s="123" t="s">
        <v>2410</v>
      </c>
      <c r="H4" s="123" t="s">
        <v>14</v>
      </c>
      <c r="I4" s="123" t="s">
        <v>1784</v>
      </c>
      <c r="J4" s="123" t="s">
        <v>2410</v>
      </c>
      <c r="K4" s="123" t="s">
        <v>14</v>
      </c>
      <c r="L4" s="123" t="s">
        <v>1784</v>
      </c>
      <c r="M4" s="124" t="s">
        <v>2410</v>
      </c>
    </row>
    <row r="5">
      <c r="A5" s="87" t="s">
        <v>2420</v>
      </c>
      <c r="B5" s="125"/>
      <c r="C5" s="125"/>
      <c r="D5" s="125"/>
      <c r="E5" s="125"/>
      <c r="F5" s="125"/>
      <c r="G5" s="125"/>
      <c r="H5" s="126"/>
      <c r="I5" s="125"/>
      <c r="J5" s="125"/>
      <c r="K5" s="125"/>
      <c r="L5" s="125"/>
      <c r="M5" s="125"/>
    </row>
    <row r="6">
      <c r="A6" s="87" t="s">
        <v>2421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</row>
    <row r="7">
      <c r="A7" s="87" t="s">
        <v>2422</v>
      </c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</row>
    <row r="8">
      <c r="A8" s="87" t="s">
        <v>2423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</row>
    <row r="9">
      <c r="A9" s="87" t="s">
        <v>2424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</row>
    <row r="10">
      <c r="A10" s="87" t="s">
        <v>1004</v>
      </c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</row>
    <row r="11">
      <c r="A11" s="87" t="s">
        <v>2425</v>
      </c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</row>
    <row r="12">
      <c r="A12" s="87" t="s">
        <v>2426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</row>
    <row r="13">
      <c r="A13" s="87" t="s">
        <v>1666</v>
      </c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</row>
    <row r="14">
      <c r="A14" s="87" t="s">
        <v>2427</v>
      </c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</row>
    <row r="15">
      <c r="A15" s="87" t="s">
        <v>2428</v>
      </c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</row>
    <row r="16">
      <c r="A16" s="123" t="s">
        <v>2410</v>
      </c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</row>
  </sheetData>
  <mergeCells count="5">
    <mergeCell ref="A3:A4"/>
    <mergeCell ref="B3:D3"/>
    <mergeCell ref="E3:G3"/>
    <mergeCell ref="H3:J3"/>
    <mergeCell ref="K3:M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42.63"/>
    <col customWidth="1" min="3" max="3" width="48.88"/>
    <col customWidth="1" min="4" max="4" width="15.13"/>
    <col customWidth="1" min="5" max="5" width="11.88"/>
    <col customWidth="1" min="6" max="6" width="15.13"/>
    <col customWidth="1" min="7" max="7" width="20.0"/>
    <col customWidth="1" min="8" max="8" width="7.75"/>
    <col customWidth="1" min="9" max="9" width="11.88"/>
    <col customWidth="1" min="12" max="12" width="33.88"/>
    <col customWidth="1" min="13" max="13" width="49.38"/>
    <col customWidth="1" min="14" max="14" width="37.63"/>
  </cols>
  <sheetData>
    <row r="1">
      <c r="A1" s="128" t="s">
        <v>2431</v>
      </c>
      <c r="B1" s="45"/>
      <c r="C1" s="45"/>
      <c r="D1" s="45"/>
      <c r="E1" s="45"/>
      <c r="F1" s="45"/>
      <c r="G1" s="45"/>
      <c r="H1" s="45"/>
      <c r="I1" s="61"/>
      <c r="J1" s="129"/>
      <c r="K1" s="1"/>
      <c r="L1" s="1"/>
      <c r="M1" s="130" t="s">
        <v>2432</v>
      </c>
      <c r="N1" s="8"/>
      <c r="O1" s="8"/>
      <c r="P1" s="8"/>
      <c r="Q1" s="8"/>
      <c r="R1" s="8"/>
      <c r="S1" s="8"/>
      <c r="T1" s="131"/>
      <c r="U1" s="131"/>
      <c r="V1" s="131"/>
      <c r="W1" s="131"/>
      <c r="X1" s="131"/>
      <c r="Y1" s="131"/>
      <c r="Z1" s="131"/>
      <c r="AA1" s="131"/>
    </row>
    <row r="2">
      <c r="A2" s="130">
        <v>1.0</v>
      </c>
      <c r="B2" s="89" t="s">
        <v>2433</v>
      </c>
      <c r="C2" s="132" t="s">
        <v>2434</v>
      </c>
      <c r="D2" s="133" t="s">
        <v>2435</v>
      </c>
      <c r="E2" s="134">
        <v>44631.0</v>
      </c>
      <c r="F2" s="135" t="s">
        <v>2436</v>
      </c>
      <c r="G2" s="136">
        <v>0.3</v>
      </c>
      <c r="H2" s="136">
        <v>0.2606</v>
      </c>
      <c r="I2" s="133">
        <v>5179650.48</v>
      </c>
      <c r="J2" s="137">
        <f>362+25</f>
        <v>387</v>
      </c>
      <c r="K2" s="135"/>
      <c r="L2" s="138"/>
      <c r="M2" s="138"/>
      <c r="N2" s="138"/>
      <c r="O2" s="138"/>
      <c r="P2" s="138"/>
      <c r="Q2" s="138"/>
      <c r="R2" s="138"/>
      <c r="S2" s="138"/>
      <c r="T2" s="131"/>
      <c r="U2" s="131"/>
      <c r="V2" s="131"/>
      <c r="W2" s="131"/>
      <c r="X2" s="131"/>
      <c r="Y2" s="131"/>
      <c r="Z2" s="131"/>
      <c r="AA2" s="131"/>
    </row>
    <row r="3">
      <c r="A3" s="130">
        <v>2.0</v>
      </c>
      <c r="B3" s="139" t="s">
        <v>2437</v>
      </c>
      <c r="C3" s="140" t="s">
        <v>2438</v>
      </c>
      <c r="D3" s="133" t="s">
        <v>2439</v>
      </c>
      <c r="E3" s="135" t="s">
        <v>2440</v>
      </c>
      <c r="F3" s="135" t="s">
        <v>87</v>
      </c>
      <c r="G3" s="136">
        <v>0.29</v>
      </c>
      <c r="H3" s="135" t="s">
        <v>26</v>
      </c>
      <c r="I3" s="135" t="s">
        <v>26</v>
      </c>
      <c r="J3" s="137"/>
      <c r="K3" s="135"/>
      <c r="L3" s="135"/>
      <c r="M3" s="8"/>
      <c r="N3" s="8"/>
      <c r="O3" s="8"/>
      <c r="P3" s="8"/>
      <c r="Q3" s="8"/>
      <c r="R3" s="8"/>
      <c r="S3" s="8"/>
      <c r="T3" s="131"/>
      <c r="U3" s="131"/>
      <c r="V3" s="131"/>
      <c r="W3" s="131"/>
      <c r="X3" s="131"/>
      <c r="Y3" s="131"/>
      <c r="Z3" s="131"/>
      <c r="AA3" s="131"/>
    </row>
    <row r="4">
      <c r="A4" s="130">
        <v>3.0</v>
      </c>
      <c r="B4" s="139" t="s">
        <v>2441</v>
      </c>
      <c r="C4" s="140" t="s">
        <v>2442</v>
      </c>
      <c r="D4" s="133" t="s">
        <v>2443</v>
      </c>
      <c r="E4" s="135" t="s">
        <v>211</v>
      </c>
      <c r="F4" s="135" t="s">
        <v>2444</v>
      </c>
      <c r="G4" s="136">
        <v>0.28</v>
      </c>
      <c r="H4" s="135" t="s">
        <v>26</v>
      </c>
      <c r="I4" s="135" t="s">
        <v>26</v>
      </c>
      <c r="J4" s="137"/>
      <c r="K4" s="128" t="s">
        <v>2431</v>
      </c>
      <c r="L4" s="45"/>
      <c r="M4" s="45"/>
      <c r="N4" s="45"/>
      <c r="O4" s="45"/>
      <c r="P4" s="45"/>
      <c r="Q4" s="45"/>
      <c r="R4" s="45"/>
      <c r="S4" s="61"/>
      <c r="T4" s="131"/>
      <c r="U4" s="131"/>
      <c r="V4" s="131"/>
      <c r="W4" s="131"/>
      <c r="X4" s="131"/>
      <c r="Y4" s="131"/>
      <c r="Z4" s="131"/>
      <c r="AA4" s="131"/>
    </row>
    <row r="5">
      <c r="A5" s="130">
        <v>4.0</v>
      </c>
      <c r="B5" s="139" t="s">
        <v>2445</v>
      </c>
      <c r="C5" s="140" t="s">
        <v>2446</v>
      </c>
      <c r="D5" s="133" t="s">
        <v>2447</v>
      </c>
      <c r="E5" s="134">
        <v>44754.0</v>
      </c>
      <c r="F5" s="135" t="s">
        <v>2436</v>
      </c>
      <c r="G5" s="136">
        <v>0.27</v>
      </c>
      <c r="H5" s="135" t="s">
        <v>26</v>
      </c>
      <c r="I5" s="135" t="s">
        <v>26</v>
      </c>
      <c r="J5" s="137"/>
      <c r="K5" s="135">
        <v>1.0</v>
      </c>
      <c r="L5" s="141" t="s">
        <v>2448</v>
      </c>
      <c r="M5" s="89" t="s">
        <v>2449</v>
      </c>
      <c r="N5" s="142" t="s">
        <v>2450</v>
      </c>
      <c r="O5" s="143" t="s">
        <v>355</v>
      </c>
      <c r="P5" s="144" t="s">
        <v>2436</v>
      </c>
      <c r="Q5" s="145">
        <v>0.4553</v>
      </c>
      <c r="R5" s="145">
        <v>0.4513</v>
      </c>
      <c r="S5" s="88">
        <v>26.32</v>
      </c>
      <c r="T5" s="131"/>
      <c r="U5" s="131"/>
      <c r="V5" s="131"/>
      <c r="W5" s="131"/>
      <c r="X5" s="131"/>
      <c r="Y5" s="131"/>
      <c r="Z5" s="131"/>
      <c r="AA5" s="131"/>
    </row>
    <row r="6">
      <c r="A6" s="130">
        <v>5.0</v>
      </c>
      <c r="B6" s="139" t="s">
        <v>2451</v>
      </c>
      <c r="C6" s="140" t="s">
        <v>2452</v>
      </c>
      <c r="D6" s="133" t="s">
        <v>2453</v>
      </c>
      <c r="E6" s="146">
        <v>44631.0</v>
      </c>
      <c r="F6" s="135" t="s">
        <v>2436</v>
      </c>
      <c r="G6" s="136">
        <v>0.25</v>
      </c>
      <c r="H6" s="135" t="s">
        <v>26</v>
      </c>
      <c r="I6" s="135" t="s">
        <v>26</v>
      </c>
      <c r="J6" s="137"/>
      <c r="K6" s="135">
        <v>2.0</v>
      </c>
      <c r="L6" s="141" t="s">
        <v>2454</v>
      </c>
      <c r="M6" s="141" t="s">
        <v>2455</v>
      </c>
      <c r="N6" s="142" t="s">
        <v>2456</v>
      </c>
      <c r="O6" s="141" t="s">
        <v>1121</v>
      </c>
      <c r="P6" s="141" t="s">
        <v>2436</v>
      </c>
      <c r="Q6" s="145">
        <v>0.3299</v>
      </c>
      <c r="R6" s="145">
        <v>0.2802</v>
      </c>
      <c r="S6" s="141">
        <v>4482913.0</v>
      </c>
      <c r="T6" s="131"/>
      <c r="U6" s="131"/>
      <c r="V6" s="131"/>
      <c r="W6" s="131"/>
      <c r="X6" s="131"/>
      <c r="Y6" s="131"/>
      <c r="Z6" s="131"/>
      <c r="AA6" s="131"/>
    </row>
    <row r="7">
      <c r="A7" s="130">
        <v>6.0</v>
      </c>
      <c r="B7" s="139" t="s">
        <v>2457</v>
      </c>
      <c r="C7" s="140" t="s">
        <v>2434</v>
      </c>
      <c r="D7" s="133" t="s">
        <v>2458</v>
      </c>
      <c r="E7" s="147">
        <v>44907.0</v>
      </c>
      <c r="F7" s="135" t="s">
        <v>2436</v>
      </c>
      <c r="G7" s="136">
        <v>0.25</v>
      </c>
      <c r="H7" s="135" t="s">
        <v>26</v>
      </c>
      <c r="I7" s="135" t="s">
        <v>26</v>
      </c>
      <c r="J7" s="137"/>
      <c r="K7" s="135">
        <v>3.0</v>
      </c>
      <c r="L7" s="141" t="s">
        <v>2459</v>
      </c>
      <c r="M7" s="89" t="s">
        <v>2460</v>
      </c>
      <c r="N7" s="142" t="s">
        <v>2461</v>
      </c>
      <c r="O7" s="148">
        <v>44722.0</v>
      </c>
      <c r="P7" s="89" t="s">
        <v>2436</v>
      </c>
      <c r="Q7" s="145">
        <v>0.3065</v>
      </c>
      <c r="R7" s="145">
        <v>0.2991</v>
      </c>
      <c r="S7" s="89">
        <v>2461496.0</v>
      </c>
      <c r="T7" s="131"/>
      <c r="U7" s="131"/>
      <c r="V7" s="131"/>
      <c r="W7" s="131"/>
      <c r="X7" s="131"/>
      <c r="Y7" s="131"/>
      <c r="Z7" s="131"/>
      <c r="AA7" s="131"/>
    </row>
    <row r="8">
      <c r="A8" s="130">
        <v>7.0</v>
      </c>
      <c r="B8" s="139" t="s">
        <v>2462</v>
      </c>
      <c r="C8" s="140" t="s">
        <v>2434</v>
      </c>
      <c r="D8" s="133" t="s">
        <v>2463</v>
      </c>
      <c r="E8" s="135" t="s">
        <v>2464</v>
      </c>
      <c r="F8" s="135" t="s">
        <v>2436</v>
      </c>
      <c r="G8" s="136">
        <v>0.004</v>
      </c>
      <c r="H8" s="135" t="s">
        <v>26</v>
      </c>
      <c r="I8" s="135" t="s">
        <v>26</v>
      </c>
      <c r="J8" s="137"/>
      <c r="K8" s="135">
        <v>4.0</v>
      </c>
      <c r="L8" s="141" t="s">
        <v>2465</v>
      </c>
      <c r="M8" s="89" t="s">
        <v>2466</v>
      </c>
      <c r="N8" s="142" t="s">
        <v>2467</v>
      </c>
      <c r="O8" s="89" t="s">
        <v>2468</v>
      </c>
      <c r="P8" s="89" t="s">
        <v>2436</v>
      </c>
      <c r="Q8" s="145">
        <v>0.3</v>
      </c>
      <c r="R8" s="145" t="s">
        <v>26</v>
      </c>
      <c r="S8" s="89" t="s">
        <v>26</v>
      </c>
      <c r="T8" s="131"/>
      <c r="U8" s="131"/>
      <c r="V8" s="131"/>
      <c r="W8" s="131"/>
      <c r="X8" s="131"/>
      <c r="Y8" s="131"/>
      <c r="Z8" s="131"/>
      <c r="AA8" s="131"/>
    </row>
    <row r="9">
      <c r="A9" s="130">
        <v>8.0</v>
      </c>
      <c r="B9" s="139" t="s">
        <v>2469</v>
      </c>
      <c r="C9" s="140" t="s">
        <v>2470</v>
      </c>
      <c r="D9" s="133" t="s">
        <v>2471</v>
      </c>
      <c r="E9" s="135" t="s">
        <v>2464</v>
      </c>
      <c r="F9" s="135" t="s">
        <v>2444</v>
      </c>
      <c r="G9" s="136">
        <v>0.0038</v>
      </c>
      <c r="H9" s="135" t="s">
        <v>26</v>
      </c>
      <c r="I9" s="135" t="s">
        <v>26</v>
      </c>
      <c r="J9" s="137"/>
      <c r="K9" s="135">
        <v>5.0</v>
      </c>
      <c r="L9" s="141" t="s">
        <v>2472</v>
      </c>
      <c r="M9" s="89" t="s">
        <v>2473</v>
      </c>
      <c r="N9" s="142" t="s">
        <v>2474</v>
      </c>
      <c r="O9" s="89" t="s">
        <v>2475</v>
      </c>
      <c r="P9" s="89" t="s">
        <v>2436</v>
      </c>
      <c r="Q9" s="145">
        <v>0.25</v>
      </c>
      <c r="R9" s="145" t="s">
        <v>26</v>
      </c>
      <c r="S9" s="89" t="s">
        <v>26</v>
      </c>
      <c r="T9" s="131"/>
      <c r="U9" s="131"/>
      <c r="V9" s="131"/>
      <c r="W9" s="131"/>
      <c r="X9" s="131"/>
      <c r="Y9" s="131"/>
      <c r="Z9" s="131"/>
      <c r="AA9" s="131"/>
    </row>
    <row r="10">
      <c r="A10" s="130">
        <v>9.0</v>
      </c>
      <c r="B10" s="139" t="s">
        <v>2476</v>
      </c>
      <c r="C10" s="140" t="s">
        <v>2470</v>
      </c>
      <c r="D10" s="133" t="s">
        <v>2477</v>
      </c>
      <c r="E10" s="135" t="s">
        <v>693</v>
      </c>
      <c r="F10" s="135" t="s">
        <v>2444</v>
      </c>
      <c r="G10" s="136">
        <v>1.0E-4</v>
      </c>
      <c r="H10" s="135" t="s">
        <v>26</v>
      </c>
      <c r="I10" s="135" t="s">
        <v>26</v>
      </c>
      <c r="J10" s="137"/>
      <c r="K10" s="135">
        <v>6.0</v>
      </c>
      <c r="L10" s="141" t="s">
        <v>2478</v>
      </c>
      <c r="M10" s="89" t="s">
        <v>2479</v>
      </c>
      <c r="N10" s="142" t="s">
        <v>2480</v>
      </c>
      <c r="O10" s="143" t="s">
        <v>355</v>
      </c>
      <c r="P10" s="144" t="s">
        <v>2436</v>
      </c>
      <c r="Q10" s="145">
        <v>0.228</v>
      </c>
      <c r="R10" s="145" t="s">
        <v>26</v>
      </c>
      <c r="S10" s="89" t="s">
        <v>26</v>
      </c>
      <c r="T10" s="131"/>
      <c r="U10" s="131"/>
      <c r="V10" s="131"/>
      <c r="W10" s="131"/>
      <c r="X10" s="131"/>
      <c r="Y10" s="131"/>
      <c r="Z10" s="131"/>
      <c r="AA10" s="131"/>
    </row>
    <row r="11">
      <c r="A11" s="128" t="s">
        <v>2481</v>
      </c>
      <c r="B11" s="45"/>
      <c r="C11" s="45"/>
      <c r="D11" s="45"/>
      <c r="E11" s="45"/>
      <c r="F11" s="45"/>
      <c r="G11" s="45"/>
      <c r="H11" s="45"/>
      <c r="I11" s="61"/>
      <c r="J11" s="149"/>
      <c r="K11" s="135">
        <v>7.0</v>
      </c>
      <c r="L11" s="141" t="s">
        <v>2482</v>
      </c>
      <c r="M11" s="89" t="s">
        <v>2449</v>
      </c>
      <c r="N11" s="142" t="s">
        <v>2483</v>
      </c>
      <c r="O11" s="89" t="s">
        <v>1121</v>
      </c>
      <c r="P11" s="89" t="s">
        <v>2436</v>
      </c>
      <c r="Q11" s="145">
        <v>0.1827</v>
      </c>
      <c r="R11" s="89" t="s">
        <v>26</v>
      </c>
      <c r="S11" s="89" t="s">
        <v>26</v>
      </c>
      <c r="T11" s="131"/>
      <c r="U11" s="131"/>
      <c r="V11" s="131"/>
      <c r="W11" s="131"/>
      <c r="X11" s="131"/>
      <c r="Y11" s="131"/>
      <c r="Z11" s="131"/>
      <c r="AA11" s="131"/>
    </row>
    <row r="12">
      <c r="A12" s="130">
        <v>10.0</v>
      </c>
      <c r="B12" s="89" t="s">
        <v>2484</v>
      </c>
      <c r="C12" s="132" t="s">
        <v>2485</v>
      </c>
      <c r="D12" s="142" t="s">
        <v>2486</v>
      </c>
      <c r="E12" s="150">
        <v>44814.0</v>
      </c>
      <c r="F12" s="151" t="s">
        <v>87</v>
      </c>
      <c r="G12" s="152">
        <v>0.16</v>
      </c>
      <c r="H12" s="151" t="s">
        <v>26</v>
      </c>
      <c r="I12" s="151" t="s">
        <v>26</v>
      </c>
      <c r="J12" s="149"/>
      <c r="K12" s="135">
        <v>8.0</v>
      </c>
      <c r="L12" s="141" t="s">
        <v>2487</v>
      </c>
      <c r="M12" s="89" t="s">
        <v>2473</v>
      </c>
      <c r="N12" s="142" t="s">
        <v>2488</v>
      </c>
      <c r="O12" s="89" t="s">
        <v>2464</v>
      </c>
      <c r="P12" s="89" t="s">
        <v>87</v>
      </c>
      <c r="Q12" s="145">
        <v>0.11</v>
      </c>
      <c r="R12" s="89" t="s">
        <v>26</v>
      </c>
      <c r="S12" s="89" t="s">
        <v>26</v>
      </c>
      <c r="T12" s="131"/>
      <c r="U12" s="131"/>
      <c r="V12" s="131"/>
      <c r="W12" s="131"/>
      <c r="X12" s="131"/>
      <c r="Y12" s="131"/>
      <c r="Z12" s="131"/>
      <c r="AA12" s="131"/>
    </row>
    <row r="13">
      <c r="A13" s="128" t="s">
        <v>2489</v>
      </c>
      <c r="B13" s="45"/>
      <c r="C13" s="45"/>
      <c r="D13" s="45"/>
      <c r="E13" s="45"/>
      <c r="F13" s="45"/>
      <c r="G13" s="45"/>
      <c r="H13" s="45"/>
      <c r="I13" s="61"/>
      <c r="J13" s="149"/>
      <c r="K13" s="135">
        <v>9.0</v>
      </c>
      <c r="L13" s="141" t="s">
        <v>2490</v>
      </c>
      <c r="M13" s="89" t="s">
        <v>2434</v>
      </c>
      <c r="N13" s="142" t="s">
        <v>2491</v>
      </c>
      <c r="O13" s="89" t="s">
        <v>2126</v>
      </c>
      <c r="P13" s="89" t="s">
        <v>2436</v>
      </c>
      <c r="Q13" s="145">
        <v>0.1033</v>
      </c>
      <c r="R13" s="145">
        <v>0.289</v>
      </c>
      <c r="S13" s="89">
        <v>4547450.0</v>
      </c>
      <c r="T13" s="131"/>
      <c r="U13" s="131"/>
      <c r="V13" s="131"/>
      <c r="W13" s="131"/>
      <c r="X13" s="131"/>
      <c r="Y13" s="131"/>
      <c r="Z13" s="131"/>
      <c r="AA13" s="131"/>
    </row>
    <row r="14">
      <c r="A14" s="130">
        <v>11.0</v>
      </c>
      <c r="B14" s="89" t="s">
        <v>2492</v>
      </c>
      <c r="C14" s="132" t="s">
        <v>2493</v>
      </c>
      <c r="D14" s="142" t="s">
        <v>2494</v>
      </c>
      <c r="E14" s="151" t="s">
        <v>704</v>
      </c>
      <c r="F14" s="151" t="s">
        <v>2436</v>
      </c>
      <c r="G14" s="152">
        <v>0.56</v>
      </c>
      <c r="H14" s="152">
        <v>0.5403</v>
      </c>
      <c r="I14" s="151">
        <v>3770896.0</v>
      </c>
      <c r="J14" s="149"/>
      <c r="K14" s="135">
        <v>10.0</v>
      </c>
      <c r="L14" s="141" t="s">
        <v>2495</v>
      </c>
      <c r="M14" s="89" t="s">
        <v>2473</v>
      </c>
      <c r="N14" s="142" t="s">
        <v>2496</v>
      </c>
      <c r="O14" s="89" t="s">
        <v>2440</v>
      </c>
      <c r="P14" s="89" t="s">
        <v>87</v>
      </c>
      <c r="Q14" s="145">
        <v>0.1</v>
      </c>
      <c r="R14" s="89" t="s">
        <v>26</v>
      </c>
      <c r="S14" s="89" t="s">
        <v>26</v>
      </c>
      <c r="T14" s="131"/>
      <c r="U14" s="131"/>
      <c r="V14" s="131"/>
      <c r="W14" s="131"/>
      <c r="X14" s="131"/>
      <c r="Y14" s="131"/>
      <c r="Z14" s="131"/>
      <c r="AA14" s="131"/>
    </row>
    <row r="15">
      <c r="A15" s="130">
        <v>12.0</v>
      </c>
      <c r="B15" s="139" t="s">
        <v>2497</v>
      </c>
      <c r="C15" s="140" t="s">
        <v>2498</v>
      </c>
      <c r="D15" s="153" t="s">
        <v>2499</v>
      </c>
      <c r="E15" s="154">
        <v>44572.0</v>
      </c>
      <c r="F15" s="155" t="s">
        <v>87</v>
      </c>
      <c r="G15" s="156">
        <v>0.56</v>
      </c>
      <c r="H15" s="156">
        <v>0.5365</v>
      </c>
      <c r="I15" s="155">
        <v>3685580.0</v>
      </c>
      <c r="J15" s="149"/>
      <c r="K15" s="135">
        <v>11.0</v>
      </c>
      <c r="L15" s="141" t="s">
        <v>2500</v>
      </c>
      <c r="M15" s="89" t="s">
        <v>2479</v>
      </c>
      <c r="N15" s="142" t="s">
        <v>2501</v>
      </c>
      <c r="O15" s="143">
        <v>44752.0</v>
      </c>
      <c r="P15" s="89" t="s">
        <v>2436</v>
      </c>
      <c r="Q15" s="145">
        <v>0.0759</v>
      </c>
      <c r="R15" s="89" t="s">
        <v>26</v>
      </c>
      <c r="S15" s="89" t="s">
        <v>26</v>
      </c>
      <c r="T15" s="131"/>
      <c r="U15" s="131"/>
      <c r="V15" s="131"/>
      <c r="W15" s="131"/>
      <c r="X15" s="131"/>
      <c r="Y15" s="131"/>
      <c r="Z15" s="131"/>
      <c r="AA15" s="131"/>
    </row>
    <row r="16">
      <c r="A16" s="130">
        <v>13.0</v>
      </c>
      <c r="B16" s="139" t="s">
        <v>2502</v>
      </c>
      <c r="C16" s="140" t="s">
        <v>2493</v>
      </c>
      <c r="D16" s="153" t="s">
        <v>2503</v>
      </c>
      <c r="E16" s="157" t="s">
        <v>704</v>
      </c>
      <c r="F16" s="155" t="s">
        <v>2444</v>
      </c>
      <c r="G16" s="156">
        <v>0.35</v>
      </c>
      <c r="H16" s="156">
        <v>0.3391</v>
      </c>
      <c r="I16" s="155">
        <v>2423985.0</v>
      </c>
      <c r="J16" s="149"/>
      <c r="K16" s="135">
        <v>12.0</v>
      </c>
      <c r="L16" s="141" t="s">
        <v>2504</v>
      </c>
      <c r="M16" s="89" t="s">
        <v>2505</v>
      </c>
      <c r="N16" s="142" t="s">
        <v>2506</v>
      </c>
      <c r="O16" s="89" t="s">
        <v>1121</v>
      </c>
      <c r="P16" s="89" t="s">
        <v>2436</v>
      </c>
      <c r="Q16" s="145">
        <v>0.052</v>
      </c>
      <c r="R16" s="89" t="s">
        <v>26</v>
      </c>
      <c r="S16" s="89" t="s">
        <v>26</v>
      </c>
      <c r="T16" s="131"/>
      <c r="U16" s="131"/>
      <c r="V16" s="131"/>
      <c r="W16" s="131"/>
      <c r="X16" s="131"/>
      <c r="Y16" s="131"/>
      <c r="Z16" s="131"/>
      <c r="AA16" s="131"/>
    </row>
    <row r="17">
      <c r="A17" s="130">
        <v>14.0</v>
      </c>
      <c r="B17" s="139" t="s">
        <v>2507</v>
      </c>
      <c r="C17" s="140" t="s">
        <v>2493</v>
      </c>
      <c r="D17" s="153" t="s">
        <v>2508</v>
      </c>
      <c r="E17" s="154">
        <v>44722.0</v>
      </c>
      <c r="F17" s="155" t="s">
        <v>87</v>
      </c>
      <c r="G17" s="156">
        <v>0.34</v>
      </c>
      <c r="H17" s="156">
        <v>0.3084</v>
      </c>
      <c r="I17" s="155">
        <v>1759842.0</v>
      </c>
      <c r="J17" s="149"/>
      <c r="K17" s="135">
        <v>13.0</v>
      </c>
      <c r="L17" s="141" t="s">
        <v>2484</v>
      </c>
      <c r="M17" s="89" t="s">
        <v>2479</v>
      </c>
      <c r="N17" s="142" t="s">
        <v>2509</v>
      </c>
      <c r="O17" s="89" t="s">
        <v>2510</v>
      </c>
      <c r="P17" s="89" t="s">
        <v>2436</v>
      </c>
      <c r="Q17" s="145">
        <v>0.0093</v>
      </c>
      <c r="R17" s="89" t="s">
        <v>26</v>
      </c>
      <c r="S17" s="89" t="s">
        <v>26</v>
      </c>
      <c r="T17" s="131"/>
      <c r="U17" s="131"/>
      <c r="V17" s="131"/>
      <c r="W17" s="131"/>
      <c r="X17" s="131"/>
      <c r="Y17" s="131"/>
      <c r="Z17" s="131"/>
      <c r="AA17" s="131"/>
    </row>
    <row r="18">
      <c r="A18" s="130">
        <v>15.0</v>
      </c>
      <c r="B18" s="139" t="s">
        <v>2511</v>
      </c>
      <c r="C18" s="140" t="s">
        <v>2512</v>
      </c>
      <c r="D18" s="153" t="s">
        <v>2513</v>
      </c>
      <c r="E18" s="157">
        <v>44815.0</v>
      </c>
      <c r="F18" s="155" t="s">
        <v>87</v>
      </c>
      <c r="G18" s="156">
        <v>0.3</v>
      </c>
      <c r="H18" s="155" t="s">
        <v>26</v>
      </c>
      <c r="I18" s="155" t="s">
        <v>26</v>
      </c>
      <c r="J18" s="149"/>
      <c r="K18" s="135">
        <v>14.0</v>
      </c>
      <c r="L18" s="141" t="s">
        <v>2514</v>
      </c>
      <c r="M18" s="89" t="s">
        <v>2515</v>
      </c>
      <c r="N18" s="142" t="s">
        <v>2516</v>
      </c>
      <c r="O18" s="143">
        <v>44630.0</v>
      </c>
      <c r="P18" s="89" t="s">
        <v>2436</v>
      </c>
      <c r="Q18" s="145">
        <v>4.0E-4</v>
      </c>
      <c r="R18" s="89" t="s">
        <v>26</v>
      </c>
      <c r="S18" s="89" t="s">
        <v>26</v>
      </c>
      <c r="T18" s="131"/>
      <c r="U18" s="131"/>
      <c r="V18" s="131"/>
      <c r="W18" s="131"/>
      <c r="X18" s="131"/>
      <c r="Y18" s="131"/>
      <c r="Z18" s="131"/>
      <c r="AA18" s="131"/>
    </row>
    <row r="19">
      <c r="A19" s="130">
        <v>16.0</v>
      </c>
      <c r="B19" s="139" t="s">
        <v>2517</v>
      </c>
      <c r="C19" s="140" t="s">
        <v>2518</v>
      </c>
      <c r="D19" s="153" t="s">
        <v>2519</v>
      </c>
      <c r="E19" s="157" t="s">
        <v>704</v>
      </c>
      <c r="F19" s="155" t="s">
        <v>2436</v>
      </c>
      <c r="G19" s="156">
        <v>0.2978</v>
      </c>
      <c r="H19" s="156">
        <v>0.187</v>
      </c>
      <c r="I19" s="155">
        <v>1521246.0</v>
      </c>
      <c r="J19" s="149"/>
      <c r="K19" s="135">
        <v>15.0</v>
      </c>
      <c r="L19" s="141" t="s">
        <v>2520</v>
      </c>
      <c r="M19" s="89" t="s">
        <v>2521</v>
      </c>
      <c r="N19" s="142" t="s">
        <v>2522</v>
      </c>
      <c r="O19" s="89" t="s">
        <v>2440</v>
      </c>
      <c r="P19" s="89" t="s">
        <v>87</v>
      </c>
      <c r="Q19" s="145">
        <v>1.0E-4</v>
      </c>
      <c r="R19" s="89" t="s">
        <v>26</v>
      </c>
      <c r="S19" s="89" t="s">
        <v>26</v>
      </c>
      <c r="T19" s="131"/>
      <c r="U19" s="131"/>
      <c r="V19" s="131"/>
      <c r="W19" s="131"/>
      <c r="X19" s="131"/>
      <c r="Y19" s="131"/>
      <c r="Z19" s="131"/>
      <c r="AA19" s="131"/>
    </row>
    <row r="20">
      <c r="A20" s="130">
        <v>17.0</v>
      </c>
      <c r="B20" s="139" t="s">
        <v>2523</v>
      </c>
      <c r="C20" s="140" t="s">
        <v>2524</v>
      </c>
      <c r="D20" s="153" t="s">
        <v>2525</v>
      </c>
      <c r="E20" s="155" t="s">
        <v>448</v>
      </c>
      <c r="F20" s="155" t="s">
        <v>87</v>
      </c>
      <c r="G20" s="156">
        <v>0.28</v>
      </c>
      <c r="H20" s="155" t="s">
        <v>26</v>
      </c>
      <c r="I20" s="155" t="s">
        <v>26</v>
      </c>
      <c r="J20" s="149"/>
      <c r="K20" s="135">
        <v>16.0</v>
      </c>
      <c r="L20" s="141" t="s">
        <v>2526</v>
      </c>
      <c r="M20" s="89" t="s">
        <v>2470</v>
      </c>
      <c r="N20" s="142" t="s">
        <v>2527</v>
      </c>
      <c r="O20" s="143">
        <v>44816.0</v>
      </c>
      <c r="P20" s="89" t="s">
        <v>87</v>
      </c>
      <c r="Q20" s="145">
        <v>1.0E-4</v>
      </c>
      <c r="R20" s="89" t="s">
        <v>26</v>
      </c>
      <c r="S20" s="89" t="s">
        <v>26</v>
      </c>
      <c r="T20" s="131"/>
      <c r="U20" s="131"/>
      <c r="V20" s="131"/>
      <c r="W20" s="131"/>
      <c r="X20" s="131"/>
      <c r="Y20" s="131"/>
      <c r="Z20" s="131"/>
      <c r="AA20" s="131"/>
    </row>
    <row r="21">
      <c r="A21" s="130">
        <v>18.0</v>
      </c>
      <c r="B21" s="139" t="s">
        <v>2528</v>
      </c>
      <c r="C21" s="140" t="s">
        <v>2442</v>
      </c>
      <c r="D21" s="153" t="s">
        <v>2529</v>
      </c>
      <c r="E21" s="155" t="s">
        <v>2510</v>
      </c>
      <c r="F21" s="155" t="s">
        <v>2436</v>
      </c>
      <c r="G21" s="156">
        <v>0.27</v>
      </c>
      <c r="H21" s="156">
        <v>0.105</v>
      </c>
      <c r="I21" s="155">
        <v>1078083.0</v>
      </c>
      <c r="J21" s="149"/>
      <c r="K21" s="128" t="s">
        <v>2481</v>
      </c>
      <c r="L21" s="45"/>
      <c r="M21" s="45"/>
      <c r="N21" s="45"/>
      <c r="O21" s="45"/>
      <c r="P21" s="45"/>
      <c r="Q21" s="45"/>
      <c r="R21" s="45"/>
      <c r="S21" s="61"/>
      <c r="T21" s="131"/>
      <c r="U21" s="131"/>
      <c r="V21" s="131"/>
      <c r="W21" s="131"/>
      <c r="X21" s="131"/>
      <c r="Y21" s="131"/>
      <c r="Z21" s="131"/>
      <c r="AA21" s="131"/>
    </row>
    <row r="22">
      <c r="A22" s="130">
        <v>19.0</v>
      </c>
      <c r="B22" s="139" t="s">
        <v>2530</v>
      </c>
      <c r="C22" s="140" t="s">
        <v>2524</v>
      </c>
      <c r="D22" s="153" t="s">
        <v>2531</v>
      </c>
      <c r="E22" s="157" t="s">
        <v>1647</v>
      </c>
      <c r="F22" s="155" t="s">
        <v>87</v>
      </c>
      <c r="G22" s="156">
        <v>0.27</v>
      </c>
      <c r="H22" s="155" t="s">
        <v>26</v>
      </c>
      <c r="I22" s="155" t="s">
        <v>26</v>
      </c>
      <c r="J22" s="149"/>
      <c r="K22" s="135">
        <v>17.0</v>
      </c>
      <c r="L22" s="141" t="s">
        <v>2532</v>
      </c>
      <c r="M22" s="89" t="s">
        <v>2533</v>
      </c>
      <c r="N22" s="142" t="s">
        <v>2534</v>
      </c>
      <c r="O22" s="89" t="s">
        <v>211</v>
      </c>
      <c r="P22" s="89" t="s">
        <v>2436</v>
      </c>
      <c r="Q22" s="145">
        <v>0.39</v>
      </c>
      <c r="R22" s="89" t="s">
        <v>26</v>
      </c>
      <c r="S22" s="89" t="s">
        <v>26</v>
      </c>
      <c r="T22" s="131"/>
      <c r="U22" s="131"/>
      <c r="V22" s="131"/>
      <c r="W22" s="131"/>
      <c r="X22" s="131"/>
      <c r="Y22" s="131"/>
      <c r="Z22" s="131"/>
      <c r="AA22" s="131"/>
    </row>
    <row r="23">
      <c r="A23" s="130">
        <v>20.0</v>
      </c>
      <c r="B23" s="139" t="s">
        <v>2535</v>
      </c>
      <c r="C23" s="140" t="s">
        <v>2493</v>
      </c>
      <c r="D23" s="153" t="s">
        <v>2536</v>
      </c>
      <c r="E23" s="157" t="s">
        <v>2475</v>
      </c>
      <c r="F23" s="155" t="s">
        <v>2436</v>
      </c>
      <c r="G23" s="156">
        <v>0.26</v>
      </c>
      <c r="H23" s="156">
        <v>0.2273</v>
      </c>
      <c r="I23" s="155">
        <v>4923859.0</v>
      </c>
      <c r="J23" s="149"/>
      <c r="K23" s="135">
        <v>18.0</v>
      </c>
      <c r="L23" s="141" t="s">
        <v>2537</v>
      </c>
      <c r="M23" s="89" t="s">
        <v>2538</v>
      </c>
      <c r="N23" s="142" t="s">
        <v>2539</v>
      </c>
      <c r="O23" s="89" t="s">
        <v>448</v>
      </c>
      <c r="P23" s="89" t="s">
        <v>2436</v>
      </c>
      <c r="Q23" s="145">
        <v>0.29</v>
      </c>
      <c r="R23" s="89" t="s">
        <v>26</v>
      </c>
      <c r="S23" s="89" t="s">
        <v>26</v>
      </c>
      <c r="T23" s="131"/>
      <c r="U23" s="131"/>
      <c r="V23" s="131"/>
      <c r="W23" s="131"/>
      <c r="X23" s="131"/>
      <c r="Y23" s="131"/>
      <c r="Z23" s="131"/>
      <c r="AA23" s="131"/>
    </row>
    <row r="24">
      <c r="A24" s="130">
        <v>21.0</v>
      </c>
      <c r="B24" s="139" t="s">
        <v>2540</v>
      </c>
      <c r="C24" s="140" t="s">
        <v>2541</v>
      </c>
      <c r="D24" s="153" t="s">
        <v>2542</v>
      </c>
      <c r="E24" s="157" t="s">
        <v>704</v>
      </c>
      <c r="F24" s="155" t="s">
        <v>87</v>
      </c>
      <c r="G24" s="156">
        <v>0.2511</v>
      </c>
      <c r="H24" s="155" t="s">
        <v>26</v>
      </c>
      <c r="I24" s="155" t="s">
        <v>26</v>
      </c>
      <c r="J24" s="149"/>
      <c r="K24" s="135">
        <v>19.0</v>
      </c>
      <c r="L24" s="141" t="s">
        <v>2543</v>
      </c>
      <c r="M24" s="89" t="s">
        <v>2544</v>
      </c>
      <c r="N24" s="142" t="s">
        <v>2545</v>
      </c>
      <c r="O24" s="89" t="s">
        <v>1647</v>
      </c>
      <c r="P24" s="89" t="s">
        <v>2444</v>
      </c>
      <c r="Q24" s="145">
        <v>0.25</v>
      </c>
      <c r="R24" s="89" t="s">
        <v>26</v>
      </c>
      <c r="S24" s="89" t="s">
        <v>26</v>
      </c>
      <c r="T24" s="131"/>
      <c r="U24" s="131"/>
      <c r="V24" s="131"/>
      <c r="W24" s="131"/>
      <c r="X24" s="131"/>
      <c r="Y24" s="131"/>
      <c r="Z24" s="131"/>
      <c r="AA24" s="131"/>
    </row>
    <row r="25">
      <c r="A25" s="130">
        <v>22.0</v>
      </c>
      <c r="B25" s="139" t="s">
        <v>2546</v>
      </c>
      <c r="C25" s="140" t="s">
        <v>2518</v>
      </c>
      <c r="D25" s="153" t="s">
        <v>2547</v>
      </c>
      <c r="E25" s="157">
        <v>44722.0</v>
      </c>
      <c r="F25" s="155" t="s">
        <v>2436</v>
      </c>
      <c r="G25" s="156">
        <v>0.25</v>
      </c>
      <c r="H25" s="156">
        <v>0.2343</v>
      </c>
      <c r="I25" s="155">
        <v>1395807.0</v>
      </c>
      <c r="J25" s="149"/>
      <c r="K25" s="135">
        <v>20.0</v>
      </c>
      <c r="L25" s="141" t="s">
        <v>2548</v>
      </c>
      <c r="M25" s="89" t="s">
        <v>2549</v>
      </c>
      <c r="N25" s="142" t="s">
        <v>2550</v>
      </c>
      <c r="O25" s="143">
        <v>44573.0</v>
      </c>
      <c r="P25" s="89" t="s">
        <v>2444</v>
      </c>
      <c r="Q25" s="145">
        <v>0.25</v>
      </c>
      <c r="R25" s="89" t="s">
        <v>26</v>
      </c>
      <c r="S25" s="89" t="s">
        <v>26</v>
      </c>
      <c r="T25" s="131"/>
      <c r="U25" s="131"/>
      <c r="V25" s="131"/>
      <c r="W25" s="131"/>
      <c r="X25" s="131"/>
      <c r="Y25" s="131"/>
      <c r="Z25" s="131"/>
      <c r="AA25" s="131"/>
    </row>
    <row r="26">
      <c r="A26" s="130">
        <v>23.0</v>
      </c>
      <c r="B26" s="139" t="s">
        <v>2551</v>
      </c>
      <c r="C26" s="140" t="s">
        <v>2552</v>
      </c>
      <c r="D26" s="153" t="s">
        <v>2553</v>
      </c>
      <c r="E26" s="154">
        <v>44752.0</v>
      </c>
      <c r="F26" s="155" t="s">
        <v>2436</v>
      </c>
      <c r="G26" s="156">
        <v>0.24</v>
      </c>
      <c r="H26" s="156">
        <v>0.2383</v>
      </c>
      <c r="I26" s="155">
        <v>1318098.0</v>
      </c>
      <c r="J26" s="149"/>
      <c r="K26" s="135">
        <v>21.0</v>
      </c>
      <c r="L26" s="141" t="s">
        <v>2554</v>
      </c>
      <c r="M26" s="89" t="s">
        <v>2515</v>
      </c>
      <c r="N26" s="142" t="s">
        <v>2555</v>
      </c>
      <c r="O26" s="143">
        <v>44752.0</v>
      </c>
      <c r="P26" s="89" t="s">
        <v>2556</v>
      </c>
      <c r="Q26" s="145">
        <v>0.2165</v>
      </c>
      <c r="R26" s="89" t="s">
        <v>26</v>
      </c>
      <c r="S26" s="89" t="s">
        <v>26</v>
      </c>
      <c r="T26" s="131"/>
      <c r="U26" s="131"/>
      <c r="V26" s="131"/>
      <c r="W26" s="131"/>
      <c r="X26" s="131"/>
      <c r="Y26" s="131"/>
      <c r="Z26" s="131"/>
      <c r="AA26" s="131"/>
    </row>
    <row r="27">
      <c r="A27" s="130">
        <v>24.0</v>
      </c>
      <c r="B27" s="139" t="s">
        <v>2557</v>
      </c>
      <c r="C27" s="140" t="s">
        <v>2541</v>
      </c>
      <c r="D27" s="153" t="s">
        <v>2558</v>
      </c>
      <c r="E27" s="157" t="s">
        <v>704</v>
      </c>
      <c r="F27" s="155" t="s">
        <v>2436</v>
      </c>
      <c r="G27" s="156">
        <v>0.1866</v>
      </c>
      <c r="H27" s="155" t="s">
        <v>26</v>
      </c>
      <c r="I27" s="155" t="s">
        <v>26</v>
      </c>
      <c r="J27" s="149"/>
      <c r="K27" s="135">
        <v>22.0</v>
      </c>
      <c r="L27" s="141" t="s">
        <v>2559</v>
      </c>
      <c r="M27" s="89" t="s">
        <v>2549</v>
      </c>
      <c r="N27" s="142" t="s">
        <v>2560</v>
      </c>
      <c r="O27" s="89" t="s">
        <v>704</v>
      </c>
      <c r="P27" s="89" t="s">
        <v>2444</v>
      </c>
      <c r="Q27" s="145">
        <v>0.1552</v>
      </c>
      <c r="R27" s="89" t="s">
        <v>26</v>
      </c>
      <c r="S27" s="89" t="s">
        <v>26</v>
      </c>
      <c r="T27" s="131"/>
      <c r="U27" s="131"/>
      <c r="V27" s="131"/>
      <c r="W27" s="131"/>
      <c r="X27" s="131"/>
      <c r="Y27" s="131"/>
      <c r="Z27" s="131"/>
      <c r="AA27" s="131"/>
    </row>
    <row r="28">
      <c r="A28" s="130">
        <v>25.0</v>
      </c>
      <c r="B28" s="139" t="s">
        <v>2561</v>
      </c>
      <c r="C28" s="140" t="s">
        <v>2518</v>
      </c>
      <c r="D28" s="153" t="s">
        <v>2562</v>
      </c>
      <c r="E28" s="154">
        <v>44752.0</v>
      </c>
      <c r="F28" s="155" t="s">
        <v>2436</v>
      </c>
      <c r="G28" s="156">
        <v>0.163</v>
      </c>
      <c r="H28" s="155" t="s">
        <v>26</v>
      </c>
      <c r="I28" s="155" t="s">
        <v>26</v>
      </c>
      <c r="J28" s="149"/>
      <c r="K28" s="135">
        <v>23.0</v>
      </c>
      <c r="L28" s="141" t="s">
        <v>2563</v>
      </c>
      <c r="M28" s="89" t="s">
        <v>2549</v>
      </c>
      <c r="N28" s="142" t="s">
        <v>2564</v>
      </c>
      <c r="O28" s="89" t="s">
        <v>704</v>
      </c>
      <c r="P28" s="89" t="s">
        <v>87</v>
      </c>
      <c r="Q28" s="145">
        <v>0.1268</v>
      </c>
      <c r="R28" s="89" t="s">
        <v>26</v>
      </c>
      <c r="S28" s="89" t="s">
        <v>26</v>
      </c>
      <c r="T28" s="131"/>
      <c r="U28" s="131"/>
      <c r="V28" s="131"/>
      <c r="W28" s="131"/>
      <c r="X28" s="131"/>
      <c r="Y28" s="131"/>
      <c r="Z28" s="131"/>
      <c r="AA28" s="131"/>
    </row>
    <row r="29">
      <c r="A29" s="130">
        <v>26.0</v>
      </c>
      <c r="B29" s="139" t="s">
        <v>2565</v>
      </c>
      <c r="C29" s="140" t="s">
        <v>2566</v>
      </c>
      <c r="D29" s="153" t="s">
        <v>2567</v>
      </c>
      <c r="E29" s="155" t="s">
        <v>2510</v>
      </c>
      <c r="F29" s="155" t="s">
        <v>2436</v>
      </c>
      <c r="G29" s="156">
        <v>0.1013</v>
      </c>
      <c r="H29" s="155" t="s">
        <v>26</v>
      </c>
      <c r="I29" s="155" t="s">
        <v>26</v>
      </c>
      <c r="J29" s="149"/>
      <c r="K29" s="135">
        <v>24.0</v>
      </c>
      <c r="L29" s="141" t="s">
        <v>2568</v>
      </c>
      <c r="M29" s="89" t="s">
        <v>2434</v>
      </c>
      <c r="N29" s="142" t="s">
        <v>2569</v>
      </c>
      <c r="O29" s="148">
        <v>44907.0</v>
      </c>
      <c r="P29" s="89" t="s">
        <v>2436</v>
      </c>
      <c r="Q29" s="145">
        <v>0.12</v>
      </c>
      <c r="R29" s="89" t="s">
        <v>26</v>
      </c>
      <c r="S29" s="89" t="s">
        <v>26</v>
      </c>
      <c r="T29" s="131"/>
      <c r="U29" s="131"/>
      <c r="V29" s="131"/>
      <c r="W29" s="131"/>
      <c r="X29" s="131"/>
      <c r="Y29" s="131"/>
      <c r="Z29" s="131"/>
      <c r="AA29" s="131"/>
    </row>
    <row r="30">
      <c r="A30" s="130">
        <v>27.0</v>
      </c>
      <c r="B30" s="139" t="s">
        <v>2570</v>
      </c>
      <c r="C30" s="140" t="s">
        <v>2552</v>
      </c>
      <c r="D30" s="153" t="s">
        <v>2571</v>
      </c>
      <c r="E30" s="157" t="s">
        <v>2510</v>
      </c>
      <c r="F30" s="155" t="s">
        <v>2436</v>
      </c>
      <c r="G30" s="156">
        <v>0.0729</v>
      </c>
      <c r="H30" s="155" t="s">
        <v>26</v>
      </c>
      <c r="I30" s="155" t="s">
        <v>26</v>
      </c>
      <c r="J30" s="149"/>
      <c r="K30" s="135">
        <v>25.0</v>
      </c>
      <c r="L30" s="141" t="s">
        <v>2572</v>
      </c>
      <c r="M30" s="89" t="s">
        <v>2549</v>
      </c>
      <c r="N30" s="142" t="s">
        <v>2573</v>
      </c>
      <c r="O30" s="89" t="s">
        <v>693</v>
      </c>
      <c r="P30" s="89" t="s">
        <v>87</v>
      </c>
      <c r="Q30" s="145">
        <v>0.11</v>
      </c>
      <c r="R30" s="89" t="s">
        <v>26</v>
      </c>
      <c r="S30" s="89" t="s">
        <v>26</v>
      </c>
      <c r="T30" s="131"/>
      <c r="U30" s="131"/>
      <c r="V30" s="131"/>
      <c r="W30" s="131"/>
      <c r="X30" s="131"/>
      <c r="Y30" s="131"/>
      <c r="Z30" s="131"/>
      <c r="AA30" s="131"/>
    </row>
    <row r="31">
      <c r="A31" s="130">
        <v>28.0</v>
      </c>
      <c r="B31" s="139" t="s">
        <v>2574</v>
      </c>
      <c r="C31" s="140" t="s">
        <v>2434</v>
      </c>
      <c r="D31" s="153" t="s">
        <v>2575</v>
      </c>
      <c r="E31" s="157" t="s">
        <v>704</v>
      </c>
      <c r="F31" s="155" t="s">
        <v>2436</v>
      </c>
      <c r="G31" s="156">
        <v>0.06</v>
      </c>
      <c r="H31" s="155" t="s">
        <v>26</v>
      </c>
      <c r="I31" s="155" t="s">
        <v>26</v>
      </c>
      <c r="J31" s="149"/>
      <c r="K31" s="135">
        <v>26.0</v>
      </c>
      <c r="L31" s="141" t="s">
        <v>2576</v>
      </c>
      <c r="M31" s="89" t="s">
        <v>2549</v>
      </c>
      <c r="N31" s="142" t="s">
        <v>2577</v>
      </c>
      <c r="O31" s="89" t="s">
        <v>693</v>
      </c>
      <c r="P31" s="89" t="s">
        <v>2556</v>
      </c>
      <c r="Q31" s="145">
        <v>0.0959</v>
      </c>
      <c r="R31" s="89" t="s">
        <v>26</v>
      </c>
      <c r="S31" s="89" t="s">
        <v>26</v>
      </c>
      <c r="T31" s="131"/>
      <c r="U31" s="131"/>
      <c r="V31" s="131"/>
      <c r="W31" s="131"/>
      <c r="X31" s="131"/>
      <c r="Y31" s="131"/>
      <c r="Z31" s="131"/>
      <c r="AA31" s="131"/>
    </row>
    <row r="32">
      <c r="A32" s="130">
        <v>29.0</v>
      </c>
      <c r="B32" s="139" t="s">
        <v>2578</v>
      </c>
      <c r="C32" s="140" t="s">
        <v>2552</v>
      </c>
      <c r="D32" s="153" t="s">
        <v>2579</v>
      </c>
      <c r="E32" s="157" t="s">
        <v>2510</v>
      </c>
      <c r="F32" s="155" t="s">
        <v>2444</v>
      </c>
      <c r="G32" s="156">
        <v>0.0117</v>
      </c>
      <c r="H32" s="156">
        <v>0.5618</v>
      </c>
      <c r="I32" s="155">
        <v>3533233.0</v>
      </c>
      <c r="J32" s="149"/>
      <c r="K32" s="135">
        <v>27.0</v>
      </c>
      <c r="L32" s="141" t="s">
        <v>2580</v>
      </c>
      <c r="M32" s="89" t="s">
        <v>2533</v>
      </c>
      <c r="N32" s="142" t="s">
        <v>2581</v>
      </c>
      <c r="O32" s="89" t="s">
        <v>355</v>
      </c>
      <c r="P32" s="89" t="s">
        <v>2436</v>
      </c>
      <c r="Q32" s="145">
        <v>0.0088</v>
      </c>
      <c r="R32" s="89" t="s">
        <v>26</v>
      </c>
      <c r="S32" s="89" t="s">
        <v>26</v>
      </c>
      <c r="T32" s="131"/>
      <c r="U32" s="131"/>
      <c r="V32" s="131"/>
      <c r="W32" s="131"/>
      <c r="X32" s="131"/>
      <c r="Y32" s="131"/>
      <c r="Z32" s="131"/>
      <c r="AA32" s="131"/>
    </row>
    <row r="33">
      <c r="A33" s="130">
        <v>30.0</v>
      </c>
      <c r="B33" s="139" t="s">
        <v>2582</v>
      </c>
      <c r="C33" s="140" t="s">
        <v>2583</v>
      </c>
      <c r="D33" s="153" t="s">
        <v>2584</v>
      </c>
      <c r="E33" s="157" t="s">
        <v>1121</v>
      </c>
      <c r="F33" s="155" t="s">
        <v>2585</v>
      </c>
      <c r="G33" s="156">
        <v>0.0095</v>
      </c>
      <c r="H33" s="155" t="s">
        <v>26</v>
      </c>
      <c r="I33" s="155" t="s">
        <v>26</v>
      </c>
      <c r="J33" s="149"/>
      <c r="K33" s="135">
        <v>28.0</v>
      </c>
      <c r="L33" s="141" t="s">
        <v>2586</v>
      </c>
      <c r="M33" s="89" t="s">
        <v>2533</v>
      </c>
      <c r="N33" s="142" t="s">
        <v>2587</v>
      </c>
      <c r="O33" s="143">
        <v>44754.0</v>
      </c>
      <c r="P33" s="89" t="s">
        <v>2436</v>
      </c>
      <c r="Q33" s="145">
        <v>0.0012</v>
      </c>
      <c r="R33" s="89" t="s">
        <v>26</v>
      </c>
      <c r="S33" s="89" t="s">
        <v>26</v>
      </c>
      <c r="T33" s="131"/>
      <c r="U33" s="131"/>
      <c r="V33" s="131"/>
      <c r="W33" s="131"/>
      <c r="X33" s="131"/>
      <c r="Y33" s="131"/>
      <c r="Z33" s="131"/>
      <c r="AA33" s="131"/>
    </row>
    <row r="34">
      <c r="A34" s="130">
        <v>31.0</v>
      </c>
      <c r="B34" s="139" t="s">
        <v>2588</v>
      </c>
      <c r="C34" s="140" t="s">
        <v>2589</v>
      </c>
      <c r="D34" s="153" t="s">
        <v>2590</v>
      </c>
      <c r="E34" s="157">
        <v>44752.0</v>
      </c>
      <c r="F34" s="155" t="s">
        <v>2556</v>
      </c>
      <c r="G34" s="156">
        <v>0.0036</v>
      </c>
      <c r="H34" s="155" t="s">
        <v>26</v>
      </c>
      <c r="I34" s="155" t="s">
        <v>26</v>
      </c>
      <c r="J34" s="149"/>
      <c r="K34" s="158" t="s">
        <v>2591</v>
      </c>
      <c r="L34" s="45"/>
      <c r="M34" s="45"/>
      <c r="N34" s="45"/>
      <c r="O34" s="45"/>
      <c r="P34" s="45"/>
      <c r="Q34" s="45"/>
      <c r="R34" s="45"/>
      <c r="S34" s="61"/>
      <c r="T34" s="131"/>
      <c r="U34" s="131"/>
      <c r="V34" s="131"/>
      <c r="W34" s="131"/>
      <c r="X34" s="131"/>
      <c r="Y34" s="131"/>
      <c r="Z34" s="131"/>
      <c r="AA34" s="131"/>
    </row>
    <row r="35">
      <c r="A35" s="130">
        <v>32.0</v>
      </c>
      <c r="B35" s="139" t="s">
        <v>2592</v>
      </c>
      <c r="C35" s="140" t="s">
        <v>2593</v>
      </c>
      <c r="D35" s="153" t="s">
        <v>2594</v>
      </c>
      <c r="E35" s="155" t="s">
        <v>704</v>
      </c>
      <c r="F35" s="155" t="s">
        <v>2556</v>
      </c>
      <c r="G35" s="156">
        <v>0.0011</v>
      </c>
      <c r="H35" s="156">
        <v>0.336</v>
      </c>
      <c r="I35" s="155">
        <v>1329974.0</v>
      </c>
      <c r="J35" s="149"/>
      <c r="K35" s="135">
        <v>29.0</v>
      </c>
      <c r="L35" s="141" t="s">
        <v>2595</v>
      </c>
      <c r="M35" s="89" t="s">
        <v>2470</v>
      </c>
      <c r="N35" s="142" t="s">
        <v>2596</v>
      </c>
      <c r="O35" s="89" t="s">
        <v>211</v>
      </c>
      <c r="P35" s="89" t="s">
        <v>2556</v>
      </c>
      <c r="Q35" s="145">
        <v>0.3</v>
      </c>
      <c r="R35" s="89" t="s">
        <v>26</v>
      </c>
      <c r="S35" s="89" t="s">
        <v>26</v>
      </c>
      <c r="T35" s="131"/>
      <c r="U35" s="131"/>
      <c r="V35" s="131"/>
      <c r="W35" s="131"/>
      <c r="X35" s="131"/>
      <c r="Y35" s="131"/>
      <c r="Z35" s="131"/>
      <c r="AA35" s="131"/>
    </row>
    <row r="36">
      <c r="A36" s="130">
        <v>33.0</v>
      </c>
      <c r="B36" s="139" t="s">
        <v>2597</v>
      </c>
      <c r="C36" s="140" t="s">
        <v>2518</v>
      </c>
      <c r="D36" s="153" t="s">
        <v>2598</v>
      </c>
      <c r="E36" s="157">
        <v>44752.0</v>
      </c>
      <c r="F36" s="155" t="s">
        <v>2436</v>
      </c>
      <c r="G36" s="156">
        <v>9.0E-4</v>
      </c>
      <c r="H36" s="155" t="s">
        <v>26</v>
      </c>
      <c r="I36" s="155" t="s">
        <v>26</v>
      </c>
      <c r="J36" s="149"/>
      <c r="K36" s="135">
        <v>30.0</v>
      </c>
      <c r="L36" s="141" t="s">
        <v>2599</v>
      </c>
      <c r="M36" s="89" t="s">
        <v>2505</v>
      </c>
      <c r="N36" s="142" t="s">
        <v>2600</v>
      </c>
      <c r="O36" s="143">
        <v>44572.0</v>
      </c>
      <c r="P36" s="89" t="s">
        <v>2436</v>
      </c>
      <c r="Q36" s="145">
        <v>0.25</v>
      </c>
      <c r="R36" s="89" t="s">
        <v>26</v>
      </c>
      <c r="S36" s="89" t="s">
        <v>26</v>
      </c>
      <c r="T36" s="131"/>
      <c r="U36" s="131"/>
      <c r="V36" s="131"/>
      <c r="W36" s="131"/>
      <c r="X36" s="131"/>
      <c r="Y36" s="131"/>
      <c r="Z36" s="131"/>
      <c r="AA36" s="131"/>
    </row>
    <row r="37">
      <c r="A37" s="130">
        <v>34.0</v>
      </c>
      <c r="B37" s="139" t="s">
        <v>2601</v>
      </c>
      <c r="C37" s="140" t="s">
        <v>2524</v>
      </c>
      <c r="D37" s="153" t="s">
        <v>2602</v>
      </c>
      <c r="E37" s="154" t="s">
        <v>1647</v>
      </c>
      <c r="F37" s="155" t="s">
        <v>87</v>
      </c>
      <c r="G37" s="156">
        <v>7.0E-4</v>
      </c>
      <c r="H37" s="155" t="s">
        <v>26</v>
      </c>
      <c r="I37" s="155" t="s">
        <v>26</v>
      </c>
      <c r="J37" s="149"/>
      <c r="K37" s="135">
        <v>31.0</v>
      </c>
      <c r="L37" s="141" t="s">
        <v>2603</v>
      </c>
      <c r="M37" s="89" t="s">
        <v>2604</v>
      </c>
      <c r="N37" s="142" t="s">
        <v>2605</v>
      </c>
      <c r="O37" s="89" t="s">
        <v>448</v>
      </c>
      <c r="P37" s="89" t="s">
        <v>2436</v>
      </c>
      <c r="Q37" s="145">
        <v>0.15</v>
      </c>
      <c r="R37" s="89" t="s">
        <v>26</v>
      </c>
      <c r="S37" s="89" t="s">
        <v>26</v>
      </c>
      <c r="T37" s="131"/>
      <c r="U37" s="131"/>
      <c r="V37" s="131"/>
      <c r="W37" s="131"/>
      <c r="X37" s="131"/>
      <c r="Y37" s="131"/>
      <c r="Z37" s="131"/>
      <c r="AA37" s="131"/>
    </row>
    <row r="38">
      <c r="A38" s="130">
        <v>35.0</v>
      </c>
      <c r="B38" s="139" t="s">
        <v>2606</v>
      </c>
      <c r="C38" s="140" t="s">
        <v>2552</v>
      </c>
      <c r="D38" s="153" t="s">
        <v>2607</v>
      </c>
      <c r="E38" s="154" t="s">
        <v>2510</v>
      </c>
      <c r="F38" s="155" t="s">
        <v>2436</v>
      </c>
      <c r="G38" s="156">
        <v>6.0E-4</v>
      </c>
      <c r="H38" s="155" t="s">
        <v>26</v>
      </c>
      <c r="I38" s="155" t="s">
        <v>26</v>
      </c>
      <c r="J38" s="149"/>
      <c r="K38" s="135">
        <v>32.0</v>
      </c>
      <c r="L38" s="141" t="s">
        <v>2608</v>
      </c>
      <c r="M38" s="89" t="s">
        <v>2544</v>
      </c>
      <c r="N38" s="142" t="s">
        <v>2609</v>
      </c>
      <c r="O38" s="89" t="s">
        <v>2440</v>
      </c>
      <c r="P38" s="89" t="s">
        <v>2436</v>
      </c>
      <c r="Q38" s="145">
        <v>0.15</v>
      </c>
      <c r="R38" s="145">
        <v>0.1251</v>
      </c>
      <c r="S38" s="89">
        <v>1802218.0</v>
      </c>
      <c r="T38" s="131"/>
      <c r="U38" s="131"/>
      <c r="V38" s="131"/>
      <c r="W38" s="131"/>
      <c r="X38" s="131"/>
      <c r="Y38" s="131"/>
      <c r="Z38" s="131"/>
      <c r="AA38" s="131"/>
    </row>
    <row r="39">
      <c r="A39" s="130">
        <v>36.0</v>
      </c>
      <c r="B39" s="139" t="s">
        <v>2610</v>
      </c>
      <c r="C39" s="140" t="s">
        <v>2493</v>
      </c>
      <c r="D39" s="153" t="s">
        <v>2508</v>
      </c>
      <c r="E39" s="157">
        <v>44722.0</v>
      </c>
      <c r="F39" s="155" t="s">
        <v>2436</v>
      </c>
      <c r="G39" s="156">
        <v>3.0E-4</v>
      </c>
      <c r="H39" s="155" t="s">
        <v>26</v>
      </c>
      <c r="I39" s="155" t="s">
        <v>26</v>
      </c>
      <c r="J39" s="149"/>
      <c r="K39" s="135">
        <v>33.0</v>
      </c>
      <c r="L39" s="141" t="s">
        <v>2611</v>
      </c>
      <c r="M39" s="89" t="s">
        <v>2549</v>
      </c>
      <c r="N39" s="142" t="s">
        <v>2612</v>
      </c>
      <c r="O39" s="143">
        <v>44752.0</v>
      </c>
      <c r="P39" s="89" t="s">
        <v>2444</v>
      </c>
      <c r="Q39" s="145">
        <v>0.1</v>
      </c>
      <c r="R39" s="89" t="s">
        <v>26</v>
      </c>
      <c r="S39" s="89" t="s">
        <v>26</v>
      </c>
      <c r="T39" s="131"/>
      <c r="U39" s="131"/>
      <c r="V39" s="131"/>
      <c r="W39" s="131"/>
      <c r="X39" s="131"/>
      <c r="Y39" s="131"/>
      <c r="Z39" s="131"/>
      <c r="AA39" s="131"/>
    </row>
    <row r="40">
      <c r="A40" s="130">
        <v>37.0</v>
      </c>
      <c r="B40" s="139" t="s">
        <v>2613</v>
      </c>
      <c r="C40" s="140" t="s">
        <v>2614</v>
      </c>
      <c r="D40" s="153" t="s">
        <v>2615</v>
      </c>
      <c r="E40" s="157">
        <v>44815.0</v>
      </c>
      <c r="F40" s="155" t="s">
        <v>2436</v>
      </c>
      <c r="G40" s="156">
        <v>3.0E-4</v>
      </c>
      <c r="H40" s="155" t="s">
        <v>26</v>
      </c>
      <c r="I40" s="155" t="s">
        <v>26</v>
      </c>
      <c r="J40" s="149"/>
      <c r="K40" s="135">
        <v>34.0</v>
      </c>
      <c r="L40" s="141" t="s">
        <v>2616</v>
      </c>
      <c r="M40" s="89" t="s">
        <v>2533</v>
      </c>
      <c r="N40" s="142" t="s">
        <v>2617</v>
      </c>
      <c r="O40" s="89" t="s">
        <v>355</v>
      </c>
      <c r="P40" s="89" t="s">
        <v>2436</v>
      </c>
      <c r="Q40" s="145">
        <v>0.0014</v>
      </c>
      <c r="R40" s="89" t="s">
        <v>26</v>
      </c>
      <c r="S40" s="89" t="s">
        <v>26</v>
      </c>
      <c r="T40" s="131"/>
      <c r="U40" s="131"/>
      <c r="V40" s="131"/>
      <c r="W40" s="131"/>
      <c r="X40" s="131"/>
      <c r="Y40" s="131"/>
      <c r="Z40" s="131"/>
      <c r="AA40" s="131"/>
    </row>
    <row r="41">
      <c r="A41" s="128" t="s">
        <v>2618</v>
      </c>
      <c r="B41" s="45"/>
      <c r="C41" s="45"/>
      <c r="D41" s="45"/>
      <c r="E41" s="45"/>
      <c r="F41" s="45"/>
      <c r="G41" s="45"/>
      <c r="H41" s="45"/>
      <c r="I41" s="61"/>
      <c r="J41" s="149"/>
      <c r="K41" s="135">
        <v>35.0</v>
      </c>
      <c r="L41" s="141" t="s">
        <v>2619</v>
      </c>
      <c r="M41" s="89" t="s">
        <v>2620</v>
      </c>
      <c r="N41" s="142" t="s">
        <v>2621</v>
      </c>
      <c r="O41" s="89" t="s">
        <v>2440</v>
      </c>
      <c r="P41" s="89" t="s">
        <v>2444</v>
      </c>
      <c r="Q41" s="145">
        <v>1.0E-4</v>
      </c>
      <c r="R41" s="89" t="s">
        <v>26</v>
      </c>
      <c r="S41" s="89" t="s">
        <v>26</v>
      </c>
      <c r="T41" s="131"/>
      <c r="U41" s="131"/>
      <c r="V41" s="131"/>
      <c r="W41" s="131"/>
      <c r="X41" s="131"/>
      <c r="Y41" s="131"/>
      <c r="Z41" s="131"/>
      <c r="AA41" s="131"/>
    </row>
    <row r="42">
      <c r="A42" s="130">
        <v>38.0</v>
      </c>
      <c r="B42" s="159" t="s">
        <v>2622</v>
      </c>
      <c r="C42" s="135" t="s">
        <v>2473</v>
      </c>
      <c r="D42" s="142" t="s">
        <v>2623</v>
      </c>
      <c r="E42" s="150" t="s">
        <v>2464</v>
      </c>
      <c r="F42" s="151" t="s">
        <v>87</v>
      </c>
      <c r="G42" s="152">
        <v>0.11</v>
      </c>
      <c r="H42" s="151" t="s">
        <v>26</v>
      </c>
      <c r="I42" s="151" t="s">
        <v>26</v>
      </c>
      <c r="J42" s="149"/>
      <c r="K42" s="158" t="s">
        <v>2624</v>
      </c>
      <c r="L42" s="45"/>
      <c r="M42" s="45"/>
      <c r="N42" s="45"/>
      <c r="O42" s="45"/>
      <c r="P42" s="45"/>
      <c r="Q42" s="45"/>
      <c r="R42" s="45"/>
      <c r="S42" s="61"/>
      <c r="T42" s="131"/>
      <c r="U42" s="131"/>
      <c r="V42" s="131"/>
      <c r="W42" s="131"/>
      <c r="X42" s="131"/>
      <c r="Y42" s="131"/>
      <c r="Z42" s="131"/>
      <c r="AA42" s="131"/>
    </row>
    <row r="43">
      <c r="A43" s="128" t="s">
        <v>2625</v>
      </c>
      <c r="B43" s="45"/>
      <c r="C43" s="45"/>
      <c r="D43" s="45"/>
      <c r="E43" s="45"/>
      <c r="F43" s="45"/>
      <c r="G43" s="45"/>
      <c r="H43" s="45"/>
      <c r="I43" s="61"/>
      <c r="J43" s="149"/>
      <c r="K43" s="135">
        <v>36.0</v>
      </c>
      <c r="L43" s="141" t="s">
        <v>2626</v>
      </c>
      <c r="M43" s="89" t="s">
        <v>2627</v>
      </c>
      <c r="N43" s="142">
        <v>99165.0</v>
      </c>
      <c r="O43" s="89" t="s">
        <v>2510</v>
      </c>
      <c r="P43" s="89" t="s">
        <v>2444</v>
      </c>
      <c r="Q43" s="145">
        <v>0.13</v>
      </c>
      <c r="R43" s="89" t="s">
        <v>26</v>
      </c>
      <c r="S43" s="89" t="s">
        <v>26</v>
      </c>
      <c r="T43" s="131"/>
      <c r="U43" s="131"/>
      <c r="V43" s="131"/>
      <c r="W43" s="131"/>
      <c r="X43" s="131"/>
      <c r="Y43" s="131"/>
      <c r="Z43" s="131"/>
      <c r="AA43" s="131"/>
    </row>
    <row r="44">
      <c r="A44" s="130">
        <v>39.0</v>
      </c>
      <c r="B44" s="89" t="s">
        <v>2628</v>
      </c>
      <c r="C44" s="132" t="s">
        <v>2629</v>
      </c>
      <c r="D44" s="142" t="s">
        <v>2630</v>
      </c>
      <c r="E44" s="160" t="s">
        <v>1614</v>
      </c>
      <c r="F44" s="151" t="s">
        <v>2556</v>
      </c>
      <c r="G44" s="152">
        <v>0.0056</v>
      </c>
      <c r="H44" s="151" t="s">
        <v>26</v>
      </c>
      <c r="I44" s="151"/>
      <c r="J44" s="149"/>
      <c r="K44" s="158" t="s">
        <v>2489</v>
      </c>
      <c r="L44" s="45"/>
      <c r="M44" s="45"/>
      <c r="N44" s="45"/>
      <c r="O44" s="45"/>
      <c r="P44" s="45"/>
      <c r="Q44" s="45"/>
      <c r="R44" s="45"/>
      <c r="S44" s="61"/>
      <c r="T44" s="131"/>
      <c r="U44" s="131"/>
      <c r="V44" s="131"/>
      <c r="W44" s="131"/>
      <c r="X44" s="131"/>
      <c r="Y44" s="131"/>
      <c r="Z44" s="131"/>
      <c r="AA44" s="131"/>
    </row>
    <row r="45">
      <c r="A45" s="130">
        <v>40.0</v>
      </c>
      <c r="B45" s="139" t="s">
        <v>2631</v>
      </c>
      <c r="C45" s="140" t="s">
        <v>2629</v>
      </c>
      <c r="D45" s="153">
        <v>99021.0</v>
      </c>
      <c r="E45" s="157" t="s">
        <v>1614</v>
      </c>
      <c r="F45" s="155" t="s">
        <v>2556</v>
      </c>
      <c r="G45" s="156">
        <v>0.0029</v>
      </c>
      <c r="H45" s="155" t="s">
        <v>26</v>
      </c>
      <c r="I45" s="155" t="s">
        <v>26</v>
      </c>
      <c r="J45" s="149"/>
      <c r="K45" s="135">
        <v>37.0</v>
      </c>
      <c r="L45" s="141" t="s">
        <v>2632</v>
      </c>
      <c r="M45" s="89" t="s">
        <v>2633</v>
      </c>
      <c r="N45" s="142" t="s">
        <v>2634</v>
      </c>
      <c r="O45" s="148">
        <v>44815.0</v>
      </c>
      <c r="P45" s="89" t="s">
        <v>2444</v>
      </c>
      <c r="Q45" s="145">
        <v>0.28</v>
      </c>
      <c r="R45" s="89" t="s">
        <v>26</v>
      </c>
      <c r="S45" s="89" t="s">
        <v>26</v>
      </c>
      <c r="T45" s="131"/>
      <c r="U45" s="131"/>
      <c r="V45" s="131"/>
      <c r="W45" s="131"/>
      <c r="X45" s="131"/>
      <c r="Y45" s="131"/>
      <c r="Z45" s="131"/>
      <c r="AA45" s="131"/>
    </row>
    <row r="46">
      <c r="A46" s="130"/>
      <c r="B46" s="77"/>
      <c r="C46" s="77"/>
      <c r="D46" s="161"/>
      <c r="E46" s="162"/>
      <c r="F46" s="9"/>
      <c r="G46" s="163"/>
      <c r="H46" s="163"/>
      <c r="I46" s="9"/>
      <c r="J46" s="149"/>
      <c r="K46" s="135">
        <v>38.0</v>
      </c>
      <c r="L46" s="141" t="s">
        <v>2635</v>
      </c>
      <c r="M46" s="89" t="s">
        <v>2552</v>
      </c>
      <c r="N46" s="142" t="s">
        <v>2636</v>
      </c>
      <c r="O46" s="89" t="s">
        <v>2440</v>
      </c>
      <c r="P46" s="89" t="s">
        <v>87</v>
      </c>
      <c r="Q46" s="145">
        <v>0.0037</v>
      </c>
      <c r="R46" s="89" t="s">
        <v>26</v>
      </c>
      <c r="S46" s="89" t="s">
        <v>26</v>
      </c>
      <c r="T46" s="131"/>
      <c r="U46" s="131"/>
      <c r="V46" s="131"/>
      <c r="W46" s="131"/>
      <c r="X46" s="131"/>
      <c r="Y46" s="131"/>
      <c r="Z46" s="131"/>
      <c r="AA46" s="131"/>
    </row>
    <row r="47">
      <c r="A47" s="130"/>
      <c r="B47" s="77"/>
      <c r="C47" s="77"/>
      <c r="D47" s="161"/>
      <c r="E47" s="9"/>
      <c r="F47" s="9"/>
      <c r="G47" s="163"/>
      <c r="H47" s="163"/>
      <c r="I47" s="9"/>
      <c r="J47" s="149"/>
      <c r="K47" s="135">
        <v>39.0</v>
      </c>
      <c r="L47" s="141" t="s">
        <v>2637</v>
      </c>
      <c r="M47" s="89" t="s">
        <v>2583</v>
      </c>
      <c r="N47" s="142" t="s">
        <v>2638</v>
      </c>
      <c r="O47" s="164">
        <v>44907.0</v>
      </c>
      <c r="P47" s="89" t="s">
        <v>2436</v>
      </c>
      <c r="Q47" s="145">
        <v>0.0016</v>
      </c>
      <c r="R47" s="89" t="s">
        <v>26</v>
      </c>
      <c r="S47" s="89" t="s">
        <v>26</v>
      </c>
      <c r="T47" s="131"/>
      <c r="U47" s="131"/>
      <c r="V47" s="131"/>
      <c r="W47" s="131"/>
      <c r="X47" s="131"/>
      <c r="Y47" s="131"/>
      <c r="Z47" s="131"/>
      <c r="AA47" s="131"/>
    </row>
    <row r="48">
      <c r="A48" s="130"/>
      <c r="B48" s="77"/>
      <c r="C48" s="77"/>
      <c r="D48" s="161"/>
      <c r="E48" s="162"/>
      <c r="F48" s="9"/>
      <c r="G48" s="163"/>
      <c r="H48" s="163"/>
      <c r="I48" s="9"/>
      <c r="J48" s="149"/>
      <c r="K48" s="158" t="s">
        <v>2639</v>
      </c>
      <c r="L48" s="45"/>
      <c r="M48" s="45"/>
      <c r="N48" s="45"/>
      <c r="O48" s="45"/>
      <c r="P48" s="45"/>
      <c r="Q48" s="45"/>
      <c r="R48" s="45"/>
      <c r="S48" s="61"/>
      <c r="T48" s="131"/>
      <c r="U48" s="131"/>
      <c r="V48" s="131"/>
      <c r="W48" s="131"/>
      <c r="X48" s="131"/>
      <c r="Y48" s="131"/>
      <c r="Z48" s="131"/>
      <c r="AA48" s="131"/>
    </row>
    <row r="49">
      <c r="A49" s="130"/>
      <c r="B49" s="77"/>
      <c r="C49" s="77"/>
      <c r="D49" s="161"/>
      <c r="E49" s="162"/>
      <c r="F49" s="9"/>
      <c r="G49" s="163"/>
      <c r="H49" s="163"/>
      <c r="I49" s="9"/>
      <c r="J49" s="149"/>
      <c r="K49" s="135">
        <v>40.0</v>
      </c>
      <c r="L49" s="141" t="s">
        <v>2640</v>
      </c>
      <c r="M49" s="89" t="s">
        <v>2641</v>
      </c>
      <c r="N49" s="142" t="s">
        <v>2642</v>
      </c>
      <c r="O49" s="143">
        <v>44754.0</v>
      </c>
      <c r="P49" s="89" t="s">
        <v>2436</v>
      </c>
      <c r="Q49" s="145">
        <v>0.28</v>
      </c>
      <c r="R49" s="145">
        <v>0.0969</v>
      </c>
      <c r="S49" s="89">
        <v>1050420.0</v>
      </c>
      <c r="T49" s="131"/>
      <c r="U49" s="131"/>
      <c r="V49" s="131"/>
      <c r="W49" s="131"/>
      <c r="X49" s="131"/>
      <c r="Y49" s="131"/>
      <c r="Z49" s="131"/>
      <c r="AA49" s="131"/>
    </row>
    <row r="50">
      <c r="A50" s="130"/>
      <c r="B50" s="77"/>
      <c r="C50" s="77"/>
      <c r="D50" s="161"/>
      <c r="E50" s="9"/>
      <c r="F50" s="9"/>
      <c r="G50" s="163"/>
      <c r="H50" s="163"/>
      <c r="I50" s="9"/>
      <c r="J50" s="149"/>
      <c r="K50" s="135">
        <v>41.0</v>
      </c>
      <c r="L50" s="141" t="s">
        <v>2643</v>
      </c>
      <c r="M50" s="89" t="s">
        <v>2644</v>
      </c>
      <c r="N50" s="142" t="s">
        <v>2645</v>
      </c>
      <c r="O50" s="143">
        <v>44815.0</v>
      </c>
      <c r="P50" s="89" t="s">
        <v>2556</v>
      </c>
      <c r="Q50" s="145">
        <v>0.25</v>
      </c>
      <c r="R50" s="89" t="s">
        <v>26</v>
      </c>
      <c r="S50" s="89" t="s">
        <v>26</v>
      </c>
      <c r="T50" s="131"/>
      <c r="U50" s="131"/>
      <c r="V50" s="131"/>
      <c r="W50" s="131"/>
      <c r="X50" s="131"/>
      <c r="Y50" s="131"/>
      <c r="Z50" s="131"/>
      <c r="AA50" s="131"/>
    </row>
    <row r="51">
      <c r="A51" s="130"/>
      <c r="B51" s="77"/>
      <c r="C51" s="77"/>
      <c r="D51" s="161"/>
      <c r="E51" s="9"/>
      <c r="F51" s="9"/>
      <c r="G51" s="163"/>
      <c r="H51" s="163"/>
      <c r="I51" s="9"/>
      <c r="J51" s="149"/>
      <c r="K51" s="135">
        <v>42.0</v>
      </c>
      <c r="L51" s="141" t="s">
        <v>2646</v>
      </c>
      <c r="M51" s="89" t="s">
        <v>2434</v>
      </c>
      <c r="N51" s="142" t="s">
        <v>2647</v>
      </c>
      <c r="O51" s="143">
        <v>44631.0</v>
      </c>
      <c r="P51" s="89" t="s">
        <v>2436</v>
      </c>
      <c r="Q51" s="145">
        <v>0.25</v>
      </c>
      <c r="R51" s="89" t="s">
        <v>26</v>
      </c>
      <c r="S51" s="89" t="s">
        <v>26</v>
      </c>
      <c r="T51" s="131"/>
      <c r="U51" s="131"/>
      <c r="V51" s="131"/>
      <c r="W51" s="131"/>
      <c r="X51" s="131"/>
      <c r="Y51" s="131"/>
      <c r="Z51" s="131"/>
      <c r="AA51" s="131"/>
    </row>
    <row r="52">
      <c r="A52" s="130"/>
      <c r="B52" s="77"/>
      <c r="C52" s="77"/>
      <c r="D52" s="161"/>
      <c r="E52" s="162"/>
      <c r="F52" s="9"/>
      <c r="G52" s="163"/>
      <c r="H52" s="163"/>
      <c r="I52" s="9"/>
      <c r="J52" s="149"/>
      <c r="K52" s="135">
        <v>43.0</v>
      </c>
      <c r="L52" s="141" t="s">
        <v>2648</v>
      </c>
      <c r="M52" s="89" t="s">
        <v>2641</v>
      </c>
      <c r="N52" s="142" t="s">
        <v>2649</v>
      </c>
      <c r="O52" s="148">
        <v>44722.0</v>
      </c>
      <c r="P52" s="89" t="s">
        <v>2436</v>
      </c>
      <c r="Q52" s="145">
        <v>0.1575</v>
      </c>
      <c r="R52" s="89" t="s">
        <v>26</v>
      </c>
      <c r="S52" s="89" t="s">
        <v>26</v>
      </c>
      <c r="T52" s="131"/>
      <c r="U52" s="131"/>
      <c r="V52" s="131"/>
      <c r="W52" s="131"/>
      <c r="X52" s="131"/>
      <c r="Y52" s="131"/>
      <c r="Z52" s="131"/>
      <c r="AA52" s="131"/>
    </row>
    <row r="53">
      <c r="A53" s="130"/>
      <c r="B53" s="77"/>
      <c r="C53" s="77"/>
      <c r="D53" s="161"/>
      <c r="E53" s="9"/>
      <c r="F53" s="9"/>
      <c r="G53" s="163"/>
      <c r="H53" s="163"/>
      <c r="I53" s="9"/>
      <c r="J53" s="149"/>
      <c r="K53" s="135">
        <v>44.0</v>
      </c>
      <c r="L53" s="141" t="s">
        <v>2650</v>
      </c>
      <c r="M53" s="89" t="s">
        <v>2641</v>
      </c>
      <c r="N53" s="142" t="s">
        <v>2651</v>
      </c>
      <c r="O53" s="89" t="s">
        <v>1121</v>
      </c>
      <c r="P53" s="89" t="s">
        <v>2444</v>
      </c>
      <c r="Q53" s="145">
        <v>0.1276</v>
      </c>
      <c r="R53" s="89" t="s">
        <v>26</v>
      </c>
      <c r="S53" s="89" t="s">
        <v>26</v>
      </c>
      <c r="T53" s="131"/>
      <c r="U53" s="131"/>
      <c r="V53" s="131"/>
      <c r="W53" s="131"/>
      <c r="X53" s="131"/>
      <c r="Y53" s="131"/>
      <c r="Z53" s="131"/>
      <c r="AA53" s="131"/>
    </row>
    <row r="54">
      <c r="A54" s="130"/>
      <c r="B54" s="77"/>
      <c r="C54" s="77"/>
      <c r="D54" s="161"/>
      <c r="E54" s="162"/>
      <c r="F54" s="9"/>
      <c r="G54" s="163"/>
      <c r="H54" s="163"/>
      <c r="I54" s="9"/>
      <c r="J54" s="149"/>
      <c r="K54" s="135">
        <v>45.0</v>
      </c>
      <c r="L54" s="141" t="s">
        <v>2652</v>
      </c>
      <c r="M54" s="89" t="s">
        <v>2653</v>
      </c>
      <c r="N54" s="142" t="s">
        <v>2654</v>
      </c>
      <c r="O54" s="89" t="s">
        <v>693</v>
      </c>
      <c r="P54" s="89" t="s">
        <v>2436</v>
      </c>
      <c r="Q54" s="145">
        <v>0.12</v>
      </c>
      <c r="R54" s="89" t="s">
        <v>26</v>
      </c>
      <c r="S54" s="89" t="s">
        <v>26</v>
      </c>
      <c r="T54" s="131"/>
      <c r="U54" s="131"/>
      <c r="V54" s="131"/>
      <c r="W54" s="131"/>
      <c r="X54" s="131"/>
      <c r="Y54" s="131"/>
      <c r="Z54" s="131"/>
      <c r="AA54" s="131"/>
    </row>
    <row r="55">
      <c r="A55" s="130"/>
      <c r="B55" s="77"/>
      <c r="C55" s="77"/>
      <c r="D55" s="161"/>
      <c r="E55" s="162"/>
      <c r="F55" s="9"/>
      <c r="G55" s="163"/>
      <c r="H55" s="163"/>
      <c r="I55" s="9"/>
      <c r="J55" s="149"/>
      <c r="K55" s="135">
        <v>46.0</v>
      </c>
      <c r="L55" s="141" t="s">
        <v>2655</v>
      </c>
      <c r="M55" s="89" t="s">
        <v>2641</v>
      </c>
      <c r="N55" s="142" t="s">
        <v>2656</v>
      </c>
      <c r="O55" s="143">
        <v>44815.0</v>
      </c>
      <c r="P55" s="89" t="s">
        <v>2556</v>
      </c>
      <c r="Q55" s="145">
        <v>0.11</v>
      </c>
      <c r="R55" s="89" t="s">
        <v>26</v>
      </c>
      <c r="S55" s="89" t="s">
        <v>26</v>
      </c>
      <c r="T55" s="131"/>
      <c r="U55" s="131"/>
      <c r="V55" s="131"/>
      <c r="W55" s="131"/>
      <c r="X55" s="131"/>
      <c r="Y55" s="131"/>
      <c r="Z55" s="131"/>
      <c r="AA55" s="131"/>
    </row>
    <row r="56">
      <c r="A56" s="130"/>
      <c r="B56" s="77"/>
      <c r="C56" s="77"/>
      <c r="D56" s="161"/>
      <c r="E56" s="165"/>
      <c r="F56" s="9"/>
      <c r="G56" s="163"/>
      <c r="H56" s="163"/>
      <c r="I56" s="9"/>
      <c r="J56" s="149"/>
      <c r="K56" s="135">
        <v>47.0</v>
      </c>
      <c r="L56" s="141" t="s">
        <v>2657</v>
      </c>
      <c r="M56" s="89" t="s">
        <v>2644</v>
      </c>
      <c r="N56" s="142" t="s">
        <v>2658</v>
      </c>
      <c r="O56" s="143">
        <v>44631.0</v>
      </c>
      <c r="P56" s="89" t="s">
        <v>2556</v>
      </c>
      <c r="Q56" s="145">
        <v>0.1</v>
      </c>
      <c r="R56" s="89" t="s">
        <v>26</v>
      </c>
      <c r="S56" s="89" t="s">
        <v>26</v>
      </c>
      <c r="T56" s="131"/>
      <c r="U56" s="131"/>
      <c r="V56" s="131"/>
      <c r="W56" s="131"/>
      <c r="X56" s="131"/>
      <c r="Y56" s="131"/>
      <c r="Z56" s="131"/>
      <c r="AA56" s="131"/>
    </row>
    <row r="57">
      <c r="A57" s="130"/>
      <c r="B57" s="77"/>
      <c r="C57" s="77"/>
      <c r="D57" s="161"/>
      <c r="E57" s="162"/>
      <c r="F57" s="9"/>
      <c r="G57" s="163"/>
      <c r="H57" s="163"/>
      <c r="I57" s="9"/>
      <c r="J57" s="149"/>
      <c r="K57" s="135">
        <v>48.0</v>
      </c>
      <c r="L57" s="141" t="s">
        <v>2659</v>
      </c>
      <c r="M57" s="89" t="s">
        <v>2660</v>
      </c>
      <c r="N57" s="142" t="s">
        <v>2661</v>
      </c>
      <c r="O57" s="143">
        <v>44603.0</v>
      </c>
      <c r="P57" s="89" t="s">
        <v>2436</v>
      </c>
      <c r="Q57" s="145">
        <v>0.0492</v>
      </c>
      <c r="R57" s="89" t="s">
        <v>26</v>
      </c>
      <c r="S57" s="89" t="s">
        <v>26</v>
      </c>
      <c r="T57" s="131"/>
      <c r="U57" s="131"/>
      <c r="V57" s="131"/>
      <c r="W57" s="131"/>
      <c r="X57" s="131"/>
      <c r="Y57" s="131"/>
      <c r="Z57" s="131"/>
      <c r="AA57" s="131"/>
    </row>
    <row r="58">
      <c r="A58" s="130"/>
      <c r="B58" s="77"/>
      <c r="C58" s="77"/>
      <c r="D58" s="161"/>
      <c r="E58" s="9"/>
      <c r="F58" s="9"/>
      <c r="G58" s="163"/>
      <c r="H58" s="163"/>
      <c r="I58" s="9"/>
      <c r="J58" s="149"/>
      <c r="K58" s="135">
        <v>49.0</v>
      </c>
      <c r="L58" s="141" t="s">
        <v>2662</v>
      </c>
      <c r="M58" s="89" t="s">
        <v>2434</v>
      </c>
      <c r="N58" s="142" t="s">
        <v>2663</v>
      </c>
      <c r="O58" s="143">
        <v>44572.0</v>
      </c>
      <c r="P58" s="89" t="s">
        <v>2436</v>
      </c>
      <c r="Q58" s="145">
        <v>0.0066</v>
      </c>
      <c r="R58" s="89" t="s">
        <v>26</v>
      </c>
      <c r="S58" s="89" t="s">
        <v>26</v>
      </c>
      <c r="T58" s="131"/>
      <c r="U58" s="131"/>
      <c r="V58" s="131"/>
      <c r="W58" s="131"/>
      <c r="X58" s="131"/>
      <c r="Y58" s="131"/>
      <c r="Z58" s="131"/>
      <c r="AA58" s="131"/>
    </row>
    <row r="59">
      <c r="A59" s="130"/>
      <c r="B59" s="77"/>
      <c r="C59" s="77"/>
      <c r="D59" s="161"/>
      <c r="E59" s="162"/>
      <c r="F59" s="9"/>
      <c r="G59" s="163"/>
      <c r="H59" s="163"/>
      <c r="I59" s="9"/>
      <c r="J59" s="149"/>
      <c r="K59" s="158" t="s">
        <v>2618</v>
      </c>
      <c r="L59" s="45"/>
      <c r="M59" s="45"/>
      <c r="N59" s="45"/>
      <c r="O59" s="45"/>
      <c r="P59" s="45"/>
      <c r="Q59" s="45"/>
      <c r="R59" s="45"/>
      <c r="S59" s="61"/>
      <c r="T59" s="131"/>
      <c r="U59" s="131"/>
      <c r="V59" s="131"/>
      <c r="W59" s="131"/>
      <c r="X59" s="131"/>
      <c r="Y59" s="131"/>
      <c r="Z59" s="131"/>
      <c r="AA59" s="131"/>
    </row>
    <row r="60">
      <c r="A60" s="130"/>
      <c r="B60" s="77"/>
      <c r="C60" s="77"/>
      <c r="D60" s="161"/>
      <c r="E60" s="162"/>
      <c r="F60" s="9"/>
      <c r="G60" s="163"/>
      <c r="H60" s="163"/>
      <c r="I60" s="9"/>
      <c r="J60" s="149"/>
      <c r="K60" s="135">
        <v>50.0</v>
      </c>
      <c r="L60" s="141" t="s">
        <v>2664</v>
      </c>
      <c r="M60" s="89" t="s">
        <v>2665</v>
      </c>
      <c r="N60" s="142" t="s">
        <v>2666</v>
      </c>
      <c r="O60" s="89" t="s">
        <v>1121</v>
      </c>
      <c r="P60" s="89" t="s">
        <v>2436</v>
      </c>
      <c r="Q60" s="145">
        <v>4.0E-4</v>
      </c>
      <c r="R60" s="89" t="s">
        <v>26</v>
      </c>
      <c r="S60" s="89" t="s">
        <v>26</v>
      </c>
      <c r="T60" s="131"/>
      <c r="U60" s="131"/>
      <c r="V60" s="131"/>
      <c r="W60" s="131"/>
      <c r="X60" s="131"/>
      <c r="Y60" s="131"/>
      <c r="Z60" s="131"/>
      <c r="AA60" s="131"/>
    </row>
    <row r="61">
      <c r="A61" s="130"/>
      <c r="B61" s="77"/>
      <c r="C61" s="77"/>
      <c r="D61" s="161"/>
      <c r="E61" s="162"/>
      <c r="F61" s="9"/>
      <c r="G61" s="163"/>
      <c r="H61" s="163"/>
      <c r="I61" s="9"/>
      <c r="J61" s="149"/>
      <c r="K61" s="135">
        <v>51.0</v>
      </c>
      <c r="L61" s="141" t="s">
        <v>2667</v>
      </c>
      <c r="M61" s="89" t="s">
        <v>2449</v>
      </c>
      <c r="N61" s="142" t="s">
        <v>2668</v>
      </c>
      <c r="O61" s="89" t="s">
        <v>1121</v>
      </c>
      <c r="P61" s="89" t="s">
        <v>87</v>
      </c>
      <c r="Q61" s="145">
        <v>1.0E-4</v>
      </c>
      <c r="R61" s="89" t="s">
        <v>26</v>
      </c>
      <c r="S61" s="89" t="s">
        <v>26</v>
      </c>
      <c r="T61" s="131"/>
      <c r="U61" s="131"/>
      <c r="V61" s="131"/>
      <c r="W61" s="131"/>
      <c r="X61" s="131"/>
      <c r="Y61" s="131"/>
      <c r="Z61" s="131"/>
      <c r="AA61" s="131"/>
    </row>
    <row r="62">
      <c r="A62" s="130"/>
      <c r="B62" s="77"/>
      <c r="C62" s="77"/>
      <c r="D62" s="161"/>
      <c r="E62" s="9"/>
      <c r="F62" s="9"/>
      <c r="G62" s="163"/>
      <c r="H62" s="163"/>
      <c r="I62" s="9"/>
      <c r="J62" s="149"/>
      <c r="K62" s="158" t="s">
        <v>2625</v>
      </c>
      <c r="L62" s="45"/>
      <c r="M62" s="45"/>
      <c r="N62" s="45"/>
      <c r="O62" s="45"/>
      <c r="P62" s="45"/>
      <c r="Q62" s="45"/>
      <c r="R62" s="45"/>
      <c r="S62" s="61"/>
      <c r="T62" s="131"/>
      <c r="U62" s="131"/>
      <c r="V62" s="131"/>
      <c r="W62" s="131"/>
      <c r="X62" s="131"/>
      <c r="Y62" s="131"/>
      <c r="Z62" s="131"/>
      <c r="AA62" s="131"/>
    </row>
    <row r="63">
      <c r="A63" s="130"/>
      <c r="B63" s="77"/>
      <c r="C63" s="77"/>
      <c r="D63" s="161"/>
      <c r="E63" s="165"/>
      <c r="F63" s="9"/>
      <c r="G63" s="163"/>
      <c r="H63" s="163"/>
      <c r="I63" s="9"/>
      <c r="J63" s="149"/>
      <c r="K63" s="135">
        <v>52.0</v>
      </c>
      <c r="L63" s="141" t="s">
        <v>2669</v>
      </c>
      <c r="M63" s="89" t="s">
        <v>2670</v>
      </c>
      <c r="N63" s="142" t="s">
        <v>2671</v>
      </c>
      <c r="O63" s="164">
        <v>44907.0</v>
      </c>
      <c r="P63" s="89" t="s">
        <v>2556</v>
      </c>
      <c r="Q63" s="145">
        <v>0.5496</v>
      </c>
      <c r="R63" s="89" t="s">
        <v>26</v>
      </c>
      <c r="S63" s="89" t="s">
        <v>26</v>
      </c>
      <c r="T63" s="131"/>
      <c r="U63" s="131"/>
      <c r="V63" s="131"/>
      <c r="W63" s="131"/>
      <c r="X63" s="131"/>
      <c r="Y63" s="131"/>
      <c r="Z63" s="131"/>
      <c r="AA63" s="131"/>
    </row>
    <row r="64">
      <c r="A64" s="130"/>
      <c r="B64" s="77"/>
      <c r="C64" s="77"/>
      <c r="D64" s="161"/>
      <c r="E64" s="162"/>
      <c r="F64" s="9"/>
      <c r="G64" s="163"/>
      <c r="H64" s="163"/>
      <c r="I64" s="9"/>
      <c r="J64" s="149"/>
      <c r="K64" s="135">
        <v>53.0</v>
      </c>
      <c r="L64" s="141" t="s">
        <v>2672</v>
      </c>
      <c r="M64" s="89" t="s">
        <v>2673</v>
      </c>
      <c r="N64" s="142" t="s">
        <v>2674</v>
      </c>
      <c r="O64" s="143">
        <v>44816.0</v>
      </c>
      <c r="P64" s="89" t="s">
        <v>2556</v>
      </c>
      <c r="Q64" s="145">
        <v>0.4027</v>
      </c>
      <c r="R64" s="89" t="s">
        <v>26</v>
      </c>
      <c r="S64" s="89" t="s">
        <v>26</v>
      </c>
      <c r="T64" s="131"/>
      <c r="U64" s="131"/>
      <c r="V64" s="131"/>
      <c r="W64" s="131"/>
      <c r="X64" s="131"/>
      <c r="Y64" s="131"/>
      <c r="Z64" s="131"/>
      <c r="AA64" s="131"/>
    </row>
    <row r="65">
      <c r="A65" s="130"/>
      <c r="B65" s="77"/>
      <c r="C65" s="77"/>
      <c r="D65" s="161"/>
      <c r="E65" s="162"/>
      <c r="F65" s="9"/>
      <c r="G65" s="163"/>
      <c r="H65" s="163"/>
      <c r="I65" s="9"/>
      <c r="J65" s="149"/>
      <c r="K65" s="135">
        <v>54.0</v>
      </c>
      <c r="L65" s="141" t="s">
        <v>2675</v>
      </c>
      <c r="M65" s="89" t="s">
        <v>2676</v>
      </c>
      <c r="N65" s="142" t="s">
        <v>2677</v>
      </c>
      <c r="O65" s="89" t="s">
        <v>211</v>
      </c>
      <c r="P65" s="89" t="s">
        <v>87</v>
      </c>
      <c r="Q65" s="145">
        <v>0.27</v>
      </c>
      <c r="R65" s="89" t="s">
        <v>26</v>
      </c>
      <c r="S65" s="89" t="s">
        <v>26</v>
      </c>
      <c r="T65" s="131"/>
      <c r="U65" s="131"/>
      <c r="V65" s="131"/>
      <c r="W65" s="131"/>
      <c r="X65" s="131"/>
      <c r="Y65" s="131"/>
      <c r="Z65" s="131"/>
      <c r="AA65" s="131"/>
    </row>
    <row r="66">
      <c r="A66" s="130"/>
      <c r="B66" s="77"/>
      <c r="C66" s="77"/>
      <c r="D66" s="161"/>
      <c r="E66" s="162"/>
      <c r="F66" s="9"/>
      <c r="G66" s="163"/>
      <c r="H66" s="163"/>
      <c r="I66" s="9"/>
      <c r="J66" s="149"/>
      <c r="K66" s="135">
        <v>55.0</v>
      </c>
      <c r="L66" s="141" t="s">
        <v>2678</v>
      </c>
      <c r="M66" s="89" t="s">
        <v>2670</v>
      </c>
      <c r="N66" s="142" t="s">
        <v>2679</v>
      </c>
      <c r="O66" s="143">
        <v>44631.0</v>
      </c>
      <c r="P66" s="89" t="s">
        <v>2556</v>
      </c>
      <c r="Q66" s="145">
        <v>0.2071</v>
      </c>
      <c r="R66" s="89" t="s">
        <v>26</v>
      </c>
      <c r="S66" s="89" t="s">
        <v>26</v>
      </c>
      <c r="T66" s="131"/>
      <c r="U66" s="131"/>
      <c r="V66" s="131"/>
      <c r="W66" s="131"/>
      <c r="X66" s="131"/>
      <c r="Y66" s="131"/>
      <c r="Z66" s="131"/>
      <c r="AA66" s="131"/>
    </row>
    <row r="67">
      <c r="A67" s="130"/>
      <c r="B67" s="77"/>
      <c r="C67" s="77"/>
      <c r="D67" s="161"/>
      <c r="E67" s="162"/>
      <c r="F67" s="9"/>
      <c r="G67" s="163"/>
      <c r="H67" s="163"/>
      <c r="I67" s="9"/>
      <c r="J67" s="149"/>
      <c r="K67" s="135">
        <v>56.0</v>
      </c>
      <c r="L67" s="141" t="s">
        <v>2680</v>
      </c>
      <c r="M67" s="89" t="s">
        <v>2681</v>
      </c>
      <c r="N67" s="142" t="s">
        <v>2682</v>
      </c>
      <c r="O67" s="89" t="s">
        <v>2510</v>
      </c>
      <c r="P67" s="89" t="s">
        <v>2436</v>
      </c>
      <c r="Q67" s="145">
        <v>0.17</v>
      </c>
      <c r="R67" s="145">
        <v>0.1682</v>
      </c>
      <c r="S67" s="89">
        <v>1047355.0</v>
      </c>
      <c r="T67" s="131"/>
      <c r="U67" s="131"/>
      <c r="V67" s="131"/>
      <c r="W67" s="131"/>
      <c r="X67" s="131"/>
      <c r="Y67" s="131"/>
      <c r="Z67" s="131"/>
      <c r="AA67" s="131"/>
    </row>
    <row r="68">
      <c r="A68" s="130"/>
      <c r="B68" s="77"/>
      <c r="C68" s="77"/>
      <c r="D68" s="161"/>
      <c r="E68" s="9"/>
      <c r="F68" s="9"/>
      <c r="G68" s="163"/>
      <c r="H68" s="163"/>
      <c r="I68" s="9"/>
      <c r="J68" s="149"/>
      <c r="K68" s="135">
        <v>57.0</v>
      </c>
      <c r="L68" s="141" t="s">
        <v>2683</v>
      </c>
      <c r="M68" s="89" t="s">
        <v>2676</v>
      </c>
      <c r="N68" s="142" t="s">
        <v>2684</v>
      </c>
      <c r="O68" s="143">
        <v>44631.0</v>
      </c>
      <c r="P68" s="89" t="s">
        <v>2444</v>
      </c>
      <c r="Q68" s="145">
        <v>0.15</v>
      </c>
      <c r="R68" s="89" t="s">
        <v>26</v>
      </c>
      <c r="S68" s="89" t="s">
        <v>26</v>
      </c>
      <c r="T68" s="131"/>
      <c r="U68" s="131"/>
      <c r="V68" s="131"/>
      <c r="W68" s="131"/>
      <c r="X68" s="131"/>
      <c r="Y68" s="131"/>
      <c r="Z68" s="131"/>
      <c r="AA68" s="131"/>
    </row>
    <row r="69">
      <c r="A69" s="130"/>
      <c r="B69" s="77"/>
      <c r="C69" s="77"/>
      <c r="D69" s="161"/>
      <c r="E69" s="9"/>
      <c r="F69" s="9"/>
      <c r="G69" s="163"/>
      <c r="H69" s="163"/>
      <c r="I69" s="9"/>
      <c r="J69" s="149"/>
      <c r="K69" s="135">
        <v>58.0</v>
      </c>
      <c r="L69" s="141" t="s">
        <v>2685</v>
      </c>
      <c r="M69" s="89" t="s">
        <v>2670</v>
      </c>
      <c r="N69" s="142" t="s">
        <v>2686</v>
      </c>
      <c r="O69" s="143">
        <v>44572.0</v>
      </c>
      <c r="P69" s="89" t="s">
        <v>87</v>
      </c>
      <c r="Q69" s="145">
        <v>0.13</v>
      </c>
      <c r="R69" s="89" t="s">
        <v>26</v>
      </c>
      <c r="S69" s="89" t="s">
        <v>26</v>
      </c>
      <c r="T69" s="131"/>
      <c r="U69" s="131"/>
      <c r="V69" s="131"/>
      <c r="W69" s="131"/>
      <c r="X69" s="131"/>
      <c r="Y69" s="131"/>
      <c r="Z69" s="131"/>
      <c r="AA69" s="131"/>
    </row>
    <row r="70">
      <c r="A70" s="130"/>
      <c r="B70" s="77"/>
      <c r="C70" s="77"/>
      <c r="D70" s="161"/>
      <c r="E70" s="9"/>
      <c r="F70" s="9"/>
      <c r="G70" s="163"/>
      <c r="H70" s="163"/>
      <c r="I70" s="9"/>
      <c r="J70" s="149"/>
      <c r="K70" s="135">
        <v>59.0</v>
      </c>
      <c r="L70" s="141" t="s">
        <v>2687</v>
      </c>
      <c r="M70" s="89" t="s">
        <v>2676</v>
      </c>
      <c r="N70" s="142" t="s">
        <v>2688</v>
      </c>
      <c r="O70" s="143">
        <v>44604.0</v>
      </c>
      <c r="P70" s="89" t="s">
        <v>2556</v>
      </c>
      <c r="Q70" s="145">
        <v>0.1</v>
      </c>
      <c r="R70" s="89" t="s">
        <v>26</v>
      </c>
      <c r="S70" s="89" t="s">
        <v>26</v>
      </c>
      <c r="T70" s="131"/>
      <c r="U70" s="131"/>
      <c r="V70" s="131"/>
      <c r="W70" s="131"/>
      <c r="X70" s="131"/>
      <c r="Y70" s="131"/>
      <c r="Z70" s="131"/>
      <c r="AA70" s="131"/>
    </row>
    <row r="71">
      <c r="A71" s="130"/>
      <c r="B71" s="77"/>
      <c r="C71" s="77"/>
      <c r="D71" s="161"/>
      <c r="E71" s="9"/>
      <c r="F71" s="9"/>
      <c r="G71" s="163"/>
      <c r="H71" s="163"/>
      <c r="I71" s="9"/>
      <c r="J71" s="149"/>
      <c r="K71" s="135">
        <v>60.0</v>
      </c>
      <c r="L71" s="141" t="s">
        <v>2689</v>
      </c>
      <c r="M71" s="89" t="s">
        <v>2673</v>
      </c>
      <c r="N71" s="142" t="s">
        <v>2690</v>
      </c>
      <c r="O71" s="89" t="s">
        <v>211</v>
      </c>
      <c r="P71" s="89" t="s">
        <v>2436</v>
      </c>
      <c r="Q71" s="145">
        <v>0.0522</v>
      </c>
      <c r="R71" s="89" t="s">
        <v>26</v>
      </c>
      <c r="S71" s="89" t="s">
        <v>26</v>
      </c>
      <c r="T71" s="131"/>
      <c r="U71" s="131"/>
      <c r="V71" s="131"/>
      <c r="W71" s="131"/>
      <c r="X71" s="131"/>
      <c r="Y71" s="131"/>
      <c r="Z71" s="131"/>
      <c r="AA71" s="131"/>
    </row>
    <row r="72">
      <c r="A72" s="130"/>
      <c r="B72" s="77"/>
      <c r="C72" s="77"/>
      <c r="D72" s="161"/>
      <c r="E72" s="165"/>
      <c r="F72" s="9"/>
      <c r="G72" s="163"/>
      <c r="H72" s="163"/>
      <c r="I72" s="9"/>
      <c r="J72" s="149"/>
      <c r="K72" s="135">
        <v>61.0</v>
      </c>
      <c r="L72" s="141" t="s">
        <v>2691</v>
      </c>
      <c r="M72" s="89" t="s">
        <v>2676</v>
      </c>
      <c r="N72" s="142" t="s">
        <v>2692</v>
      </c>
      <c r="O72" s="143">
        <v>44572.0</v>
      </c>
      <c r="P72" s="89" t="s">
        <v>2556</v>
      </c>
      <c r="Q72" s="145">
        <v>0.0155</v>
      </c>
      <c r="R72" s="145">
        <v>0.2421</v>
      </c>
      <c r="S72" s="89">
        <v>1132760.0</v>
      </c>
      <c r="T72" s="131"/>
      <c r="U72" s="131"/>
      <c r="V72" s="131"/>
      <c r="W72" s="131"/>
      <c r="X72" s="131"/>
      <c r="Y72" s="131"/>
      <c r="Z72" s="131"/>
      <c r="AA72" s="131"/>
    </row>
    <row r="73">
      <c r="A73" s="130"/>
      <c r="B73" s="77"/>
      <c r="C73" s="77"/>
      <c r="D73" s="161"/>
      <c r="E73" s="9"/>
      <c r="F73" s="9"/>
      <c r="G73" s="163"/>
      <c r="H73" s="163"/>
      <c r="I73" s="9"/>
      <c r="J73" s="149"/>
      <c r="K73" s="135">
        <v>62.0</v>
      </c>
      <c r="L73" s="141" t="s">
        <v>2693</v>
      </c>
      <c r="M73" s="89" t="s">
        <v>2676</v>
      </c>
      <c r="N73" s="142" t="s">
        <v>2694</v>
      </c>
      <c r="O73" s="143">
        <v>44631.0</v>
      </c>
      <c r="P73" s="89" t="s">
        <v>2556</v>
      </c>
      <c r="Q73" s="145">
        <v>0.0016</v>
      </c>
      <c r="R73" s="89" t="s">
        <v>26</v>
      </c>
      <c r="S73" s="89" t="s">
        <v>26</v>
      </c>
      <c r="T73" s="131"/>
      <c r="U73" s="131"/>
      <c r="V73" s="131"/>
      <c r="W73" s="131"/>
      <c r="X73" s="131"/>
      <c r="Y73" s="131"/>
      <c r="Z73" s="131"/>
      <c r="AA73" s="131"/>
    </row>
    <row r="74">
      <c r="A74" s="130"/>
      <c r="B74" s="77"/>
      <c r="C74" s="77"/>
      <c r="D74" s="161"/>
      <c r="E74" s="162"/>
      <c r="F74" s="9"/>
      <c r="G74" s="163"/>
      <c r="H74" s="163"/>
      <c r="I74" s="9"/>
      <c r="J74" s="149"/>
      <c r="K74" s="135">
        <v>63.0</v>
      </c>
      <c r="L74" s="141" t="s">
        <v>2695</v>
      </c>
      <c r="M74" s="89" t="s">
        <v>2681</v>
      </c>
      <c r="N74" s="142" t="s">
        <v>2696</v>
      </c>
      <c r="O74" s="89" t="s">
        <v>1647</v>
      </c>
      <c r="P74" s="89" t="s">
        <v>87</v>
      </c>
      <c r="Q74" s="145">
        <v>8.0E-4</v>
      </c>
      <c r="R74" s="89" t="s">
        <v>26</v>
      </c>
      <c r="S74" s="89" t="s">
        <v>26</v>
      </c>
      <c r="T74" s="131"/>
      <c r="U74" s="131"/>
      <c r="V74" s="131"/>
      <c r="W74" s="131"/>
      <c r="X74" s="131"/>
      <c r="Y74" s="131"/>
      <c r="Z74" s="131"/>
      <c r="AA74" s="131"/>
    </row>
    <row r="75">
      <c r="A75" s="130"/>
      <c r="B75" s="77"/>
      <c r="C75" s="77"/>
      <c r="D75" s="161"/>
      <c r="E75" s="165"/>
      <c r="F75" s="9"/>
      <c r="G75" s="163"/>
      <c r="H75" s="163"/>
      <c r="I75" s="9"/>
      <c r="J75" s="149"/>
      <c r="K75" s="135">
        <v>64.0</v>
      </c>
      <c r="L75" s="141" t="s">
        <v>2697</v>
      </c>
      <c r="M75" s="89" t="s">
        <v>2620</v>
      </c>
      <c r="N75" s="142" t="s">
        <v>2698</v>
      </c>
      <c r="O75" s="89" t="s">
        <v>2126</v>
      </c>
      <c r="P75" s="89" t="s">
        <v>2556</v>
      </c>
      <c r="Q75" s="145">
        <v>5.0E-4</v>
      </c>
      <c r="R75" s="89" t="s">
        <v>26</v>
      </c>
      <c r="S75" s="89" t="s">
        <v>26</v>
      </c>
      <c r="T75" s="131"/>
      <c r="U75" s="131"/>
      <c r="V75" s="131"/>
      <c r="W75" s="131"/>
      <c r="X75" s="131"/>
      <c r="Y75" s="131"/>
      <c r="Z75" s="131"/>
      <c r="AA75" s="131"/>
    </row>
    <row r="76">
      <c r="A76" s="130"/>
      <c r="B76" s="77"/>
      <c r="C76" s="77"/>
      <c r="D76" s="161"/>
      <c r="E76" s="162"/>
      <c r="F76" s="9"/>
      <c r="G76" s="163"/>
      <c r="H76" s="163"/>
      <c r="I76" s="9"/>
      <c r="J76" s="149"/>
      <c r="K76" s="135">
        <v>65.0</v>
      </c>
      <c r="L76" s="141" t="s">
        <v>2699</v>
      </c>
      <c r="M76" s="89" t="s">
        <v>2676</v>
      </c>
      <c r="N76" s="142" t="s">
        <v>2700</v>
      </c>
      <c r="O76" s="143">
        <v>44572.0</v>
      </c>
      <c r="P76" s="89" t="s">
        <v>2436</v>
      </c>
      <c r="Q76" s="145">
        <v>3.0E-4</v>
      </c>
      <c r="R76" s="89" t="s">
        <v>26</v>
      </c>
      <c r="S76" s="89" t="s">
        <v>26</v>
      </c>
      <c r="T76" s="131"/>
      <c r="U76" s="131"/>
      <c r="V76" s="131"/>
      <c r="W76" s="131"/>
      <c r="X76" s="131"/>
      <c r="Y76" s="131"/>
      <c r="Z76" s="131"/>
      <c r="AA76" s="131"/>
    </row>
    <row r="77">
      <c r="A77" s="130"/>
      <c r="B77" s="77"/>
      <c r="C77" s="77"/>
      <c r="D77" s="161"/>
      <c r="E77" s="165"/>
      <c r="F77" s="9"/>
      <c r="G77" s="163"/>
      <c r="H77" s="163"/>
      <c r="I77" s="9"/>
      <c r="J77" s="149"/>
      <c r="K77" s="135">
        <v>66.0</v>
      </c>
      <c r="L77" s="141" t="s">
        <v>2701</v>
      </c>
      <c r="M77" s="89" t="s">
        <v>2681</v>
      </c>
      <c r="N77" s="142" t="s">
        <v>2702</v>
      </c>
      <c r="O77" s="89" t="s">
        <v>2510</v>
      </c>
      <c r="P77" s="89" t="s">
        <v>87</v>
      </c>
      <c r="Q77" s="145">
        <v>1.0E-4</v>
      </c>
      <c r="R77" s="89" t="s">
        <v>26</v>
      </c>
      <c r="S77" s="89" t="s">
        <v>26</v>
      </c>
      <c r="T77" s="131"/>
      <c r="U77" s="131"/>
      <c r="V77" s="131"/>
      <c r="W77" s="131"/>
      <c r="X77" s="131"/>
      <c r="Y77" s="131"/>
      <c r="Z77" s="131"/>
      <c r="AA77" s="131"/>
    </row>
    <row r="78">
      <c r="A78" s="130"/>
      <c r="B78" s="77"/>
      <c r="C78" s="77"/>
      <c r="D78" s="161"/>
      <c r="E78" s="9"/>
      <c r="F78" s="9"/>
      <c r="G78" s="163"/>
      <c r="H78" s="163"/>
      <c r="I78" s="9"/>
      <c r="J78" s="149"/>
      <c r="K78" s="158" t="s">
        <v>2703</v>
      </c>
      <c r="L78" s="45"/>
      <c r="M78" s="45"/>
      <c r="N78" s="45"/>
      <c r="O78" s="45"/>
      <c r="P78" s="45"/>
      <c r="Q78" s="45"/>
      <c r="R78" s="45"/>
      <c r="S78" s="61"/>
      <c r="T78" s="131"/>
      <c r="U78" s="131"/>
      <c r="V78" s="131"/>
      <c r="W78" s="131"/>
      <c r="X78" s="131"/>
      <c r="Y78" s="131"/>
      <c r="Z78" s="131"/>
      <c r="AA78" s="131"/>
    </row>
    <row r="79">
      <c r="A79" s="130"/>
      <c r="B79" s="77"/>
      <c r="C79" s="77"/>
      <c r="D79" s="161"/>
      <c r="E79" s="162"/>
      <c r="F79" s="9"/>
      <c r="G79" s="163"/>
      <c r="H79" s="163"/>
      <c r="I79" s="9"/>
      <c r="J79" s="149"/>
      <c r="K79" s="135">
        <v>67.0</v>
      </c>
      <c r="L79" s="141" t="s">
        <v>2704</v>
      </c>
      <c r="M79" s="89" t="s">
        <v>2505</v>
      </c>
      <c r="N79" s="142" t="s">
        <v>2705</v>
      </c>
      <c r="O79" s="143">
        <v>44752.0</v>
      </c>
      <c r="P79" s="89" t="s">
        <v>2436</v>
      </c>
      <c r="Q79" s="145">
        <v>0.62</v>
      </c>
      <c r="R79" s="145">
        <v>0.6047</v>
      </c>
      <c r="S79" s="89">
        <v>8719873.0</v>
      </c>
      <c r="U79" s="131"/>
      <c r="V79" s="131"/>
      <c r="W79" s="131"/>
      <c r="X79" s="131"/>
      <c r="Y79" s="131"/>
      <c r="Z79" s="131"/>
      <c r="AA79" s="131"/>
    </row>
    <row r="80">
      <c r="A80" s="130"/>
      <c r="B80" s="77"/>
      <c r="C80" s="77"/>
      <c r="D80" s="161"/>
      <c r="E80" s="9"/>
      <c r="F80" s="9"/>
      <c r="G80" s="163"/>
      <c r="H80" s="163"/>
      <c r="I80" s="9"/>
      <c r="J80" s="149"/>
      <c r="K80" s="135">
        <v>68.0</v>
      </c>
      <c r="L80" s="141" t="s">
        <v>2706</v>
      </c>
      <c r="M80" s="89" t="s">
        <v>2505</v>
      </c>
      <c r="N80" s="142" t="s">
        <v>2707</v>
      </c>
      <c r="O80" s="89" t="s">
        <v>1121</v>
      </c>
      <c r="P80" s="89" t="s">
        <v>2436</v>
      </c>
      <c r="Q80" s="145">
        <v>0.45</v>
      </c>
      <c r="R80" s="145">
        <v>0.4328</v>
      </c>
      <c r="S80" s="89">
        <v>7249093.0</v>
      </c>
      <c r="U80" s="131"/>
      <c r="V80" s="131"/>
      <c r="W80" s="131"/>
      <c r="X80" s="131"/>
      <c r="Y80" s="131"/>
      <c r="Z80" s="131"/>
      <c r="AA80" s="131"/>
    </row>
    <row r="81">
      <c r="A81" s="130"/>
      <c r="B81" s="77"/>
      <c r="C81" s="77"/>
      <c r="D81" s="161"/>
      <c r="E81" s="9"/>
      <c r="F81" s="9"/>
      <c r="G81" s="163"/>
      <c r="H81" s="163"/>
      <c r="I81" s="9"/>
      <c r="J81" s="149"/>
      <c r="K81" s="135">
        <v>69.0</v>
      </c>
      <c r="L81" s="141" t="s">
        <v>2708</v>
      </c>
      <c r="M81" s="89" t="s">
        <v>2673</v>
      </c>
      <c r="N81" s="142" t="s">
        <v>2709</v>
      </c>
      <c r="O81" s="89" t="s">
        <v>2710</v>
      </c>
      <c r="P81" s="89" t="s">
        <v>2444</v>
      </c>
      <c r="Q81" s="145">
        <v>0.39</v>
      </c>
      <c r="R81" s="145">
        <v>0.3703</v>
      </c>
      <c r="S81" s="89">
        <v>3585311.0</v>
      </c>
      <c r="U81" s="131"/>
      <c r="V81" s="131"/>
      <c r="W81" s="131"/>
      <c r="X81" s="131"/>
      <c r="Y81" s="131"/>
      <c r="Z81" s="131"/>
      <c r="AA81" s="131"/>
    </row>
    <row r="82">
      <c r="A82" s="130"/>
      <c r="B82" s="77"/>
      <c r="C82" s="77"/>
      <c r="D82" s="161"/>
      <c r="E82" s="165"/>
      <c r="F82" s="9"/>
      <c r="G82" s="163"/>
      <c r="H82" s="163"/>
      <c r="I82" s="9"/>
      <c r="J82" s="149"/>
      <c r="K82" s="135">
        <v>70.0</v>
      </c>
      <c r="L82" s="141" t="s">
        <v>2711</v>
      </c>
      <c r="M82" s="89" t="s">
        <v>2505</v>
      </c>
      <c r="N82" s="142" t="s">
        <v>2712</v>
      </c>
      <c r="O82" s="143">
        <v>44873.0</v>
      </c>
      <c r="P82" s="89" t="s">
        <v>2444</v>
      </c>
      <c r="Q82" s="145">
        <v>0.37</v>
      </c>
      <c r="R82" s="89" t="s">
        <v>26</v>
      </c>
      <c r="S82" s="89" t="s">
        <v>26</v>
      </c>
      <c r="U82" s="131"/>
      <c r="V82" s="131"/>
      <c r="W82" s="131"/>
      <c r="X82" s="131"/>
      <c r="Y82" s="131"/>
      <c r="Z82" s="131"/>
      <c r="AA82" s="131"/>
    </row>
    <row r="83">
      <c r="A83" s="130"/>
      <c r="B83" s="77"/>
      <c r="C83" s="77"/>
      <c r="D83" s="161"/>
      <c r="E83" s="9"/>
      <c r="F83" s="9"/>
      <c r="G83" s="163"/>
      <c r="H83" s="163"/>
      <c r="I83" s="9"/>
      <c r="J83" s="149"/>
      <c r="K83" s="135">
        <v>71.0</v>
      </c>
      <c r="L83" s="141" t="s">
        <v>2713</v>
      </c>
      <c r="M83" s="89" t="s">
        <v>2505</v>
      </c>
      <c r="N83" s="142" t="s">
        <v>2714</v>
      </c>
      <c r="O83" s="143">
        <v>44842.0</v>
      </c>
      <c r="P83" s="89" t="s">
        <v>2715</v>
      </c>
      <c r="Q83" s="145">
        <v>0.35</v>
      </c>
      <c r="R83" s="89" t="s">
        <v>26</v>
      </c>
      <c r="S83" s="89" t="s">
        <v>26</v>
      </c>
      <c r="U83" s="131"/>
      <c r="V83" s="131"/>
      <c r="W83" s="131"/>
      <c r="X83" s="131"/>
      <c r="Y83" s="131"/>
      <c r="Z83" s="131"/>
      <c r="AA83" s="131"/>
    </row>
    <row r="84">
      <c r="A84" s="130"/>
      <c r="B84" s="77"/>
      <c r="C84" s="77"/>
      <c r="D84" s="161"/>
      <c r="E84" s="165"/>
      <c r="F84" s="9"/>
      <c r="G84" s="163"/>
      <c r="H84" s="163"/>
      <c r="I84" s="9"/>
      <c r="J84" s="149"/>
      <c r="K84" s="135">
        <v>72.0</v>
      </c>
      <c r="L84" s="141" t="s">
        <v>2716</v>
      </c>
      <c r="M84" s="89" t="s">
        <v>2505</v>
      </c>
      <c r="N84" s="142" t="s">
        <v>2717</v>
      </c>
      <c r="O84" s="89" t="s">
        <v>2018</v>
      </c>
      <c r="P84" s="89" t="s">
        <v>87</v>
      </c>
      <c r="Q84" s="145">
        <v>0.34</v>
      </c>
      <c r="R84" s="89" t="s">
        <v>26</v>
      </c>
      <c r="S84" s="89" t="s">
        <v>26</v>
      </c>
      <c r="U84" s="131"/>
      <c r="V84" s="131"/>
      <c r="W84" s="131"/>
      <c r="X84" s="131"/>
      <c r="Y84" s="131"/>
      <c r="Z84" s="131"/>
      <c r="AA84" s="131"/>
    </row>
    <row r="85">
      <c r="A85" s="130"/>
      <c r="B85" s="77"/>
      <c r="C85" s="77"/>
      <c r="D85" s="161"/>
      <c r="E85" s="9"/>
      <c r="F85" s="9"/>
      <c r="G85" s="163"/>
      <c r="H85" s="163"/>
      <c r="I85" s="9"/>
      <c r="J85" s="149"/>
      <c r="K85" s="135">
        <v>73.0</v>
      </c>
      <c r="L85" s="141" t="s">
        <v>2718</v>
      </c>
      <c r="M85" s="89" t="s">
        <v>2505</v>
      </c>
      <c r="N85" s="142" t="s">
        <v>2719</v>
      </c>
      <c r="O85" s="143">
        <v>44842.0</v>
      </c>
      <c r="P85" s="89" t="s">
        <v>2436</v>
      </c>
      <c r="Q85" s="145">
        <v>0.3</v>
      </c>
      <c r="R85" s="89" t="s">
        <v>26</v>
      </c>
      <c r="S85" s="89" t="s">
        <v>26</v>
      </c>
      <c r="U85" s="131"/>
      <c r="V85" s="131"/>
      <c r="W85" s="131"/>
      <c r="X85" s="131"/>
      <c r="Y85" s="131"/>
      <c r="Z85" s="131"/>
      <c r="AA85" s="131"/>
    </row>
    <row r="86">
      <c r="A86" s="130"/>
      <c r="B86" s="77"/>
      <c r="C86" s="77"/>
      <c r="D86" s="161"/>
      <c r="E86" s="162"/>
      <c r="F86" s="9"/>
      <c r="G86" s="163"/>
      <c r="H86" s="163"/>
      <c r="I86" s="9"/>
      <c r="J86" s="149"/>
      <c r="K86" s="135">
        <v>74.0</v>
      </c>
      <c r="L86" s="141" t="s">
        <v>2720</v>
      </c>
      <c r="M86" s="89" t="s">
        <v>2721</v>
      </c>
      <c r="N86" s="142" t="s">
        <v>2722</v>
      </c>
      <c r="O86" s="89" t="s">
        <v>211</v>
      </c>
      <c r="P86" s="89" t="s">
        <v>87</v>
      </c>
      <c r="Q86" s="145">
        <v>0.29</v>
      </c>
      <c r="R86" s="89" t="s">
        <v>26</v>
      </c>
      <c r="S86" s="89" t="s">
        <v>26</v>
      </c>
      <c r="U86" s="131"/>
      <c r="V86" s="131"/>
      <c r="W86" s="131"/>
      <c r="X86" s="131"/>
      <c r="Y86" s="131"/>
      <c r="Z86" s="131"/>
      <c r="AA86" s="131"/>
    </row>
    <row r="87">
      <c r="A87" s="130"/>
      <c r="B87" s="77"/>
      <c r="C87" s="77"/>
      <c r="D87" s="161"/>
      <c r="E87" s="9"/>
      <c r="F87" s="9"/>
      <c r="G87" s="163"/>
      <c r="H87" s="163"/>
      <c r="I87" s="9"/>
      <c r="J87" s="149"/>
      <c r="K87" s="135">
        <v>75.0</v>
      </c>
      <c r="L87" s="141" t="s">
        <v>2723</v>
      </c>
      <c r="M87" s="89" t="s">
        <v>2653</v>
      </c>
      <c r="N87" s="142" t="s">
        <v>2724</v>
      </c>
      <c r="O87" s="143">
        <v>44630.0</v>
      </c>
      <c r="P87" s="89" t="s">
        <v>2436</v>
      </c>
      <c r="Q87" s="145">
        <v>0.2738</v>
      </c>
      <c r="R87" s="89" t="s">
        <v>26</v>
      </c>
      <c r="S87" s="89" t="s">
        <v>26</v>
      </c>
      <c r="U87" s="131"/>
      <c r="V87" s="131"/>
      <c r="W87" s="131"/>
      <c r="X87" s="131"/>
      <c r="Y87" s="131"/>
      <c r="Z87" s="131"/>
      <c r="AA87" s="131"/>
    </row>
    <row r="88">
      <c r="A88" s="130"/>
      <c r="B88" s="77"/>
      <c r="C88" s="77"/>
      <c r="D88" s="161"/>
      <c r="E88" s="162"/>
      <c r="F88" s="9"/>
      <c r="G88" s="163"/>
      <c r="H88" s="163"/>
      <c r="I88" s="9"/>
      <c r="J88" s="149"/>
      <c r="K88" s="135">
        <v>76.0</v>
      </c>
      <c r="L88" s="141" t="s">
        <v>2725</v>
      </c>
      <c r="M88" s="89" t="s">
        <v>2681</v>
      </c>
      <c r="N88" s="142" t="s">
        <v>2726</v>
      </c>
      <c r="O88" s="164">
        <v>44816.0</v>
      </c>
      <c r="P88" s="89" t="s">
        <v>2436</v>
      </c>
      <c r="Q88" s="145">
        <v>0.26</v>
      </c>
      <c r="R88" s="89" t="s">
        <v>26</v>
      </c>
      <c r="S88" s="89" t="s">
        <v>26</v>
      </c>
      <c r="U88" s="131"/>
      <c r="V88" s="131"/>
      <c r="W88" s="131"/>
      <c r="X88" s="131"/>
      <c r="Y88" s="131"/>
      <c r="Z88" s="131"/>
      <c r="AA88" s="131"/>
    </row>
    <row r="89">
      <c r="A89" s="130"/>
      <c r="B89" s="77"/>
      <c r="C89" s="77"/>
      <c r="D89" s="161"/>
      <c r="E89" s="9"/>
      <c r="F89" s="9"/>
      <c r="G89" s="163"/>
      <c r="H89" s="163"/>
      <c r="I89" s="9"/>
      <c r="J89" s="149"/>
      <c r="K89" s="135">
        <v>77.0</v>
      </c>
      <c r="L89" s="141" t="s">
        <v>2727</v>
      </c>
      <c r="M89" s="89" t="s">
        <v>2505</v>
      </c>
      <c r="N89" s="142" t="s">
        <v>2728</v>
      </c>
      <c r="O89" s="143">
        <v>44573.0</v>
      </c>
      <c r="P89" s="89" t="s">
        <v>2436</v>
      </c>
      <c r="Q89" s="145">
        <v>0.25</v>
      </c>
      <c r="R89" s="89" t="s">
        <v>26</v>
      </c>
      <c r="S89" s="89" t="s">
        <v>26</v>
      </c>
      <c r="U89" s="131"/>
      <c r="V89" s="131"/>
      <c r="W89" s="131"/>
      <c r="X89" s="131"/>
      <c r="Y89" s="131"/>
      <c r="Z89" s="131"/>
      <c r="AA89" s="131"/>
    </row>
    <row r="90">
      <c r="A90" s="130"/>
      <c r="B90" s="77"/>
      <c r="C90" s="77"/>
      <c r="D90" s="161"/>
      <c r="E90" s="9"/>
      <c r="F90" s="9"/>
      <c r="G90" s="163"/>
      <c r="H90" s="163"/>
      <c r="I90" s="9"/>
      <c r="J90" s="149"/>
      <c r="K90" s="135">
        <v>78.0</v>
      </c>
      <c r="L90" s="141" t="s">
        <v>2729</v>
      </c>
      <c r="M90" s="89" t="s">
        <v>2730</v>
      </c>
      <c r="N90" s="142" t="s">
        <v>2731</v>
      </c>
      <c r="O90" s="143">
        <v>44816.0</v>
      </c>
      <c r="P90" s="89" t="s">
        <v>2444</v>
      </c>
      <c r="Q90" s="145">
        <v>0.25</v>
      </c>
      <c r="R90" s="89" t="s">
        <v>26</v>
      </c>
      <c r="S90" s="89" t="s">
        <v>26</v>
      </c>
      <c r="U90" s="131"/>
      <c r="V90" s="131"/>
      <c r="W90" s="131"/>
      <c r="X90" s="131"/>
      <c r="Y90" s="131"/>
      <c r="Z90" s="131"/>
      <c r="AA90" s="131"/>
    </row>
    <row r="91">
      <c r="A91" s="130"/>
      <c r="B91" s="77"/>
      <c r="C91" s="77"/>
      <c r="D91" s="161"/>
      <c r="E91" s="9"/>
      <c r="F91" s="9"/>
      <c r="G91" s="163"/>
      <c r="H91" s="163"/>
      <c r="I91" s="9"/>
      <c r="J91" s="149"/>
      <c r="K91" s="135">
        <v>79.0</v>
      </c>
      <c r="L91" s="141" t="s">
        <v>2732</v>
      </c>
      <c r="M91" s="89" t="s">
        <v>2505</v>
      </c>
      <c r="N91" s="142" t="s">
        <v>2733</v>
      </c>
      <c r="O91" s="143">
        <v>44842.0</v>
      </c>
      <c r="P91" s="89" t="s">
        <v>2734</v>
      </c>
      <c r="Q91" s="145">
        <v>0.25</v>
      </c>
      <c r="R91" s="89" t="s">
        <v>26</v>
      </c>
      <c r="S91" s="89" t="s">
        <v>26</v>
      </c>
      <c r="U91" s="131"/>
      <c r="V91" s="131"/>
      <c r="W91" s="131"/>
      <c r="X91" s="131"/>
      <c r="Y91" s="131"/>
      <c r="Z91" s="131"/>
      <c r="AA91" s="131"/>
    </row>
    <row r="92">
      <c r="A92" s="130"/>
      <c r="B92" s="77"/>
      <c r="C92" s="77"/>
      <c r="D92" s="161"/>
      <c r="E92" s="9"/>
      <c r="F92" s="9"/>
      <c r="G92" s="163"/>
      <c r="H92" s="163"/>
      <c r="I92" s="9"/>
      <c r="J92" s="149"/>
      <c r="K92" s="135">
        <v>80.0</v>
      </c>
      <c r="L92" s="141" t="s">
        <v>2735</v>
      </c>
      <c r="M92" s="89" t="s">
        <v>2736</v>
      </c>
      <c r="N92" s="142" t="s">
        <v>2737</v>
      </c>
      <c r="O92" s="143">
        <v>44752.0</v>
      </c>
      <c r="P92" s="89" t="s">
        <v>2556</v>
      </c>
      <c r="Q92" s="145">
        <v>0.16</v>
      </c>
      <c r="R92" s="89" t="s">
        <v>26</v>
      </c>
      <c r="S92" s="89" t="s">
        <v>26</v>
      </c>
      <c r="U92" s="131"/>
      <c r="V92" s="131"/>
      <c r="W92" s="131"/>
      <c r="X92" s="131"/>
      <c r="Y92" s="131"/>
      <c r="Z92" s="131"/>
      <c r="AA92" s="131"/>
    </row>
    <row r="93">
      <c r="A93" s="130"/>
      <c r="B93" s="77"/>
      <c r="C93" s="77"/>
      <c r="D93" s="161"/>
      <c r="E93" s="9"/>
      <c r="F93" s="9"/>
      <c r="G93" s="163"/>
      <c r="H93" s="163"/>
      <c r="I93" s="9"/>
      <c r="J93" s="149"/>
      <c r="K93" s="135">
        <v>81.0</v>
      </c>
      <c r="L93" s="166" t="s">
        <v>2738</v>
      </c>
      <c r="M93" s="167" t="s">
        <v>2620</v>
      </c>
      <c r="N93" s="168" t="s">
        <v>2739</v>
      </c>
      <c r="O93" s="169" t="s">
        <v>2740</v>
      </c>
      <c r="P93" s="169" t="s">
        <v>2444</v>
      </c>
      <c r="Q93" s="170">
        <v>0.15</v>
      </c>
      <c r="R93" s="169" t="s">
        <v>26</v>
      </c>
      <c r="S93" s="169" t="s">
        <v>26</v>
      </c>
      <c r="U93" s="131"/>
      <c r="V93" s="131"/>
      <c r="W93" s="131"/>
      <c r="X93" s="131"/>
      <c r="Y93" s="131"/>
      <c r="Z93" s="131"/>
      <c r="AA93" s="131"/>
    </row>
    <row r="94">
      <c r="A94" s="130"/>
      <c r="B94" s="77"/>
      <c r="C94" s="77"/>
      <c r="D94" s="161"/>
      <c r="E94" s="165"/>
      <c r="F94" s="9"/>
      <c r="G94" s="163"/>
      <c r="H94" s="163"/>
      <c r="I94" s="9"/>
      <c r="J94" s="149"/>
      <c r="K94" s="135">
        <v>82.0</v>
      </c>
      <c r="L94" s="141" t="s">
        <v>2741</v>
      </c>
      <c r="M94" s="89" t="s">
        <v>2505</v>
      </c>
      <c r="N94" s="142" t="s">
        <v>2742</v>
      </c>
      <c r="O94" s="89" t="s">
        <v>2743</v>
      </c>
      <c r="P94" s="89" t="s">
        <v>2444</v>
      </c>
      <c r="Q94" s="145">
        <v>0.15</v>
      </c>
      <c r="R94" s="89" t="s">
        <v>26</v>
      </c>
      <c r="S94" s="89" t="s">
        <v>26</v>
      </c>
      <c r="U94" s="131"/>
      <c r="V94" s="131"/>
      <c r="W94" s="131"/>
      <c r="X94" s="131"/>
      <c r="Y94" s="131"/>
      <c r="Z94" s="131"/>
      <c r="AA94" s="131"/>
    </row>
    <row r="95">
      <c r="A95" s="130"/>
      <c r="B95" s="77"/>
      <c r="C95" s="77"/>
      <c r="D95" s="161"/>
      <c r="E95" s="162"/>
      <c r="F95" s="9"/>
      <c r="G95" s="163"/>
      <c r="H95" s="163"/>
      <c r="I95" s="9"/>
      <c r="J95" s="149"/>
      <c r="K95" s="135">
        <v>83.0</v>
      </c>
      <c r="L95" s="141" t="s">
        <v>2744</v>
      </c>
      <c r="M95" s="89" t="s">
        <v>2505</v>
      </c>
      <c r="N95" s="142" t="s">
        <v>2745</v>
      </c>
      <c r="O95" s="143">
        <v>44816.0</v>
      </c>
      <c r="P95" s="89" t="s">
        <v>2436</v>
      </c>
      <c r="Q95" s="145">
        <v>0.13</v>
      </c>
      <c r="R95" s="89" t="s">
        <v>26</v>
      </c>
      <c r="S95" s="89" t="s">
        <v>26</v>
      </c>
      <c r="U95" s="131"/>
      <c r="V95" s="131"/>
      <c r="W95" s="131"/>
      <c r="X95" s="131"/>
      <c r="Y95" s="131"/>
      <c r="Z95" s="131"/>
      <c r="AA95" s="131"/>
    </row>
    <row r="96">
      <c r="A96" s="130"/>
      <c r="B96" s="77"/>
      <c r="C96" s="77"/>
      <c r="D96" s="161"/>
      <c r="E96" s="162"/>
      <c r="F96" s="9"/>
      <c r="G96" s="163"/>
      <c r="H96" s="163"/>
      <c r="I96" s="9"/>
      <c r="J96" s="149"/>
      <c r="K96" s="135">
        <v>84.0</v>
      </c>
      <c r="L96" s="141" t="s">
        <v>2746</v>
      </c>
      <c r="M96" s="89" t="s">
        <v>2505</v>
      </c>
      <c r="N96" s="142" t="s">
        <v>2747</v>
      </c>
      <c r="O96" s="143">
        <v>44263.0</v>
      </c>
      <c r="P96" s="89" t="s">
        <v>2444</v>
      </c>
      <c r="Q96" s="145">
        <v>0.12</v>
      </c>
      <c r="R96" s="89" t="s">
        <v>26</v>
      </c>
      <c r="S96" s="89" t="s">
        <v>26</v>
      </c>
      <c r="U96" s="131"/>
      <c r="V96" s="131"/>
      <c r="W96" s="131"/>
      <c r="X96" s="131"/>
      <c r="Y96" s="131"/>
      <c r="Z96" s="131"/>
      <c r="AA96" s="131"/>
    </row>
    <row r="97">
      <c r="A97" s="130"/>
      <c r="B97" s="77"/>
      <c r="C97" s="77"/>
      <c r="D97" s="161"/>
      <c r="E97" s="9"/>
      <c r="F97" s="9"/>
      <c r="G97" s="163"/>
      <c r="H97" s="163"/>
      <c r="I97" s="9"/>
      <c r="J97" s="149"/>
      <c r="K97" s="135">
        <v>85.0</v>
      </c>
      <c r="L97" s="141" t="s">
        <v>2748</v>
      </c>
      <c r="M97" s="89" t="s">
        <v>2749</v>
      </c>
      <c r="N97" s="142" t="s">
        <v>2750</v>
      </c>
      <c r="O97" s="143">
        <v>44815.0</v>
      </c>
      <c r="P97" s="89" t="s">
        <v>2436</v>
      </c>
      <c r="Q97" s="145">
        <v>0.1</v>
      </c>
      <c r="R97" s="89" t="s">
        <v>26</v>
      </c>
      <c r="S97" s="89" t="s">
        <v>26</v>
      </c>
      <c r="U97" s="131"/>
      <c r="V97" s="131"/>
      <c r="W97" s="131"/>
      <c r="X97" s="131"/>
      <c r="Y97" s="131"/>
      <c r="Z97" s="131"/>
      <c r="AA97" s="131"/>
    </row>
    <row r="98">
      <c r="A98" s="130"/>
      <c r="B98" s="77"/>
      <c r="C98" s="77"/>
      <c r="D98" s="161"/>
      <c r="E98" s="9"/>
      <c r="F98" s="9"/>
      <c r="G98" s="163"/>
      <c r="H98" s="163"/>
      <c r="I98" s="9"/>
      <c r="J98" s="149"/>
      <c r="K98" s="135">
        <v>86.0</v>
      </c>
      <c r="L98" s="141" t="s">
        <v>2751</v>
      </c>
      <c r="M98" s="89" t="s">
        <v>2752</v>
      </c>
      <c r="N98" s="142" t="s">
        <v>2733</v>
      </c>
      <c r="O98" s="143">
        <v>44780.0</v>
      </c>
      <c r="P98" s="89" t="s">
        <v>2734</v>
      </c>
      <c r="Q98" s="145">
        <v>0.1</v>
      </c>
      <c r="R98" s="89" t="s">
        <v>26</v>
      </c>
      <c r="S98" s="89" t="s">
        <v>26</v>
      </c>
      <c r="U98" s="131"/>
      <c r="V98" s="131"/>
      <c r="W98" s="131"/>
      <c r="X98" s="131"/>
      <c r="Y98" s="131"/>
      <c r="Z98" s="131"/>
      <c r="AA98" s="131"/>
    </row>
    <row r="99">
      <c r="A99" s="130"/>
      <c r="B99" s="77"/>
      <c r="C99" s="77"/>
      <c r="D99" s="161"/>
      <c r="E99" s="9"/>
      <c r="F99" s="9"/>
      <c r="G99" s="163"/>
      <c r="H99" s="163"/>
      <c r="I99" s="9"/>
      <c r="J99" s="149"/>
      <c r="K99" s="135">
        <v>87.0</v>
      </c>
      <c r="L99" s="141" t="s">
        <v>2753</v>
      </c>
      <c r="M99" s="89" t="s">
        <v>2505</v>
      </c>
      <c r="N99" s="142" t="s">
        <v>2754</v>
      </c>
      <c r="O99" s="89" t="s">
        <v>704</v>
      </c>
      <c r="P99" s="89" t="s">
        <v>2436</v>
      </c>
      <c r="Q99" s="145">
        <v>0.0013</v>
      </c>
      <c r="R99" s="89" t="s">
        <v>26</v>
      </c>
      <c r="S99" s="89" t="s">
        <v>26</v>
      </c>
      <c r="U99" s="131"/>
      <c r="V99" s="131"/>
      <c r="W99" s="131"/>
      <c r="X99" s="131"/>
      <c r="Y99" s="131"/>
      <c r="Z99" s="131"/>
      <c r="AA99" s="131"/>
    </row>
    <row r="100">
      <c r="A100" s="130"/>
      <c r="B100" s="77"/>
      <c r="C100" s="77"/>
      <c r="D100" s="161"/>
      <c r="E100" s="9"/>
      <c r="F100" s="9"/>
      <c r="G100" s="163"/>
      <c r="H100" s="163"/>
      <c r="I100" s="9"/>
      <c r="J100" s="149"/>
      <c r="K100" s="135">
        <v>88.0</v>
      </c>
      <c r="L100" s="141" t="s">
        <v>2755</v>
      </c>
      <c r="M100" s="89" t="s">
        <v>2505</v>
      </c>
      <c r="N100" s="142" t="s">
        <v>2756</v>
      </c>
      <c r="O100" s="89" t="s">
        <v>704</v>
      </c>
      <c r="P100" s="89" t="s">
        <v>2556</v>
      </c>
      <c r="Q100" s="145">
        <v>7.0E-4</v>
      </c>
      <c r="R100" s="89" t="s">
        <v>26</v>
      </c>
      <c r="S100" s="89" t="s">
        <v>26</v>
      </c>
      <c r="U100" s="131"/>
      <c r="V100" s="131"/>
      <c r="W100" s="131"/>
      <c r="X100" s="131"/>
      <c r="Y100" s="131"/>
      <c r="Z100" s="131"/>
      <c r="AA100" s="131"/>
    </row>
    <row r="101">
      <c r="A101" s="130"/>
      <c r="B101" s="77"/>
      <c r="C101" s="77"/>
      <c r="D101" s="161"/>
      <c r="E101" s="9"/>
      <c r="F101" s="9"/>
      <c r="G101" s="163"/>
      <c r="H101" s="163"/>
      <c r="I101" s="9"/>
      <c r="J101" s="149"/>
      <c r="K101" s="135">
        <v>89.0</v>
      </c>
      <c r="L101" s="141" t="s">
        <v>2757</v>
      </c>
      <c r="M101" s="89" t="s">
        <v>2758</v>
      </c>
      <c r="N101" s="142" t="s">
        <v>2759</v>
      </c>
      <c r="O101" s="89" t="s">
        <v>2760</v>
      </c>
      <c r="P101" s="89" t="s">
        <v>2444</v>
      </c>
      <c r="Q101" s="145">
        <v>3.0E-4</v>
      </c>
      <c r="R101" s="89" t="s">
        <v>26</v>
      </c>
      <c r="S101" s="89" t="s">
        <v>26</v>
      </c>
      <c r="U101" s="131"/>
      <c r="V101" s="131"/>
      <c r="W101" s="131"/>
      <c r="X101" s="131"/>
      <c r="Y101" s="131"/>
      <c r="Z101" s="131"/>
      <c r="AA101" s="131"/>
    </row>
    <row r="102">
      <c r="A102" s="130"/>
      <c r="B102" s="77"/>
      <c r="C102" s="77"/>
      <c r="D102" s="161"/>
      <c r="E102" s="9"/>
      <c r="F102" s="9"/>
      <c r="G102" s="163"/>
      <c r="H102" s="163"/>
      <c r="I102" s="9"/>
      <c r="J102" s="149"/>
      <c r="K102" s="135">
        <v>90.0</v>
      </c>
      <c r="L102" s="141" t="s">
        <v>2761</v>
      </c>
      <c r="M102" s="89" t="s">
        <v>2762</v>
      </c>
      <c r="N102" s="142" t="s">
        <v>2763</v>
      </c>
      <c r="O102" s="143">
        <v>44631.0</v>
      </c>
      <c r="P102" s="89" t="s">
        <v>2436</v>
      </c>
      <c r="Q102" s="145">
        <v>2.0E-4</v>
      </c>
      <c r="R102" s="89" t="s">
        <v>26</v>
      </c>
      <c r="S102" s="89" t="s">
        <v>26</v>
      </c>
      <c r="U102" s="131"/>
      <c r="V102" s="131"/>
      <c r="W102" s="131"/>
      <c r="X102" s="131"/>
      <c r="Y102" s="131"/>
      <c r="Z102" s="131"/>
      <c r="AA102" s="131"/>
    </row>
    <row r="103">
      <c r="A103" s="130"/>
      <c r="B103" s="77"/>
      <c r="C103" s="77"/>
      <c r="D103" s="161"/>
      <c r="E103" s="9"/>
      <c r="F103" s="9"/>
      <c r="G103" s="163"/>
      <c r="H103" s="163"/>
      <c r="I103" s="9"/>
      <c r="J103" s="149"/>
      <c r="K103" s="135">
        <v>91.0</v>
      </c>
      <c r="L103" s="141" t="s">
        <v>2472</v>
      </c>
      <c r="M103" s="89" t="s">
        <v>2505</v>
      </c>
      <c r="N103" s="142" t="s">
        <v>2764</v>
      </c>
      <c r="O103" s="89" t="s">
        <v>2765</v>
      </c>
      <c r="P103" s="89" t="s">
        <v>2436</v>
      </c>
      <c r="Q103" s="145">
        <v>1.0E-4</v>
      </c>
      <c r="R103" s="89" t="s">
        <v>26</v>
      </c>
      <c r="S103" s="89" t="s">
        <v>26</v>
      </c>
      <c r="U103" s="131"/>
      <c r="V103" s="131"/>
      <c r="W103" s="131"/>
      <c r="X103" s="131"/>
      <c r="Y103" s="131"/>
      <c r="Z103" s="131"/>
      <c r="AA103" s="131"/>
    </row>
    <row r="104">
      <c r="A104" s="130"/>
      <c r="B104" s="77"/>
      <c r="C104" s="77"/>
      <c r="D104" s="161"/>
      <c r="E104" s="9"/>
      <c r="F104" s="9"/>
      <c r="G104" s="163"/>
      <c r="H104" s="163"/>
      <c r="I104" s="9"/>
      <c r="J104" s="149"/>
      <c r="K104" s="135">
        <v>92.0</v>
      </c>
      <c r="L104" s="141" t="s">
        <v>2766</v>
      </c>
      <c r="M104" s="89" t="s">
        <v>2767</v>
      </c>
      <c r="N104" s="142" t="s">
        <v>2768</v>
      </c>
      <c r="O104" s="148">
        <v>44754.0</v>
      </c>
      <c r="P104" s="89" t="s">
        <v>2436</v>
      </c>
      <c r="Q104" s="145">
        <v>1.0E-4</v>
      </c>
      <c r="R104" s="89" t="s">
        <v>26</v>
      </c>
      <c r="S104" s="89" t="s">
        <v>26</v>
      </c>
      <c r="U104" s="131"/>
      <c r="V104" s="131"/>
      <c r="W104" s="131"/>
      <c r="X104" s="131"/>
      <c r="Y104" s="131"/>
      <c r="Z104" s="131"/>
      <c r="AA104" s="131"/>
    </row>
    <row r="105">
      <c r="A105" s="130"/>
      <c r="B105" s="77"/>
      <c r="C105" s="77"/>
      <c r="D105" s="171"/>
      <c r="E105" s="172"/>
      <c r="F105" s="9"/>
      <c r="G105" s="163"/>
      <c r="H105" s="163"/>
      <c r="I105" s="9"/>
      <c r="J105" s="149"/>
      <c r="K105" s="158" t="s">
        <v>2769</v>
      </c>
      <c r="L105" s="45"/>
      <c r="M105" s="45"/>
      <c r="N105" s="45"/>
      <c r="O105" s="45"/>
      <c r="P105" s="45"/>
      <c r="Q105" s="45"/>
      <c r="R105" s="45"/>
      <c r="S105" s="61"/>
      <c r="T105" s="131"/>
      <c r="U105" s="131"/>
      <c r="V105" s="131"/>
      <c r="W105" s="131"/>
      <c r="X105" s="131"/>
      <c r="Y105" s="131"/>
      <c r="Z105" s="131"/>
      <c r="AA105" s="131"/>
    </row>
    <row r="106">
      <c r="A106" s="130"/>
      <c r="B106" s="77"/>
      <c r="C106" s="77"/>
      <c r="D106" s="161"/>
      <c r="E106" s="9"/>
      <c r="F106" s="9"/>
      <c r="G106" s="163"/>
      <c r="H106" s="163"/>
      <c r="I106" s="9"/>
      <c r="J106" s="149"/>
      <c r="K106" s="135">
        <v>93.0</v>
      </c>
      <c r="L106" s="141" t="s">
        <v>2770</v>
      </c>
      <c r="M106" s="89" t="s">
        <v>2771</v>
      </c>
      <c r="N106" s="142" t="s">
        <v>2772</v>
      </c>
      <c r="O106" s="143">
        <v>44573.0</v>
      </c>
      <c r="P106" s="89" t="s">
        <v>87</v>
      </c>
      <c r="Q106" s="145">
        <v>0.27</v>
      </c>
      <c r="R106" s="89" t="s">
        <v>26</v>
      </c>
      <c r="S106" s="89" t="s">
        <v>26</v>
      </c>
      <c r="U106" s="131"/>
      <c r="V106" s="131"/>
      <c r="W106" s="131"/>
      <c r="X106" s="131"/>
      <c r="Y106" s="131"/>
      <c r="Z106" s="131"/>
      <c r="AA106" s="131"/>
    </row>
    <row r="107">
      <c r="A107" s="130"/>
      <c r="B107" s="77"/>
      <c r="C107" s="77"/>
      <c r="D107" s="161"/>
      <c r="E107" s="162"/>
      <c r="F107" s="9"/>
      <c r="G107" s="163"/>
      <c r="H107" s="163"/>
      <c r="I107" s="9"/>
      <c r="J107" s="149"/>
      <c r="K107" s="135">
        <v>94.0</v>
      </c>
      <c r="L107" s="141" t="s">
        <v>2773</v>
      </c>
      <c r="M107" s="89" t="s">
        <v>2633</v>
      </c>
      <c r="N107" s="142" t="s">
        <v>2774</v>
      </c>
      <c r="O107" s="89" t="s">
        <v>2510</v>
      </c>
      <c r="P107" s="89" t="s">
        <v>2444</v>
      </c>
      <c r="Q107" s="145">
        <v>0.1412</v>
      </c>
      <c r="R107" s="89" t="s">
        <v>26</v>
      </c>
      <c r="S107" s="89" t="s">
        <v>26</v>
      </c>
      <c r="U107" s="131"/>
      <c r="V107" s="131"/>
      <c r="W107" s="131"/>
      <c r="X107" s="131"/>
      <c r="Y107" s="131"/>
      <c r="Z107" s="131"/>
      <c r="AA107" s="131"/>
    </row>
    <row r="108">
      <c r="A108" s="130"/>
      <c r="B108" s="77"/>
      <c r="C108" s="77"/>
      <c r="D108" s="161"/>
      <c r="E108" s="9"/>
      <c r="F108" s="9"/>
      <c r="G108" s="163"/>
      <c r="H108" s="163"/>
      <c r="I108" s="9"/>
      <c r="J108" s="149"/>
      <c r="K108" s="135">
        <v>95.0</v>
      </c>
      <c r="L108" s="141" t="s">
        <v>2775</v>
      </c>
      <c r="M108" s="89" t="s">
        <v>2776</v>
      </c>
      <c r="N108" s="142" t="s">
        <v>2777</v>
      </c>
      <c r="O108" s="89" t="s">
        <v>1121</v>
      </c>
      <c r="P108" s="89" t="s">
        <v>2436</v>
      </c>
      <c r="Q108" s="145">
        <v>0.1243</v>
      </c>
      <c r="R108" s="89" t="s">
        <v>26</v>
      </c>
      <c r="S108" s="89" t="s">
        <v>26</v>
      </c>
      <c r="U108" s="131"/>
      <c r="V108" s="131"/>
      <c r="W108" s="131"/>
      <c r="X108" s="131"/>
      <c r="Y108" s="131"/>
      <c r="Z108" s="131"/>
      <c r="AA108" s="131"/>
    </row>
    <row r="109">
      <c r="A109" s="130"/>
      <c r="B109" s="77"/>
      <c r="C109" s="77"/>
      <c r="D109" s="161"/>
      <c r="E109" s="9"/>
      <c r="F109" s="9"/>
      <c r="G109" s="163"/>
      <c r="H109" s="163"/>
      <c r="I109" s="9"/>
      <c r="J109" s="149"/>
      <c r="K109" s="135">
        <v>96.0</v>
      </c>
      <c r="L109" s="141" t="s">
        <v>2778</v>
      </c>
      <c r="M109" s="89" t="s">
        <v>2779</v>
      </c>
      <c r="N109" s="142" t="s">
        <v>2780</v>
      </c>
      <c r="O109" s="89" t="s">
        <v>1121</v>
      </c>
      <c r="P109" s="89" t="s">
        <v>2556</v>
      </c>
      <c r="Q109" s="145">
        <v>0.0928</v>
      </c>
      <c r="R109" s="89" t="s">
        <v>26</v>
      </c>
      <c r="S109" s="89" t="s">
        <v>26</v>
      </c>
      <c r="U109" s="131"/>
      <c r="V109" s="131"/>
      <c r="W109" s="131"/>
      <c r="X109" s="131"/>
      <c r="Y109" s="131"/>
      <c r="Z109" s="131"/>
      <c r="AA109" s="131"/>
    </row>
    <row r="110">
      <c r="A110" s="130"/>
      <c r="B110" s="77"/>
      <c r="C110" s="77"/>
      <c r="D110" s="161"/>
      <c r="E110" s="162"/>
      <c r="F110" s="9"/>
      <c r="G110" s="163"/>
      <c r="H110" s="163"/>
      <c r="I110" s="9"/>
      <c r="J110" s="149"/>
      <c r="K110" s="135">
        <v>97.0</v>
      </c>
      <c r="L110" s="141" t="s">
        <v>2781</v>
      </c>
      <c r="M110" s="89" t="s">
        <v>2721</v>
      </c>
      <c r="N110" s="142" t="s">
        <v>2782</v>
      </c>
      <c r="O110" s="89" t="s">
        <v>2510</v>
      </c>
      <c r="P110" s="89" t="s">
        <v>2436</v>
      </c>
      <c r="Q110" s="145">
        <v>0.0152</v>
      </c>
      <c r="R110" s="89" t="s">
        <v>26</v>
      </c>
      <c r="S110" s="89" t="s">
        <v>26</v>
      </c>
      <c r="U110" s="131"/>
      <c r="V110" s="131"/>
      <c r="W110" s="131"/>
      <c r="X110" s="131"/>
      <c r="Y110" s="131"/>
      <c r="Z110" s="131"/>
      <c r="AA110" s="131"/>
    </row>
    <row r="111">
      <c r="A111" s="130"/>
      <c r="B111" s="77"/>
      <c r="C111" s="77"/>
      <c r="D111" s="161"/>
      <c r="E111" s="9"/>
      <c r="F111" s="9"/>
      <c r="G111" s="163"/>
      <c r="H111" s="163"/>
      <c r="I111" s="9"/>
      <c r="J111" s="149"/>
      <c r="K111" s="158" t="s">
        <v>2783</v>
      </c>
      <c r="L111" s="45"/>
      <c r="M111" s="45"/>
      <c r="N111" s="45"/>
      <c r="O111" s="45"/>
      <c r="P111" s="45"/>
      <c r="Q111" s="45"/>
      <c r="R111" s="45"/>
      <c r="S111" s="61"/>
      <c r="T111" s="131"/>
      <c r="U111" s="131"/>
      <c r="V111" s="131"/>
      <c r="W111" s="131"/>
      <c r="X111" s="131"/>
      <c r="Y111" s="131"/>
      <c r="Z111" s="131"/>
      <c r="AA111" s="131"/>
    </row>
    <row r="112">
      <c r="A112" s="130"/>
      <c r="B112" s="77"/>
      <c r="C112" s="77"/>
      <c r="D112" s="161"/>
      <c r="E112" s="162"/>
      <c r="F112" s="9"/>
      <c r="G112" s="163"/>
      <c r="H112" s="163"/>
      <c r="I112" s="9"/>
      <c r="J112" s="149"/>
      <c r="K112" s="135">
        <v>98.0</v>
      </c>
      <c r="L112" s="141" t="s">
        <v>2784</v>
      </c>
      <c r="M112" s="89" t="s">
        <v>2673</v>
      </c>
      <c r="N112" s="142" t="s">
        <v>2785</v>
      </c>
      <c r="O112" s="89" t="s">
        <v>704</v>
      </c>
      <c r="P112" s="89" t="s">
        <v>2444</v>
      </c>
      <c r="Q112" s="145">
        <v>0.71</v>
      </c>
      <c r="R112" s="145">
        <v>0.6909</v>
      </c>
      <c r="S112" s="89">
        <v>2022891.0</v>
      </c>
      <c r="U112" s="131"/>
      <c r="V112" s="131"/>
      <c r="W112" s="131"/>
      <c r="X112" s="131"/>
      <c r="Y112" s="131"/>
      <c r="Z112" s="131"/>
      <c r="AA112" s="131"/>
    </row>
    <row r="113">
      <c r="A113" s="130"/>
      <c r="B113" s="77"/>
      <c r="C113" s="77"/>
      <c r="D113" s="161"/>
      <c r="E113" s="162"/>
      <c r="F113" s="9"/>
      <c r="G113" s="163"/>
      <c r="H113" s="163"/>
      <c r="I113" s="9"/>
      <c r="J113" s="149"/>
      <c r="K113" s="135">
        <v>99.0</v>
      </c>
      <c r="L113" s="141" t="s">
        <v>2786</v>
      </c>
      <c r="M113" s="89" t="s">
        <v>2787</v>
      </c>
      <c r="N113" s="142" t="s">
        <v>2788</v>
      </c>
      <c r="O113" s="143">
        <v>44630.0</v>
      </c>
      <c r="P113" s="89" t="s">
        <v>2444</v>
      </c>
      <c r="Q113" s="145">
        <v>0.63</v>
      </c>
      <c r="R113" s="145">
        <v>0.6029</v>
      </c>
      <c r="S113" s="89">
        <v>1985720.0</v>
      </c>
      <c r="U113" s="131"/>
      <c r="V113" s="131"/>
      <c r="W113" s="131"/>
      <c r="X113" s="131"/>
      <c r="Y113" s="131"/>
      <c r="Z113" s="131"/>
      <c r="AA113" s="131"/>
    </row>
    <row r="114">
      <c r="A114" s="130"/>
      <c r="B114" s="77"/>
      <c r="C114" s="77"/>
      <c r="D114" s="161"/>
      <c r="E114" s="9"/>
      <c r="F114" s="9"/>
      <c r="G114" s="163"/>
      <c r="H114" s="163"/>
      <c r="I114" s="9"/>
      <c r="J114" s="149"/>
      <c r="K114" s="135">
        <v>100.0</v>
      </c>
      <c r="L114" s="141" t="s">
        <v>2789</v>
      </c>
      <c r="M114" s="89" t="s">
        <v>2673</v>
      </c>
      <c r="N114" s="142" t="s">
        <v>2790</v>
      </c>
      <c r="O114" s="143">
        <v>44722.0</v>
      </c>
      <c r="P114" s="89" t="s">
        <v>87</v>
      </c>
      <c r="Q114" s="145">
        <v>0.447</v>
      </c>
      <c r="R114" s="89" t="s">
        <v>26</v>
      </c>
      <c r="S114" s="89" t="s">
        <v>26</v>
      </c>
      <c r="U114" s="131"/>
      <c r="V114" s="131"/>
      <c r="W114" s="131"/>
      <c r="X114" s="131"/>
      <c r="Y114" s="131"/>
      <c r="Z114" s="131"/>
      <c r="AA114" s="131"/>
    </row>
    <row r="115">
      <c r="A115" s="130"/>
      <c r="B115" s="77"/>
      <c r="C115" s="77"/>
      <c r="D115" s="161"/>
      <c r="E115" s="162"/>
      <c r="F115" s="9"/>
      <c r="G115" s="163"/>
      <c r="H115" s="163"/>
      <c r="I115" s="9"/>
      <c r="J115" s="149"/>
      <c r="K115" s="135">
        <v>101.0</v>
      </c>
      <c r="L115" s="141" t="s">
        <v>2791</v>
      </c>
      <c r="M115" s="89" t="s">
        <v>2644</v>
      </c>
      <c r="N115" s="142" t="s">
        <v>2792</v>
      </c>
      <c r="O115" s="89" t="s">
        <v>2440</v>
      </c>
      <c r="P115" s="89" t="s">
        <v>2556</v>
      </c>
      <c r="Q115" s="145">
        <v>0.3845</v>
      </c>
      <c r="R115" s="89" t="s">
        <v>26</v>
      </c>
      <c r="S115" s="89" t="s">
        <v>26</v>
      </c>
      <c r="U115" s="131"/>
      <c r="V115" s="131"/>
      <c r="W115" s="131"/>
      <c r="X115" s="131"/>
      <c r="Y115" s="131"/>
      <c r="Z115" s="131"/>
      <c r="AA115" s="131"/>
    </row>
    <row r="116">
      <c r="A116" s="130"/>
      <c r="B116" s="77"/>
      <c r="C116" s="77"/>
      <c r="D116" s="161"/>
      <c r="E116" s="9"/>
      <c r="F116" s="9"/>
      <c r="G116" s="163"/>
      <c r="H116" s="163"/>
      <c r="I116" s="9"/>
      <c r="J116" s="149"/>
      <c r="K116" s="135">
        <v>102.0</v>
      </c>
      <c r="L116" s="141" t="s">
        <v>2793</v>
      </c>
      <c r="M116" s="89" t="s">
        <v>2455</v>
      </c>
      <c r="N116" s="142" t="s">
        <v>2794</v>
      </c>
      <c r="O116" s="143">
        <v>44722.0</v>
      </c>
      <c r="P116" s="89" t="s">
        <v>2556</v>
      </c>
      <c r="Q116" s="145">
        <v>0.3722</v>
      </c>
      <c r="R116" s="89" t="s">
        <v>26</v>
      </c>
      <c r="S116" s="89" t="s">
        <v>26</v>
      </c>
      <c r="U116" s="131"/>
      <c r="V116" s="131"/>
      <c r="W116" s="131"/>
      <c r="X116" s="131"/>
      <c r="Y116" s="131"/>
      <c r="Z116" s="131"/>
      <c r="AA116" s="131"/>
    </row>
    <row r="117">
      <c r="A117" s="130"/>
      <c r="B117" s="77"/>
      <c r="C117" s="77"/>
      <c r="D117" s="161"/>
      <c r="E117" s="9"/>
      <c r="F117" s="9"/>
      <c r="G117" s="163"/>
      <c r="H117" s="163"/>
      <c r="I117" s="9"/>
      <c r="J117" s="149"/>
      <c r="K117" s="135">
        <v>103.0</v>
      </c>
      <c r="L117" s="141" t="s">
        <v>2795</v>
      </c>
      <c r="M117" s="89" t="s">
        <v>2673</v>
      </c>
      <c r="N117" s="142" t="s">
        <v>2796</v>
      </c>
      <c r="O117" s="89" t="s">
        <v>2510</v>
      </c>
      <c r="P117" s="89" t="s">
        <v>2436</v>
      </c>
      <c r="Q117" s="145">
        <v>0.3128</v>
      </c>
      <c r="R117" s="89" t="s">
        <v>26</v>
      </c>
      <c r="S117" s="89" t="s">
        <v>26</v>
      </c>
      <c r="U117" s="131"/>
      <c r="V117" s="131"/>
      <c r="W117" s="131"/>
      <c r="X117" s="131"/>
      <c r="Y117" s="131"/>
      <c r="Z117" s="131"/>
      <c r="AA117" s="131"/>
    </row>
    <row r="118">
      <c r="A118" s="130"/>
      <c r="B118" s="77"/>
      <c r="C118" s="77"/>
      <c r="D118" s="161"/>
      <c r="E118" s="165"/>
      <c r="F118" s="9"/>
      <c r="G118" s="163"/>
      <c r="H118" s="163"/>
      <c r="I118" s="9"/>
      <c r="J118" s="149"/>
      <c r="K118" s="135">
        <v>104.0</v>
      </c>
      <c r="L118" s="141" t="s">
        <v>2797</v>
      </c>
      <c r="M118" s="89" t="s">
        <v>2787</v>
      </c>
      <c r="N118" s="142" t="s">
        <v>2798</v>
      </c>
      <c r="O118" s="89" t="s">
        <v>693</v>
      </c>
      <c r="P118" s="89" t="s">
        <v>2556</v>
      </c>
      <c r="Q118" s="145">
        <v>0.29</v>
      </c>
      <c r="R118" s="89" t="s">
        <v>26</v>
      </c>
      <c r="S118" s="89" t="s">
        <v>26</v>
      </c>
      <c r="U118" s="131"/>
      <c r="V118" s="131"/>
      <c r="W118" s="131"/>
      <c r="X118" s="131"/>
      <c r="Y118" s="131"/>
      <c r="Z118" s="131"/>
      <c r="AA118" s="131"/>
    </row>
    <row r="119">
      <c r="A119" s="130"/>
      <c r="B119" s="77"/>
      <c r="C119" s="77"/>
      <c r="D119" s="161"/>
      <c r="E119" s="165"/>
      <c r="F119" s="9"/>
      <c r="G119" s="163"/>
      <c r="H119" s="163"/>
      <c r="I119" s="9"/>
      <c r="J119" s="149"/>
      <c r="K119" s="135">
        <v>105.0</v>
      </c>
      <c r="L119" s="141" t="s">
        <v>2799</v>
      </c>
      <c r="M119" s="89" t="s">
        <v>2438</v>
      </c>
      <c r="N119" s="142" t="s">
        <v>2800</v>
      </c>
      <c r="O119" s="143">
        <v>44907.0</v>
      </c>
      <c r="P119" s="89" t="s">
        <v>2436</v>
      </c>
      <c r="Q119" s="145">
        <v>0.28</v>
      </c>
      <c r="R119" s="89" t="s">
        <v>26</v>
      </c>
      <c r="S119" s="89" t="s">
        <v>26</v>
      </c>
      <c r="U119" s="131"/>
      <c r="V119" s="131"/>
      <c r="W119" s="131"/>
      <c r="X119" s="131"/>
      <c r="Y119" s="131"/>
      <c r="Z119" s="131"/>
      <c r="AA119" s="131"/>
    </row>
    <row r="120">
      <c r="A120" s="130"/>
      <c r="B120" s="77"/>
      <c r="C120" s="77"/>
      <c r="D120" s="161"/>
      <c r="E120" s="9"/>
      <c r="F120" s="9"/>
      <c r="G120" s="163"/>
      <c r="H120" s="163"/>
      <c r="I120" s="9"/>
      <c r="J120" s="149"/>
      <c r="K120" s="135">
        <v>106.0</v>
      </c>
      <c r="L120" s="141" t="s">
        <v>2801</v>
      </c>
      <c r="M120" s="89" t="s">
        <v>2673</v>
      </c>
      <c r="N120" s="142" t="s">
        <v>2802</v>
      </c>
      <c r="O120" s="89" t="s">
        <v>355</v>
      </c>
      <c r="P120" s="89" t="s">
        <v>2556</v>
      </c>
      <c r="Q120" s="145">
        <v>0.274</v>
      </c>
      <c r="R120" s="89" t="s">
        <v>26</v>
      </c>
      <c r="S120" s="89" t="s">
        <v>26</v>
      </c>
      <c r="U120" s="131"/>
      <c r="V120" s="131"/>
      <c r="W120" s="131"/>
      <c r="X120" s="131"/>
      <c r="Y120" s="131"/>
      <c r="Z120" s="131"/>
      <c r="AA120" s="131"/>
    </row>
    <row r="121">
      <c r="A121" s="130"/>
      <c r="B121" s="77"/>
      <c r="C121" s="77"/>
      <c r="D121" s="161"/>
      <c r="E121" s="9"/>
      <c r="F121" s="9"/>
      <c r="G121" s="163"/>
      <c r="H121" s="163"/>
      <c r="I121" s="9"/>
      <c r="J121" s="149"/>
      <c r="K121" s="135">
        <v>107.0</v>
      </c>
      <c r="L121" s="141" t="s">
        <v>2803</v>
      </c>
      <c r="M121" s="89" t="s">
        <v>2449</v>
      </c>
      <c r="N121" s="142" t="s">
        <v>2804</v>
      </c>
      <c r="O121" s="143">
        <v>44816.0</v>
      </c>
      <c r="P121" s="89" t="s">
        <v>2556</v>
      </c>
      <c r="Q121" s="145">
        <v>0.27</v>
      </c>
      <c r="R121" s="89" t="s">
        <v>26</v>
      </c>
      <c r="S121" s="89" t="s">
        <v>26</v>
      </c>
      <c r="U121" s="131"/>
      <c r="V121" s="131"/>
      <c r="W121" s="131"/>
      <c r="X121" s="131"/>
      <c r="Y121" s="131"/>
      <c r="Z121" s="131"/>
      <c r="AA121" s="131"/>
    </row>
    <row r="122">
      <c r="A122" s="130"/>
      <c r="B122" s="77"/>
      <c r="C122" s="77"/>
      <c r="D122" s="161"/>
      <c r="E122" s="162"/>
      <c r="F122" s="9"/>
      <c r="G122" s="163"/>
      <c r="H122" s="163"/>
      <c r="I122" s="9"/>
      <c r="J122" s="149"/>
      <c r="K122" s="135">
        <v>108.0</v>
      </c>
      <c r="L122" s="141" t="s">
        <v>2805</v>
      </c>
      <c r="M122" s="89" t="s">
        <v>2614</v>
      </c>
      <c r="N122" s="142" t="s">
        <v>2806</v>
      </c>
      <c r="O122" s="143">
        <v>44815.0</v>
      </c>
      <c r="P122" s="89" t="s">
        <v>2556</v>
      </c>
      <c r="Q122" s="145">
        <v>0.25</v>
      </c>
      <c r="R122" s="89" t="s">
        <v>26</v>
      </c>
      <c r="S122" s="89" t="s">
        <v>26</v>
      </c>
      <c r="U122" s="131"/>
      <c r="V122" s="131"/>
      <c r="W122" s="131"/>
      <c r="X122" s="131"/>
      <c r="Y122" s="131"/>
      <c r="Z122" s="131"/>
      <c r="AA122" s="131"/>
    </row>
    <row r="123">
      <c r="A123" s="130"/>
      <c r="B123" s="77"/>
      <c r="C123" s="77"/>
      <c r="D123" s="161"/>
      <c r="E123" s="9"/>
      <c r="F123" s="9"/>
      <c r="G123" s="163"/>
      <c r="H123" s="163"/>
      <c r="I123" s="9"/>
      <c r="J123" s="149"/>
      <c r="K123" s="135">
        <v>109.0</v>
      </c>
      <c r="L123" s="141" t="s">
        <v>2807</v>
      </c>
      <c r="M123" s="89" t="s">
        <v>2614</v>
      </c>
      <c r="N123" s="142" t="s">
        <v>2808</v>
      </c>
      <c r="O123" s="143">
        <v>44815.0</v>
      </c>
      <c r="P123" s="89" t="s">
        <v>2556</v>
      </c>
      <c r="Q123" s="145">
        <v>0.2329</v>
      </c>
      <c r="R123" s="145">
        <v>0.219</v>
      </c>
      <c r="S123" s="89">
        <v>978967.0</v>
      </c>
      <c r="U123" s="131"/>
      <c r="V123" s="131"/>
      <c r="W123" s="131"/>
      <c r="X123" s="131"/>
      <c r="Y123" s="131"/>
      <c r="Z123" s="131"/>
      <c r="AA123" s="131"/>
    </row>
    <row r="124">
      <c r="A124" s="130"/>
      <c r="B124" s="77"/>
      <c r="C124" s="77"/>
      <c r="D124" s="161"/>
      <c r="E124" s="9"/>
      <c r="F124" s="9"/>
      <c r="G124" s="163"/>
      <c r="H124" s="163"/>
      <c r="I124" s="9"/>
      <c r="J124" s="149"/>
      <c r="K124" s="135">
        <v>110.0</v>
      </c>
      <c r="L124" s="141" t="s">
        <v>2809</v>
      </c>
      <c r="M124" s="89" t="s">
        <v>2452</v>
      </c>
      <c r="N124" s="142" t="s">
        <v>2810</v>
      </c>
      <c r="O124" s="143">
        <v>44752.0</v>
      </c>
      <c r="P124" s="89" t="s">
        <v>87</v>
      </c>
      <c r="Q124" s="145">
        <v>0.2162</v>
      </c>
      <c r="R124" s="89" t="s">
        <v>26</v>
      </c>
      <c r="S124" s="89" t="s">
        <v>26</v>
      </c>
      <c r="U124" s="131"/>
      <c r="V124" s="131"/>
      <c r="W124" s="131"/>
      <c r="X124" s="131"/>
      <c r="Y124" s="131"/>
      <c r="Z124" s="131"/>
      <c r="AA124" s="131"/>
    </row>
    <row r="125">
      <c r="A125" s="130"/>
      <c r="B125" s="77"/>
      <c r="C125" s="77"/>
      <c r="D125" s="161"/>
      <c r="E125" s="9"/>
      <c r="F125" s="9"/>
      <c r="G125" s="163"/>
      <c r="H125" s="163"/>
      <c r="I125" s="9"/>
      <c r="J125" s="149"/>
      <c r="K125" s="135">
        <v>111.0</v>
      </c>
      <c r="L125" s="141" t="s">
        <v>2811</v>
      </c>
      <c r="M125" s="89" t="s">
        <v>2505</v>
      </c>
      <c r="N125" s="142" t="s">
        <v>2812</v>
      </c>
      <c r="O125" s="89" t="s">
        <v>2510</v>
      </c>
      <c r="P125" s="89" t="s">
        <v>2436</v>
      </c>
      <c r="Q125" s="145">
        <v>0.2019</v>
      </c>
      <c r="R125" s="89" t="s">
        <v>26</v>
      </c>
      <c r="S125" s="89" t="s">
        <v>26</v>
      </c>
      <c r="U125" s="131"/>
      <c r="V125" s="131"/>
      <c r="W125" s="131"/>
      <c r="X125" s="131"/>
      <c r="Y125" s="131"/>
      <c r="Z125" s="131"/>
      <c r="AA125" s="131"/>
    </row>
    <row r="126">
      <c r="A126" s="130"/>
      <c r="B126" s="77"/>
      <c r="C126" s="77"/>
      <c r="D126" s="161"/>
      <c r="E126" s="165"/>
      <c r="F126" s="9"/>
      <c r="G126" s="163"/>
      <c r="H126" s="163"/>
      <c r="I126" s="9"/>
      <c r="J126" s="149"/>
      <c r="K126" s="135">
        <v>112.0</v>
      </c>
      <c r="L126" s="141" t="s">
        <v>2813</v>
      </c>
      <c r="M126" s="89" t="s">
        <v>2455</v>
      </c>
      <c r="N126" s="142" t="s">
        <v>2814</v>
      </c>
      <c r="O126" s="89" t="s">
        <v>211</v>
      </c>
      <c r="P126" s="89" t="s">
        <v>2436</v>
      </c>
      <c r="Q126" s="145">
        <v>0.2</v>
      </c>
      <c r="R126" s="89" t="s">
        <v>26</v>
      </c>
      <c r="S126" s="89" t="s">
        <v>26</v>
      </c>
      <c r="U126" s="131"/>
      <c r="V126" s="131"/>
      <c r="W126" s="131"/>
      <c r="X126" s="131"/>
      <c r="Y126" s="131"/>
      <c r="Z126" s="131"/>
      <c r="AA126" s="131"/>
    </row>
    <row r="127">
      <c r="A127" s="130"/>
      <c r="B127" s="77"/>
      <c r="C127" s="77"/>
      <c r="D127" s="161"/>
      <c r="E127" s="9"/>
      <c r="F127" s="9"/>
      <c r="G127" s="163"/>
      <c r="H127" s="163"/>
      <c r="I127" s="9"/>
      <c r="J127" s="149"/>
      <c r="K127" s="135">
        <v>113.0</v>
      </c>
      <c r="L127" s="141" t="s">
        <v>2815</v>
      </c>
      <c r="M127" s="89" t="s">
        <v>2673</v>
      </c>
      <c r="N127" s="142" t="s">
        <v>2816</v>
      </c>
      <c r="O127" s="89" t="s">
        <v>448</v>
      </c>
      <c r="P127" s="89" t="s">
        <v>2556</v>
      </c>
      <c r="Q127" s="145">
        <v>0.1859</v>
      </c>
      <c r="R127" s="89" t="s">
        <v>26</v>
      </c>
      <c r="S127" s="89" t="s">
        <v>26</v>
      </c>
      <c r="U127" s="131"/>
      <c r="V127" s="131"/>
      <c r="W127" s="131"/>
      <c r="X127" s="131"/>
      <c r="Y127" s="131"/>
      <c r="Z127" s="131"/>
      <c r="AA127" s="131"/>
    </row>
    <row r="128">
      <c r="A128" s="130"/>
      <c r="B128" s="77"/>
      <c r="C128" s="77"/>
      <c r="D128" s="161"/>
      <c r="E128" s="9"/>
      <c r="F128" s="9"/>
      <c r="G128" s="163"/>
      <c r="H128" s="163"/>
      <c r="I128" s="9"/>
      <c r="J128" s="149"/>
      <c r="K128" s="135">
        <v>114.0</v>
      </c>
      <c r="L128" s="141" t="s">
        <v>2817</v>
      </c>
      <c r="M128" s="89" t="s">
        <v>2627</v>
      </c>
      <c r="N128" s="142" t="s">
        <v>2818</v>
      </c>
      <c r="O128" s="89" t="s">
        <v>1121</v>
      </c>
      <c r="P128" s="89" t="s">
        <v>2436</v>
      </c>
      <c r="Q128" s="145">
        <v>0.1845</v>
      </c>
      <c r="R128" s="89" t="s">
        <v>26</v>
      </c>
      <c r="S128" s="89" t="s">
        <v>26</v>
      </c>
      <c r="U128" s="131"/>
      <c r="V128" s="131"/>
      <c r="W128" s="131"/>
      <c r="X128" s="131"/>
      <c r="Y128" s="131"/>
      <c r="Z128" s="131"/>
      <c r="AA128" s="131"/>
    </row>
    <row r="129">
      <c r="A129" s="130"/>
      <c r="B129" s="77"/>
      <c r="C129" s="77"/>
      <c r="D129" s="161"/>
      <c r="E129" s="9"/>
      <c r="F129" s="9"/>
      <c r="G129" s="163"/>
      <c r="H129" s="163"/>
      <c r="I129" s="9"/>
      <c r="J129" s="149"/>
      <c r="K129" s="135">
        <v>115.0</v>
      </c>
      <c r="L129" s="141" t="s">
        <v>2819</v>
      </c>
      <c r="M129" s="89" t="s">
        <v>2758</v>
      </c>
      <c r="N129" s="142" t="s">
        <v>2820</v>
      </c>
      <c r="O129" s="143">
        <v>44752.0</v>
      </c>
      <c r="P129" s="89" t="s">
        <v>2556</v>
      </c>
      <c r="Q129" s="145">
        <v>0.1713</v>
      </c>
      <c r="R129" s="89" t="s">
        <v>26</v>
      </c>
      <c r="S129" s="89" t="s">
        <v>26</v>
      </c>
      <c r="U129" s="131"/>
      <c r="V129" s="131"/>
      <c r="W129" s="131"/>
      <c r="X129" s="131"/>
      <c r="Y129" s="131"/>
      <c r="Z129" s="131"/>
      <c r="AA129" s="131"/>
    </row>
    <row r="130">
      <c r="A130" s="130"/>
      <c r="B130" s="77"/>
      <c r="C130" s="77"/>
      <c r="D130" s="161"/>
      <c r="E130" s="9"/>
      <c r="F130" s="9"/>
      <c r="G130" s="163"/>
      <c r="H130" s="163"/>
      <c r="I130" s="9"/>
      <c r="J130" s="149"/>
      <c r="K130" s="135">
        <v>116.0</v>
      </c>
      <c r="L130" s="141" t="s">
        <v>2821</v>
      </c>
      <c r="M130" s="89" t="s">
        <v>2787</v>
      </c>
      <c r="N130" s="142" t="s">
        <v>2822</v>
      </c>
      <c r="O130" s="89" t="s">
        <v>704</v>
      </c>
      <c r="P130" s="89" t="s">
        <v>2444</v>
      </c>
      <c r="Q130" s="145">
        <v>0.131</v>
      </c>
      <c r="R130" s="89" t="s">
        <v>26</v>
      </c>
      <c r="S130" s="89" t="s">
        <v>26</v>
      </c>
      <c r="U130" s="131"/>
      <c r="V130" s="131"/>
      <c r="W130" s="131"/>
      <c r="X130" s="131"/>
      <c r="Y130" s="131"/>
      <c r="Z130" s="131"/>
      <c r="AA130" s="131"/>
    </row>
    <row r="131">
      <c r="A131" s="130"/>
      <c r="B131" s="77"/>
      <c r="C131" s="77"/>
      <c r="D131" s="161"/>
      <c r="E131" s="9"/>
      <c r="F131" s="9"/>
      <c r="G131" s="163"/>
      <c r="H131" s="163"/>
      <c r="I131" s="9"/>
      <c r="J131" s="149"/>
      <c r="K131" s="135">
        <v>117.0</v>
      </c>
      <c r="L131" s="141" t="s">
        <v>2823</v>
      </c>
      <c r="M131" s="89" t="s">
        <v>2455</v>
      </c>
      <c r="N131" s="142" t="s">
        <v>2824</v>
      </c>
      <c r="O131" s="143">
        <v>44572.0</v>
      </c>
      <c r="P131" s="89" t="s">
        <v>2556</v>
      </c>
      <c r="Q131" s="145">
        <v>0.13</v>
      </c>
      <c r="R131" s="89" t="s">
        <v>26</v>
      </c>
      <c r="S131" s="89" t="s">
        <v>26</v>
      </c>
      <c r="U131" s="131"/>
      <c r="V131" s="131"/>
      <c r="W131" s="131"/>
      <c r="X131" s="131"/>
      <c r="Y131" s="131"/>
      <c r="Z131" s="131"/>
      <c r="AA131" s="131"/>
    </row>
    <row r="132">
      <c r="A132" s="130"/>
      <c r="B132" s="77"/>
      <c r="C132" s="77"/>
      <c r="D132" s="161"/>
      <c r="E132" s="9"/>
      <c r="F132" s="9"/>
      <c r="G132" s="163"/>
      <c r="H132" s="163"/>
      <c r="I132" s="9"/>
      <c r="J132" s="149"/>
      <c r="K132" s="135">
        <v>118.0</v>
      </c>
      <c r="L132" s="141" t="s">
        <v>2825</v>
      </c>
      <c r="M132" s="89" t="s">
        <v>2449</v>
      </c>
      <c r="N132" s="142" t="s">
        <v>2826</v>
      </c>
      <c r="O132" s="89" t="s">
        <v>211</v>
      </c>
      <c r="P132" s="89" t="s">
        <v>2436</v>
      </c>
      <c r="Q132" s="145">
        <v>0.1</v>
      </c>
      <c r="R132" s="89" t="s">
        <v>26</v>
      </c>
      <c r="S132" s="89" t="s">
        <v>26</v>
      </c>
      <c r="U132" s="131"/>
      <c r="V132" s="131"/>
      <c r="W132" s="131"/>
      <c r="X132" s="131"/>
      <c r="Y132" s="131"/>
      <c r="Z132" s="131"/>
      <c r="AA132" s="131"/>
    </row>
    <row r="133">
      <c r="A133" s="130"/>
      <c r="B133" s="77"/>
      <c r="C133" s="77"/>
      <c r="D133" s="161"/>
      <c r="E133" s="9"/>
      <c r="F133" s="9"/>
      <c r="G133" s="163"/>
      <c r="H133" s="163"/>
      <c r="I133" s="9"/>
      <c r="J133" s="149"/>
      <c r="K133" s="135">
        <v>119.0</v>
      </c>
      <c r="L133" s="141" t="s">
        <v>2827</v>
      </c>
      <c r="M133" s="89" t="s">
        <v>2673</v>
      </c>
      <c r="N133" s="142" t="s">
        <v>2828</v>
      </c>
      <c r="O133" s="89" t="s">
        <v>2510</v>
      </c>
      <c r="P133" s="89" t="s">
        <v>87</v>
      </c>
      <c r="Q133" s="145">
        <v>0.074</v>
      </c>
      <c r="R133" s="89" t="s">
        <v>26</v>
      </c>
      <c r="S133" s="89" t="s">
        <v>26</v>
      </c>
      <c r="U133" s="131"/>
      <c r="V133" s="131"/>
      <c r="W133" s="131"/>
      <c r="X133" s="131"/>
      <c r="Y133" s="131"/>
      <c r="Z133" s="131"/>
      <c r="AA133" s="131"/>
    </row>
    <row r="134">
      <c r="A134" s="130"/>
      <c r="B134" s="77"/>
      <c r="C134" s="77"/>
      <c r="D134" s="161"/>
      <c r="E134" s="9"/>
      <c r="F134" s="9"/>
      <c r="G134" s="163"/>
      <c r="H134" s="163"/>
      <c r="I134" s="9"/>
      <c r="J134" s="149"/>
      <c r="K134" s="135">
        <v>120.0</v>
      </c>
      <c r="L134" s="141" t="s">
        <v>2628</v>
      </c>
      <c r="M134" s="89" t="s">
        <v>2452</v>
      </c>
      <c r="N134" s="142" t="s">
        <v>2829</v>
      </c>
      <c r="O134" s="89" t="s">
        <v>2510</v>
      </c>
      <c r="P134" s="89" t="s">
        <v>2444</v>
      </c>
      <c r="Q134" s="145">
        <v>0.0573</v>
      </c>
      <c r="R134" s="89" t="s">
        <v>26</v>
      </c>
      <c r="S134" s="89" t="s">
        <v>26</v>
      </c>
      <c r="U134" s="131"/>
      <c r="V134" s="131"/>
      <c r="W134" s="131"/>
      <c r="X134" s="131"/>
      <c r="Y134" s="131"/>
      <c r="Z134" s="131"/>
      <c r="AA134" s="131"/>
    </row>
    <row r="135">
      <c r="A135" s="130"/>
      <c r="B135" s="77"/>
      <c r="C135" s="77"/>
      <c r="D135" s="161"/>
      <c r="E135" s="9"/>
      <c r="F135" s="9"/>
      <c r="G135" s="163"/>
      <c r="H135" s="163"/>
      <c r="I135" s="9"/>
      <c r="J135" s="149"/>
      <c r="K135" s="135">
        <v>121.0</v>
      </c>
      <c r="L135" s="141" t="s">
        <v>2830</v>
      </c>
      <c r="M135" s="89" t="s">
        <v>2455</v>
      </c>
      <c r="N135" s="142" t="s">
        <v>2831</v>
      </c>
      <c r="O135" s="143">
        <v>44722.0</v>
      </c>
      <c r="P135" s="89" t="s">
        <v>2444</v>
      </c>
      <c r="Q135" s="145">
        <v>0.0312</v>
      </c>
      <c r="R135" s="89" t="s">
        <v>26</v>
      </c>
      <c r="S135" s="89" t="s">
        <v>26</v>
      </c>
      <c r="U135" s="131"/>
      <c r="V135" s="131"/>
      <c r="W135" s="131"/>
      <c r="X135" s="131"/>
      <c r="Y135" s="131"/>
      <c r="Z135" s="131"/>
      <c r="AA135" s="131"/>
    </row>
    <row r="136">
      <c r="A136" s="130"/>
      <c r="B136" s="77"/>
      <c r="C136" s="77"/>
      <c r="D136" s="161"/>
      <c r="E136" s="9"/>
      <c r="F136" s="9"/>
      <c r="G136" s="163"/>
      <c r="H136" s="163"/>
      <c r="I136" s="9"/>
      <c r="J136" s="149"/>
      <c r="K136" s="135">
        <v>122.0</v>
      </c>
      <c r="L136" s="141" t="s">
        <v>2523</v>
      </c>
      <c r="M136" s="89" t="s">
        <v>2681</v>
      </c>
      <c r="N136" s="142" t="s">
        <v>2832</v>
      </c>
      <c r="O136" s="148">
        <v>44752.0</v>
      </c>
      <c r="P136" s="89" t="s">
        <v>87</v>
      </c>
      <c r="Q136" s="145">
        <v>0.02</v>
      </c>
      <c r="R136" s="89" t="s">
        <v>26</v>
      </c>
      <c r="S136" s="89" t="s">
        <v>26</v>
      </c>
      <c r="U136" s="131"/>
      <c r="V136" s="131"/>
      <c r="W136" s="131"/>
      <c r="X136" s="131"/>
      <c r="Y136" s="131"/>
      <c r="Z136" s="131"/>
      <c r="AA136" s="131"/>
    </row>
    <row r="137">
      <c r="A137" s="130"/>
      <c r="B137" s="77"/>
      <c r="C137" s="77"/>
      <c r="D137" s="161"/>
      <c r="E137" s="9"/>
      <c r="F137" s="9"/>
      <c r="G137" s="163"/>
      <c r="H137" s="163"/>
      <c r="I137" s="9"/>
      <c r="J137" s="149"/>
      <c r="K137" s="135">
        <v>123.0</v>
      </c>
      <c r="L137" s="141" t="s">
        <v>2833</v>
      </c>
      <c r="M137" s="89" t="s">
        <v>2787</v>
      </c>
      <c r="N137" s="142" t="s">
        <v>2834</v>
      </c>
      <c r="O137" s="89" t="s">
        <v>2464</v>
      </c>
      <c r="P137" s="89" t="s">
        <v>87</v>
      </c>
      <c r="Q137" s="145">
        <v>0.0058</v>
      </c>
      <c r="R137" s="89" t="s">
        <v>26</v>
      </c>
      <c r="S137" s="89" t="s">
        <v>26</v>
      </c>
      <c r="U137" s="131"/>
      <c r="V137" s="131"/>
      <c r="W137" s="131"/>
      <c r="X137" s="131"/>
      <c r="Y137" s="131"/>
      <c r="Z137" s="131"/>
      <c r="AA137" s="131"/>
    </row>
    <row r="138">
      <c r="A138" s="130"/>
      <c r="B138" s="77"/>
      <c r="C138" s="77"/>
      <c r="D138" s="161"/>
      <c r="E138" s="9"/>
      <c r="F138" s="9"/>
      <c r="G138" s="163"/>
      <c r="H138" s="163"/>
      <c r="I138" s="9"/>
      <c r="J138" s="149"/>
      <c r="K138" s="135">
        <v>124.0</v>
      </c>
      <c r="L138" s="141" t="s">
        <v>2835</v>
      </c>
      <c r="M138" s="89" t="s">
        <v>2673</v>
      </c>
      <c r="N138" s="142" t="s">
        <v>2836</v>
      </c>
      <c r="O138" s="143">
        <v>2563.0</v>
      </c>
      <c r="P138" s="89" t="s">
        <v>87</v>
      </c>
      <c r="Q138" s="145">
        <v>0.0019</v>
      </c>
      <c r="R138" s="89" t="s">
        <v>26</v>
      </c>
      <c r="S138" s="89" t="s">
        <v>26</v>
      </c>
      <c r="U138" s="131"/>
      <c r="V138" s="131"/>
      <c r="W138" s="131"/>
      <c r="X138" s="131"/>
      <c r="Y138" s="131"/>
      <c r="Z138" s="131"/>
      <c r="AA138" s="131"/>
    </row>
    <row r="139">
      <c r="A139" s="130"/>
      <c r="B139" s="77"/>
      <c r="C139" s="77"/>
      <c r="D139" s="161"/>
      <c r="E139" s="9"/>
      <c r="F139" s="9"/>
      <c r="G139" s="163"/>
      <c r="H139" s="163"/>
      <c r="I139" s="9"/>
      <c r="J139" s="149"/>
      <c r="K139" s="135">
        <v>125.0</v>
      </c>
      <c r="L139" s="141" t="s">
        <v>2837</v>
      </c>
      <c r="M139" s="89" t="s">
        <v>2442</v>
      </c>
      <c r="N139" s="142" t="s">
        <v>2838</v>
      </c>
      <c r="O139" s="89" t="s">
        <v>2464</v>
      </c>
      <c r="P139" s="89" t="s">
        <v>2556</v>
      </c>
      <c r="Q139" s="145">
        <v>0.0016</v>
      </c>
      <c r="R139" s="89" t="s">
        <v>26</v>
      </c>
      <c r="S139" s="89" t="s">
        <v>26</v>
      </c>
      <c r="U139" s="131"/>
      <c r="V139" s="131"/>
      <c r="W139" s="131"/>
      <c r="X139" s="131"/>
      <c r="Y139" s="131"/>
      <c r="Z139" s="131"/>
      <c r="AA139" s="131"/>
    </row>
    <row r="140">
      <c r="A140" s="130"/>
      <c r="B140" s="77"/>
      <c r="C140" s="77"/>
      <c r="D140" s="161"/>
      <c r="E140" s="9"/>
      <c r="F140" s="9"/>
      <c r="G140" s="163"/>
      <c r="H140" s="163"/>
      <c r="I140" s="9"/>
      <c r="J140" s="149"/>
      <c r="K140" s="135">
        <v>126.0</v>
      </c>
      <c r="L140" s="141" t="s">
        <v>2839</v>
      </c>
      <c r="M140" s="89" t="s">
        <v>2660</v>
      </c>
      <c r="N140" s="142" t="s">
        <v>2840</v>
      </c>
      <c r="O140" s="89" t="s">
        <v>2440</v>
      </c>
      <c r="P140" s="89" t="s">
        <v>87</v>
      </c>
      <c r="Q140" s="145">
        <v>8.0E-4</v>
      </c>
      <c r="R140" s="89" t="s">
        <v>26</v>
      </c>
      <c r="S140" s="89" t="s">
        <v>26</v>
      </c>
      <c r="U140" s="131"/>
      <c r="V140" s="131"/>
      <c r="W140" s="131"/>
      <c r="X140" s="131"/>
      <c r="Y140" s="131"/>
      <c r="Z140" s="131"/>
      <c r="AA140" s="131"/>
    </row>
    <row r="141">
      <c r="A141" s="130"/>
      <c r="B141" s="77"/>
      <c r="C141" s="77"/>
      <c r="D141" s="161"/>
      <c r="E141" s="9"/>
      <c r="F141" s="9"/>
      <c r="G141" s="163"/>
      <c r="H141" s="163"/>
      <c r="I141" s="9"/>
      <c r="J141" s="149"/>
      <c r="K141" s="135">
        <v>127.0</v>
      </c>
      <c r="L141" s="141" t="s">
        <v>2841</v>
      </c>
      <c r="M141" s="89" t="s">
        <v>2455</v>
      </c>
      <c r="N141" s="142" t="s">
        <v>2842</v>
      </c>
      <c r="O141" s="143">
        <v>44844.0</v>
      </c>
      <c r="P141" s="89" t="s">
        <v>2556</v>
      </c>
      <c r="Q141" s="145">
        <v>5.0E-4</v>
      </c>
      <c r="R141" s="89" t="s">
        <v>26</v>
      </c>
      <c r="S141" s="89" t="s">
        <v>26</v>
      </c>
      <c r="U141" s="131"/>
      <c r="V141" s="131"/>
      <c r="W141" s="131"/>
      <c r="X141" s="131"/>
      <c r="Y141" s="131"/>
      <c r="Z141" s="131"/>
      <c r="AA141" s="131"/>
    </row>
    <row r="142">
      <c r="A142" s="130"/>
      <c r="B142" s="77"/>
      <c r="C142" s="77"/>
      <c r="D142" s="161"/>
      <c r="E142" s="9"/>
      <c r="F142" s="9"/>
      <c r="G142" s="163"/>
      <c r="H142" s="163"/>
      <c r="I142" s="9"/>
      <c r="J142" s="149"/>
      <c r="K142" s="135">
        <v>128.0</v>
      </c>
      <c r="L142" s="141" t="s">
        <v>2843</v>
      </c>
      <c r="M142" s="89" t="s">
        <v>2470</v>
      </c>
      <c r="N142" s="142" t="s">
        <v>2844</v>
      </c>
      <c r="O142" s="143">
        <v>44630.0</v>
      </c>
      <c r="P142" s="89" t="s">
        <v>2444</v>
      </c>
      <c r="Q142" s="145">
        <v>1.0E-4</v>
      </c>
      <c r="R142" s="89" t="s">
        <v>26</v>
      </c>
      <c r="S142" s="89" t="s">
        <v>26</v>
      </c>
      <c r="U142" s="131"/>
      <c r="V142" s="131"/>
      <c r="W142" s="131"/>
      <c r="X142" s="131"/>
      <c r="Y142" s="131"/>
      <c r="Z142" s="131"/>
      <c r="AA142" s="131"/>
    </row>
    <row r="143">
      <c r="A143" s="130"/>
      <c r="B143" s="77"/>
      <c r="C143" s="77"/>
      <c r="D143" s="161"/>
      <c r="E143" s="165"/>
      <c r="F143" s="9"/>
      <c r="G143" s="163"/>
      <c r="H143" s="163"/>
      <c r="I143" s="9"/>
      <c r="J143" s="149"/>
      <c r="K143" s="135">
        <v>129.0</v>
      </c>
      <c r="L143" s="141" t="s">
        <v>2845</v>
      </c>
      <c r="M143" s="89" t="s">
        <v>2846</v>
      </c>
      <c r="N143" s="142" t="s">
        <v>2847</v>
      </c>
      <c r="O143" s="89" t="s">
        <v>2464</v>
      </c>
      <c r="P143" s="89" t="s">
        <v>2436</v>
      </c>
      <c r="Q143" s="145">
        <v>1.0E-4</v>
      </c>
      <c r="R143" s="89" t="s">
        <v>26</v>
      </c>
      <c r="S143" s="89" t="s">
        <v>26</v>
      </c>
      <c r="U143" s="131"/>
      <c r="V143" s="131"/>
      <c r="W143" s="131"/>
      <c r="X143" s="131"/>
      <c r="Y143" s="131"/>
      <c r="Z143" s="131"/>
      <c r="AA143" s="131"/>
    </row>
    <row r="144">
      <c r="A144" s="130"/>
      <c r="B144" s="77"/>
      <c r="C144" s="77"/>
      <c r="D144" s="161"/>
      <c r="E144" s="9"/>
      <c r="F144" s="9"/>
      <c r="G144" s="163"/>
      <c r="H144" s="163"/>
      <c r="I144" s="9"/>
      <c r="J144" s="149"/>
      <c r="K144" s="135">
        <v>130.0</v>
      </c>
      <c r="L144" s="141" t="s">
        <v>2848</v>
      </c>
      <c r="M144" s="89" t="s">
        <v>2455</v>
      </c>
      <c r="N144" s="142" t="s">
        <v>2849</v>
      </c>
      <c r="O144" s="143">
        <v>44573.0</v>
      </c>
      <c r="P144" s="89" t="s">
        <v>87</v>
      </c>
      <c r="Q144" s="145">
        <v>1.0E-4</v>
      </c>
      <c r="R144" s="89" t="s">
        <v>26</v>
      </c>
      <c r="S144" s="89" t="s">
        <v>26</v>
      </c>
      <c r="U144" s="131"/>
      <c r="V144" s="131"/>
      <c r="W144" s="131"/>
      <c r="X144" s="131"/>
      <c r="Y144" s="131"/>
      <c r="Z144" s="131"/>
      <c r="AA144" s="131"/>
    </row>
    <row r="145">
      <c r="A145" s="130"/>
      <c r="B145" s="77"/>
      <c r="C145" s="77"/>
      <c r="D145" s="161"/>
      <c r="E145" s="9"/>
      <c r="F145" s="9"/>
      <c r="G145" s="163"/>
      <c r="H145" s="163"/>
      <c r="I145" s="9"/>
      <c r="J145" s="149"/>
      <c r="K145" s="158" t="s">
        <v>2850</v>
      </c>
      <c r="L145" s="45"/>
      <c r="M145" s="45"/>
      <c r="N145" s="45"/>
      <c r="O145" s="45"/>
      <c r="P145" s="45"/>
      <c r="Q145" s="45"/>
      <c r="R145" s="45"/>
      <c r="S145" s="61"/>
      <c r="T145" s="131"/>
      <c r="U145" s="131"/>
      <c r="V145" s="131"/>
      <c r="W145" s="131"/>
      <c r="X145" s="131"/>
      <c r="Y145" s="131"/>
      <c r="Z145" s="131"/>
      <c r="AA145" s="131"/>
    </row>
    <row r="146">
      <c r="A146" s="130"/>
      <c r="B146" s="77"/>
      <c r="C146" s="77"/>
      <c r="D146" s="161"/>
      <c r="E146" s="162"/>
      <c r="F146" s="9"/>
      <c r="G146" s="163"/>
      <c r="H146" s="163"/>
      <c r="I146" s="9"/>
      <c r="J146" s="149"/>
      <c r="K146" s="135">
        <v>131.0</v>
      </c>
      <c r="L146" s="141" t="s">
        <v>2851</v>
      </c>
      <c r="M146" s="89" t="s">
        <v>2641</v>
      </c>
      <c r="N146" s="142" t="s">
        <v>2852</v>
      </c>
      <c r="O146" s="89" t="s">
        <v>1216</v>
      </c>
      <c r="P146" s="89" t="s">
        <v>2436</v>
      </c>
      <c r="Q146" s="145">
        <v>0.5513</v>
      </c>
      <c r="R146" s="145">
        <v>0.5522</v>
      </c>
      <c r="S146" s="89">
        <v>5686864.0</v>
      </c>
      <c r="U146" s="131"/>
      <c r="V146" s="131"/>
      <c r="W146" s="131"/>
      <c r="X146" s="131"/>
      <c r="Y146" s="131"/>
      <c r="Z146" s="131"/>
      <c r="AA146" s="131"/>
    </row>
    <row r="147">
      <c r="A147" s="130"/>
      <c r="B147" s="77"/>
      <c r="C147" s="77"/>
      <c r="D147" s="161"/>
      <c r="E147" s="162"/>
      <c r="F147" s="9"/>
      <c r="G147" s="163"/>
      <c r="H147" s="163"/>
      <c r="I147" s="9"/>
      <c r="J147" s="149"/>
      <c r="K147" s="135">
        <v>132.0</v>
      </c>
      <c r="L147" s="141" t="s">
        <v>2853</v>
      </c>
      <c r="M147" s="89" t="s">
        <v>2434</v>
      </c>
      <c r="N147" s="142" t="s">
        <v>2854</v>
      </c>
      <c r="O147" s="89" t="s">
        <v>1647</v>
      </c>
      <c r="P147" s="89" t="s">
        <v>2444</v>
      </c>
      <c r="Q147" s="145">
        <v>0.28</v>
      </c>
      <c r="R147" s="89" t="s">
        <v>26</v>
      </c>
      <c r="S147" s="89" t="s">
        <v>26</v>
      </c>
      <c r="U147" s="131"/>
      <c r="V147" s="131"/>
      <c r="W147" s="131"/>
      <c r="X147" s="131"/>
      <c r="Y147" s="131"/>
      <c r="Z147" s="131"/>
      <c r="AA147" s="131"/>
    </row>
    <row r="148">
      <c r="A148" s="130"/>
      <c r="B148" s="77"/>
      <c r="C148" s="77"/>
      <c r="D148" s="161"/>
      <c r="E148" s="162"/>
      <c r="F148" s="9"/>
      <c r="G148" s="163"/>
      <c r="H148" s="163"/>
      <c r="I148" s="9"/>
      <c r="J148" s="149"/>
      <c r="K148" s="135">
        <v>133.0</v>
      </c>
      <c r="L148" s="141" t="s">
        <v>2855</v>
      </c>
      <c r="M148" s="89" t="s">
        <v>2641</v>
      </c>
      <c r="N148" s="142" t="s">
        <v>2856</v>
      </c>
      <c r="O148" s="89" t="s">
        <v>1647</v>
      </c>
      <c r="P148" s="89" t="s">
        <v>2444</v>
      </c>
      <c r="Q148" s="145">
        <v>0.25</v>
      </c>
      <c r="R148" s="89" t="s">
        <v>26</v>
      </c>
      <c r="S148" s="89" t="s">
        <v>26</v>
      </c>
      <c r="U148" s="131"/>
      <c r="V148" s="131"/>
      <c r="W148" s="131"/>
      <c r="X148" s="131"/>
      <c r="Y148" s="131"/>
      <c r="Z148" s="131"/>
      <c r="AA148" s="131"/>
    </row>
    <row r="149">
      <c r="A149" s="130"/>
      <c r="B149" s="77"/>
      <c r="C149" s="77"/>
      <c r="D149" s="161"/>
      <c r="E149" s="162"/>
      <c r="F149" s="9"/>
      <c r="G149" s="163"/>
      <c r="H149" s="163"/>
      <c r="I149" s="9"/>
      <c r="J149" s="149"/>
      <c r="K149" s="135">
        <v>134.0</v>
      </c>
      <c r="L149" s="141" t="s">
        <v>2857</v>
      </c>
      <c r="M149" s="89" t="s">
        <v>2858</v>
      </c>
      <c r="N149" s="142" t="s">
        <v>2859</v>
      </c>
      <c r="O149" s="89" t="s">
        <v>693</v>
      </c>
      <c r="P149" s="89" t="s">
        <v>2436</v>
      </c>
      <c r="Q149" s="145">
        <v>0.25</v>
      </c>
      <c r="R149" s="89" t="s">
        <v>26</v>
      </c>
      <c r="S149" s="89" t="s">
        <v>26</v>
      </c>
      <c r="U149" s="131"/>
      <c r="V149" s="131"/>
      <c r="W149" s="131"/>
      <c r="X149" s="131"/>
      <c r="Y149" s="131"/>
      <c r="Z149" s="131"/>
      <c r="AA149" s="131"/>
    </row>
    <row r="150">
      <c r="A150" s="130"/>
      <c r="B150" s="77"/>
      <c r="C150" s="77"/>
      <c r="D150" s="161"/>
      <c r="E150" s="165"/>
      <c r="F150" s="9"/>
      <c r="G150" s="163"/>
      <c r="H150" s="163"/>
      <c r="I150" s="9"/>
      <c r="J150" s="149"/>
      <c r="K150" s="135">
        <v>135.0</v>
      </c>
      <c r="L150" s="141" t="s">
        <v>2860</v>
      </c>
      <c r="M150" s="89" t="s">
        <v>2644</v>
      </c>
      <c r="N150" s="142" t="s">
        <v>2861</v>
      </c>
      <c r="O150" s="89" t="s">
        <v>704</v>
      </c>
      <c r="P150" s="89" t="s">
        <v>2436</v>
      </c>
      <c r="Q150" s="145">
        <v>0.0028</v>
      </c>
      <c r="R150" s="89" t="s">
        <v>26</v>
      </c>
      <c r="S150" s="89" t="s">
        <v>26</v>
      </c>
      <c r="U150" s="131"/>
      <c r="V150" s="131"/>
      <c r="W150" s="131"/>
      <c r="X150" s="131"/>
      <c r="Y150" s="131"/>
      <c r="Z150" s="131"/>
      <c r="AA150" s="131"/>
    </row>
    <row r="151">
      <c r="A151" s="130"/>
      <c r="B151" s="77"/>
      <c r="C151" s="77"/>
      <c r="D151" s="161"/>
      <c r="E151" s="165"/>
      <c r="F151" s="9"/>
      <c r="G151" s="163"/>
      <c r="H151" s="163"/>
      <c r="I151" s="9"/>
      <c r="J151" s="149"/>
      <c r="K151" s="135">
        <v>136.0</v>
      </c>
      <c r="L151" s="141" t="s">
        <v>2862</v>
      </c>
      <c r="M151" s="89" t="s">
        <v>2863</v>
      </c>
      <c r="N151" s="142" t="s">
        <v>2864</v>
      </c>
      <c r="O151" s="143">
        <v>44572.0</v>
      </c>
      <c r="P151" s="89" t="s">
        <v>454</v>
      </c>
      <c r="Q151" s="145">
        <v>9.0E-4</v>
      </c>
      <c r="R151" s="89" t="s">
        <v>26</v>
      </c>
      <c r="S151" s="89" t="s">
        <v>26</v>
      </c>
      <c r="U151" s="131"/>
      <c r="V151" s="131"/>
      <c r="W151" s="131"/>
      <c r="X151" s="131"/>
      <c r="Y151" s="131"/>
      <c r="Z151" s="131"/>
      <c r="AA151" s="131"/>
    </row>
    <row r="152">
      <c r="A152" s="130"/>
      <c r="B152" s="77"/>
      <c r="C152" s="77"/>
      <c r="D152" s="161"/>
      <c r="E152" s="9"/>
      <c r="F152" s="9"/>
      <c r="G152" s="163"/>
      <c r="H152" s="163"/>
      <c r="I152" s="9"/>
      <c r="J152" s="149"/>
      <c r="K152" s="158" t="s">
        <v>2865</v>
      </c>
      <c r="L152" s="45"/>
      <c r="M152" s="45"/>
      <c r="N152" s="45"/>
      <c r="O152" s="45"/>
      <c r="P152" s="45"/>
      <c r="Q152" s="45"/>
      <c r="R152" s="45"/>
      <c r="S152" s="61"/>
      <c r="T152" s="131"/>
      <c r="U152" s="131"/>
      <c r="V152" s="131"/>
      <c r="W152" s="131"/>
      <c r="X152" s="131"/>
      <c r="Y152" s="131"/>
      <c r="Z152" s="131"/>
      <c r="AA152" s="131"/>
    </row>
    <row r="153">
      <c r="A153" s="130"/>
      <c r="B153" s="77"/>
      <c r="C153" s="77"/>
      <c r="D153" s="161"/>
      <c r="E153" s="162"/>
      <c r="F153" s="9"/>
      <c r="G153" s="163"/>
      <c r="H153" s="163"/>
      <c r="I153" s="9"/>
      <c r="J153" s="149"/>
      <c r="K153" s="135">
        <v>137.0</v>
      </c>
      <c r="L153" s="141" t="s">
        <v>2866</v>
      </c>
      <c r="M153" s="89" t="s">
        <v>2752</v>
      </c>
      <c r="N153" s="142" t="s">
        <v>2867</v>
      </c>
      <c r="O153" s="89" t="s">
        <v>2868</v>
      </c>
      <c r="P153" s="89" t="s">
        <v>2734</v>
      </c>
      <c r="Q153" s="145">
        <v>0.75</v>
      </c>
      <c r="R153" s="89" t="s">
        <v>26</v>
      </c>
      <c r="S153" s="89" t="s">
        <v>26</v>
      </c>
      <c r="U153" s="131"/>
      <c r="V153" s="131"/>
      <c r="W153" s="131"/>
      <c r="X153" s="131"/>
      <c r="Y153" s="131"/>
      <c r="Z153" s="131"/>
      <c r="AA153" s="131"/>
    </row>
    <row r="154">
      <c r="A154" s="130"/>
      <c r="B154" s="77"/>
      <c r="C154" s="77"/>
      <c r="D154" s="161"/>
      <c r="E154" s="9"/>
      <c r="F154" s="9"/>
      <c r="G154" s="163"/>
      <c r="H154" s="163"/>
      <c r="I154" s="9"/>
      <c r="J154" s="149"/>
      <c r="K154" s="135">
        <v>138.0</v>
      </c>
      <c r="L154" s="141" t="s">
        <v>2869</v>
      </c>
      <c r="M154" s="89" t="s">
        <v>2752</v>
      </c>
      <c r="N154" s="142" t="s">
        <v>2870</v>
      </c>
      <c r="O154" s="89" t="s">
        <v>2868</v>
      </c>
      <c r="P154" s="89" t="s">
        <v>87</v>
      </c>
      <c r="Q154" s="145">
        <v>0.75</v>
      </c>
      <c r="R154" s="89" t="s">
        <v>26</v>
      </c>
      <c r="S154" s="89" t="s">
        <v>26</v>
      </c>
      <c r="U154" s="131"/>
      <c r="V154" s="131"/>
      <c r="W154" s="131"/>
      <c r="X154" s="131"/>
      <c r="Y154" s="131"/>
      <c r="Z154" s="131"/>
      <c r="AA154" s="131"/>
    </row>
    <row r="155">
      <c r="A155" s="130"/>
      <c r="B155" s="77"/>
      <c r="C155" s="77"/>
      <c r="D155" s="161"/>
      <c r="E155" s="9"/>
      <c r="F155" s="9"/>
      <c r="G155" s="163"/>
      <c r="H155" s="163"/>
      <c r="I155" s="9"/>
      <c r="J155" s="149"/>
      <c r="K155" s="135">
        <v>139.0</v>
      </c>
      <c r="L155" s="141" t="s">
        <v>2871</v>
      </c>
      <c r="M155" s="89" t="s">
        <v>2752</v>
      </c>
      <c r="N155" s="142" t="s">
        <v>2872</v>
      </c>
      <c r="O155" s="89" t="s">
        <v>2873</v>
      </c>
      <c r="P155" s="89" t="s">
        <v>87</v>
      </c>
      <c r="Q155" s="145">
        <v>0.75</v>
      </c>
      <c r="R155" s="89" t="s">
        <v>26</v>
      </c>
      <c r="S155" s="89" t="s">
        <v>26</v>
      </c>
      <c r="U155" s="131"/>
      <c r="V155" s="131"/>
      <c r="W155" s="131"/>
      <c r="X155" s="131"/>
      <c r="Y155" s="131"/>
      <c r="Z155" s="131"/>
      <c r="AA155" s="131"/>
    </row>
    <row r="156">
      <c r="A156" s="130"/>
      <c r="B156" s="77"/>
      <c r="C156" s="77"/>
      <c r="D156" s="161"/>
      <c r="E156" s="9"/>
      <c r="F156" s="9"/>
      <c r="G156" s="163"/>
      <c r="H156" s="163"/>
      <c r="I156" s="9"/>
      <c r="J156" s="149"/>
      <c r="K156" s="135">
        <v>140.0</v>
      </c>
      <c r="L156" s="141" t="s">
        <v>2874</v>
      </c>
      <c r="M156" s="89" t="s">
        <v>2752</v>
      </c>
      <c r="N156" s="142" t="s">
        <v>2875</v>
      </c>
      <c r="O156" s="143">
        <v>44836.0</v>
      </c>
      <c r="P156" s="89" t="s">
        <v>87</v>
      </c>
      <c r="Q156" s="145">
        <v>0.75</v>
      </c>
      <c r="R156" s="89" t="s">
        <v>26</v>
      </c>
      <c r="S156" s="89" t="s">
        <v>26</v>
      </c>
      <c r="U156" s="131"/>
      <c r="V156" s="131"/>
      <c r="W156" s="131"/>
      <c r="X156" s="131"/>
      <c r="Y156" s="131"/>
      <c r="Z156" s="131"/>
      <c r="AA156" s="131"/>
    </row>
    <row r="157">
      <c r="A157" s="130"/>
      <c r="B157" s="77"/>
      <c r="C157" s="77"/>
      <c r="D157" s="161"/>
      <c r="E157" s="9"/>
      <c r="F157" s="9"/>
      <c r="G157" s="163"/>
      <c r="H157" s="163"/>
      <c r="I157" s="9"/>
      <c r="J157" s="149"/>
      <c r="K157" s="135">
        <v>141.0</v>
      </c>
      <c r="L157" s="141" t="s">
        <v>2876</v>
      </c>
      <c r="M157" s="89" t="s">
        <v>2752</v>
      </c>
      <c r="N157" s="142" t="s">
        <v>2877</v>
      </c>
      <c r="O157" s="89" t="s">
        <v>54</v>
      </c>
      <c r="P157" s="89" t="s">
        <v>87</v>
      </c>
      <c r="Q157" s="145">
        <v>0.5</v>
      </c>
      <c r="R157" s="89" t="s">
        <v>26</v>
      </c>
      <c r="S157" s="89" t="s">
        <v>26</v>
      </c>
      <c r="U157" s="131"/>
      <c r="V157" s="131"/>
      <c r="W157" s="131"/>
      <c r="X157" s="131"/>
      <c r="Y157" s="131"/>
      <c r="Z157" s="131"/>
      <c r="AA157" s="131"/>
    </row>
    <row r="158">
      <c r="A158" s="130"/>
      <c r="B158" s="77"/>
      <c r="C158" s="77"/>
      <c r="D158" s="161"/>
      <c r="E158" s="165"/>
      <c r="F158" s="9"/>
      <c r="G158" s="163"/>
      <c r="H158" s="163"/>
      <c r="I158" s="9"/>
      <c r="J158" s="149"/>
      <c r="K158" s="135">
        <v>142.0</v>
      </c>
      <c r="L158" s="141" t="s">
        <v>2878</v>
      </c>
      <c r="M158" s="89" t="s">
        <v>2752</v>
      </c>
      <c r="N158" s="142" t="s">
        <v>2879</v>
      </c>
      <c r="O158" s="89" t="s">
        <v>2880</v>
      </c>
      <c r="P158" s="89" t="s">
        <v>2734</v>
      </c>
      <c r="Q158" s="145">
        <v>0.5</v>
      </c>
      <c r="R158" s="89" t="s">
        <v>26</v>
      </c>
      <c r="S158" s="89" t="s">
        <v>26</v>
      </c>
      <c r="U158" s="131"/>
      <c r="V158" s="131"/>
      <c r="W158" s="131"/>
      <c r="X158" s="131"/>
      <c r="Y158" s="131"/>
      <c r="Z158" s="131"/>
      <c r="AA158" s="131"/>
    </row>
    <row r="159">
      <c r="A159" s="130"/>
      <c r="B159" s="77"/>
      <c r="C159" s="77"/>
      <c r="D159" s="161"/>
      <c r="E159" s="162"/>
      <c r="F159" s="9"/>
      <c r="G159" s="163"/>
      <c r="H159" s="163"/>
      <c r="I159" s="9"/>
      <c r="J159" s="149"/>
      <c r="K159" s="135">
        <v>143.0</v>
      </c>
      <c r="L159" s="141" t="s">
        <v>2881</v>
      </c>
      <c r="M159" s="89" t="s">
        <v>2752</v>
      </c>
      <c r="N159" s="142" t="s">
        <v>2882</v>
      </c>
      <c r="O159" s="143">
        <v>44601.0</v>
      </c>
      <c r="P159" s="89" t="s">
        <v>2444</v>
      </c>
      <c r="Q159" s="145">
        <v>0.45</v>
      </c>
      <c r="R159" s="89" t="s">
        <v>26</v>
      </c>
      <c r="S159" s="89" t="s">
        <v>26</v>
      </c>
      <c r="U159" s="131"/>
      <c r="V159" s="131"/>
      <c r="W159" s="131"/>
      <c r="X159" s="131"/>
      <c r="Y159" s="131"/>
      <c r="Z159" s="131"/>
      <c r="AA159" s="131"/>
    </row>
    <row r="160">
      <c r="A160" s="130"/>
      <c r="B160" s="77"/>
      <c r="C160" s="77"/>
      <c r="D160" s="161"/>
      <c r="E160" s="9"/>
      <c r="F160" s="9"/>
      <c r="G160" s="163"/>
      <c r="H160" s="163"/>
      <c r="I160" s="9"/>
      <c r="J160" s="149"/>
      <c r="K160" s="135">
        <v>144.0</v>
      </c>
      <c r="L160" s="141" t="s">
        <v>2883</v>
      </c>
      <c r="M160" s="89" t="s">
        <v>2752</v>
      </c>
      <c r="N160" s="142" t="s">
        <v>2884</v>
      </c>
      <c r="O160" s="148">
        <v>44782.0</v>
      </c>
      <c r="P160" s="89" t="s">
        <v>2734</v>
      </c>
      <c r="Q160" s="145">
        <v>0.38</v>
      </c>
      <c r="R160" s="89" t="s">
        <v>26</v>
      </c>
      <c r="S160" s="89" t="s">
        <v>26</v>
      </c>
      <c r="U160" s="131"/>
      <c r="V160" s="131"/>
      <c r="W160" s="131"/>
      <c r="X160" s="131"/>
      <c r="Y160" s="131"/>
      <c r="Z160" s="131"/>
      <c r="AA160" s="131"/>
    </row>
    <row r="161">
      <c r="A161" s="130"/>
      <c r="B161" s="77"/>
      <c r="C161" s="77"/>
      <c r="D161" s="161"/>
      <c r="E161" s="9"/>
      <c r="F161" s="9"/>
      <c r="G161" s="163"/>
      <c r="H161" s="163"/>
      <c r="I161" s="9"/>
      <c r="J161" s="149"/>
      <c r="K161" s="135">
        <v>145.0</v>
      </c>
      <c r="L161" s="141" t="s">
        <v>2885</v>
      </c>
      <c r="M161" s="89" t="s">
        <v>2752</v>
      </c>
      <c r="N161" s="142" t="s">
        <v>2886</v>
      </c>
      <c r="O161" s="89" t="s">
        <v>2887</v>
      </c>
      <c r="P161" s="89" t="s">
        <v>2734</v>
      </c>
      <c r="Q161" s="145">
        <v>0.38</v>
      </c>
      <c r="R161" s="89" t="s">
        <v>26</v>
      </c>
      <c r="S161" s="89" t="s">
        <v>26</v>
      </c>
      <c r="U161" s="131"/>
      <c r="V161" s="131"/>
      <c r="W161" s="131"/>
      <c r="X161" s="131"/>
      <c r="Y161" s="131"/>
      <c r="Z161" s="131"/>
      <c r="AA161" s="131"/>
    </row>
    <row r="162">
      <c r="A162" s="130"/>
      <c r="B162" s="77"/>
      <c r="C162" s="77"/>
      <c r="D162" s="161"/>
      <c r="E162" s="9"/>
      <c r="F162" s="9"/>
      <c r="G162" s="163"/>
      <c r="H162" s="163"/>
      <c r="I162" s="9"/>
      <c r="J162" s="149"/>
      <c r="K162" s="135">
        <v>146.0</v>
      </c>
      <c r="L162" s="141" t="s">
        <v>2888</v>
      </c>
      <c r="M162" s="89" t="s">
        <v>2752</v>
      </c>
      <c r="N162" s="142" t="s">
        <v>2889</v>
      </c>
      <c r="O162" s="143">
        <v>44782.0</v>
      </c>
      <c r="P162" s="89" t="s">
        <v>2444</v>
      </c>
      <c r="Q162" s="145">
        <v>0.37</v>
      </c>
      <c r="R162" s="89" t="s">
        <v>26</v>
      </c>
      <c r="S162" s="89" t="s">
        <v>26</v>
      </c>
      <c r="U162" s="131"/>
      <c r="V162" s="131"/>
      <c r="W162" s="131"/>
      <c r="X162" s="131"/>
      <c r="Y162" s="131"/>
      <c r="Z162" s="131"/>
      <c r="AA162" s="131"/>
    </row>
    <row r="163">
      <c r="A163" s="130"/>
      <c r="B163" s="77"/>
      <c r="C163" s="77"/>
      <c r="D163" s="161"/>
      <c r="E163" s="9"/>
      <c r="F163" s="9"/>
      <c r="G163" s="163"/>
      <c r="H163" s="163"/>
      <c r="I163" s="9"/>
      <c r="J163" s="149"/>
      <c r="K163" s="135">
        <v>147.0</v>
      </c>
      <c r="L163" s="141" t="s">
        <v>2890</v>
      </c>
      <c r="M163" s="89" t="s">
        <v>2752</v>
      </c>
      <c r="N163" s="142" t="s">
        <v>2891</v>
      </c>
      <c r="O163" s="143">
        <v>44782.0</v>
      </c>
      <c r="P163" s="89" t="s">
        <v>2892</v>
      </c>
      <c r="Q163" s="145">
        <v>0.36</v>
      </c>
      <c r="R163" s="89" t="s">
        <v>26</v>
      </c>
      <c r="S163" s="89" t="s">
        <v>26</v>
      </c>
      <c r="U163" s="131"/>
      <c r="V163" s="131"/>
      <c r="W163" s="131"/>
      <c r="X163" s="131"/>
      <c r="Y163" s="131"/>
      <c r="Z163" s="131"/>
      <c r="AA163" s="131"/>
    </row>
    <row r="164">
      <c r="A164" s="130"/>
      <c r="B164" s="77"/>
      <c r="C164" s="77"/>
      <c r="D164" s="161"/>
      <c r="E164" s="173"/>
      <c r="F164" s="173"/>
      <c r="G164" s="163"/>
      <c r="H164" s="163"/>
      <c r="I164" s="9"/>
      <c r="J164" s="149"/>
      <c r="K164" s="135">
        <v>148.0</v>
      </c>
      <c r="L164" s="141" t="s">
        <v>2893</v>
      </c>
      <c r="M164" s="89" t="s">
        <v>2752</v>
      </c>
      <c r="N164" s="142" t="s">
        <v>2894</v>
      </c>
      <c r="O164" s="143">
        <v>44782.0</v>
      </c>
      <c r="P164" s="89" t="s">
        <v>2734</v>
      </c>
      <c r="Q164" s="145">
        <v>0.36</v>
      </c>
      <c r="R164" s="89" t="s">
        <v>26</v>
      </c>
      <c r="S164" s="89" t="s">
        <v>26</v>
      </c>
      <c r="U164" s="131"/>
      <c r="V164" s="131"/>
      <c r="W164" s="131"/>
      <c r="X164" s="131"/>
      <c r="Y164" s="131"/>
      <c r="Z164" s="131"/>
      <c r="AA164" s="131"/>
    </row>
    <row r="165">
      <c r="A165" s="130"/>
      <c r="B165" s="77"/>
      <c r="C165" s="77"/>
      <c r="D165" s="161"/>
      <c r="E165" s="9"/>
      <c r="F165" s="9"/>
      <c r="G165" s="163"/>
      <c r="H165" s="163"/>
      <c r="I165" s="9"/>
      <c r="J165" s="149"/>
      <c r="K165" s="135">
        <v>149.0</v>
      </c>
      <c r="L165" s="141" t="s">
        <v>2895</v>
      </c>
      <c r="M165" s="89" t="s">
        <v>2752</v>
      </c>
      <c r="N165" s="142" t="s">
        <v>2896</v>
      </c>
      <c r="O165" s="143">
        <v>44601.0</v>
      </c>
      <c r="P165" s="89" t="s">
        <v>2444</v>
      </c>
      <c r="Q165" s="145">
        <v>0.35</v>
      </c>
      <c r="R165" s="89" t="s">
        <v>26</v>
      </c>
      <c r="S165" s="89" t="s">
        <v>26</v>
      </c>
      <c r="U165" s="131"/>
      <c r="V165" s="131"/>
      <c r="W165" s="131"/>
      <c r="X165" s="131"/>
      <c r="Y165" s="131"/>
      <c r="Z165" s="131"/>
      <c r="AA165" s="131"/>
    </row>
    <row r="166">
      <c r="A166" s="130"/>
      <c r="B166" s="77"/>
      <c r="C166" s="77"/>
      <c r="D166" s="161"/>
      <c r="E166" s="9"/>
      <c r="F166" s="9"/>
      <c r="G166" s="163"/>
      <c r="H166" s="163"/>
      <c r="I166" s="9"/>
      <c r="J166" s="149"/>
      <c r="K166" s="135">
        <v>150.0</v>
      </c>
      <c r="L166" s="141" t="s">
        <v>2897</v>
      </c>
      <c r="M166" s="89" t="s">
        <v>2752</v>
      </c>
      <c r="N166" s="142" t="s">
        <v>2898</v>
      </c>
      <c r="O166" s="89" t="s">
        <v>2899</v>
      </c>
      <c r="P166" s="89" t="s">
        <v>2444</v>
      </c>
      <c r="Q166" s="145">
        <v>0.34</v>
      </c>
      <c r="R166" s="89" t="s">
        <v>26</v>
      </c>
      <c r="S166" s="89" t="s">
        <v>26</v>
      </c>
      <c r="U166" s="131"/>
      <c r="V166" s="131"/>
      <c r="W166" s="131"/>
      <c r="X166" s="131"/>
      <c r="Y166" s="131"/>
      <c r="Z166" s="131"/>
      <c r="AA166" s="131"/>
    </row>
    <row r="167">
      <c r="A167" s="130"/>
      <c r="B167" s="77"/>
      <c r="C167" s="77"/>
      <c r="D167" s="161"/>
      <c r="E167" s="9"/>
      <c r="F167" s="9"/>
      <c r="G167" s="163"/>
      <c r="H167" s="163"/>
      <c r="I167" s="9"/>
      <c r="J167" s="149"/>
      <c r="K167" s="135">
        <v>151.0</v>
      </c>
      <c r="L167" s="141" t="s">
        <v>2900</v>
      </c>
      <c r="M167" s="89" t="s">
        <v>2752</v>
      </c>
      <c r="N167" s="142" t="s">
        <v>2901</v>
      </c>
      <c r="O167" s="148">
        <v>44601.0</v>
      </c>
      <c r="P167" s="89" t="s">
        <v>87</v>
      </c>
      <c r="Q167" s="145">
        <v>0.33</v>
      </c>
      <c r="R167" s="89" t="s">
        <v>26</v>
      </c>
      <c r="S167" s="89" t="s">
        <v>26</v>
      </c>
      <c r="U167" s="131"/>
      <c r="V167" s="131"/>
      <c r="W167" s="131"/>
      <c r="X167" s="131"/>
      <c r="Y167" s="131"/>
      <c r="Z167" s="131"/>
      <c r="AA167" s="131"/>
    </row>
    <row r="168">
      <c r="A168" s="130"/>
      <c r="B168" s="77"/>
      <c r="C168" s="77"/>
      <c r="D168" s="161"/>
      <c r="E168" s="9"/>
      <c r="F168" s="9"/>
      <c r="G168" s="163"/>
      <c r="H168" s="163"/>
      <c r="I168" s="9"/>
      <c r="J168" s="149"/>
      <c r="K168" s="135">
        <v>152.0</v>
      </c>
      <c r="L168" s="141" t="s">
        <v>2902</v>
      </c>
      <c r="M168" s="89" t="s">
        <v>2752</v>
      </c>
      <c r="N168" s="142" t="s">
        <v>2903</v>
      </c>
      <c r="O168" s="143">
        <v>44601.0</v>
      </c>
      <c r="P168" s="89" t="s">
        <v>2734</v>
      </c>
      <c r="Q168" s="145">
        <v>0.3</v>
      </c>
      <c r="R168" s="89" t="s">
        <v>26</v>
      </c>
      <c r="S168" s="89" t="s">
        <v>26</v>
      </c>
      <c r="U168" s="131"/>
      <c r="V168" s="131"/>
      <c r="W168" s="131"/>
      <c r="X168" s="131"/>
      <c r="Y168" s="131"/>
      <c r="Z168" s="131"/>
      <c r="AA168" s="131"/>
    </row>
    <row r="169">
      <c r="A169" s="130"/>
      <c r="B169" s="77"/>
      <c r="C169" s="77"/>
      <c r="D169" s="161"/>
      <c r="E169" s="9"/>
      <c r="F169" s="9"/>
      <c r="G169" s="163"/>
      <c r="H169" s="163"/>
      <c r="I169" s="9"/>
      <c r="J169" s="149"/>
      <c r="K169" s="135">
        <v>153.0</v>
      </c>
      <c r="L169" s="141" t="s">
        <v>2904</v>
      </c>
      <c r="M169" s="89" t="s">
        <v>2752</v>
      </c>
      <c r="N169" s="142" t="s">
        <v>2905</v>
      </c>
      <c r="O169" s="143">
        <v>44601.0</v>
      </c>
      <c r="P169" s="89" t="s">
        <v>2734</v>
      </c>
      <c r="Q169" s="145">
        <v>0.3</v>
      </c>
      <c r="R169" s="89" t="s">
        <v>26</v>
      </c>
      <c r="S169" s="89" t="s">
        <v>26</v>
      </c>
      <c r="U169" s="131"/>
      <c r="V169" s="131"/>
      <c r="W169" s="131"/>
      <c r="X169" s="131"/>
      <c r="Y169" s="131"/>
      <c r="Z169" s="131"/>
      <c r="AA169" s="131"/>
    </row>
    <row r="170">
      <c r="A170" s="130"/>
      <c r="B170" s="77"/>
      <c r="C170" s="77"/>
      <c r="D170" s="161"/>
      <c r="E170" s="9"/>
      <c r="F170" s="9"/>
      <c r="G170" s="163"/>
      <c r="H170" s="163"/>
      <c r="I170" s="9"/>
      <c r="J170" s="149"/>
      <c r="K170" s="135">
        <v>154.0</v>
      </c>
      <c r="L170" s="141" t="s">
        <v>2906</v>
      </c>
      <c r="M170" s="89" t="s">
        <v>2752</v>
      </c>
      <c r="N170" s="142" t="s">
        <v>2907</v>
      </c>
      <c r="O170" s="89" t="s">
        <v>211</v>
      </c>
      <c r="P170" s="89" t="s">
        <v>2556</v>
      </c>
      <c r="Q170" s="145">
        <v>0.27</v>
      </c>
      <c r="R170" s="89" t="s">
        <v>26</v>
      </c>
      <c r="S170" s="89" t="s">
        <v>26</v>
      </c>
      <c r="U170" s="131"/>
      <c r="V170" s="131"/>
      <c r="W170" s="131"/>
      <c r="X170" s="131"/>
      <c r="Y170" s="131"/>
      <c r="Z170" s="131"/>
      <c r="AA170" s="131"/>
    </row>
    <row r="171">
      <c r="A171" s="130"/>
      <c r="B171" s="77"/>
      <c r="C171" s="77"/>
      <c r="D171" s="161"/>
      <c r="E171" s="173"/>
      <c r="F171" s="9"/>
      <c r="G171" s="163"/>
      <c r="H171" s="163"/>
      <c r="I171" s="9"/>
      <c r="J171" s="149"/>
      <c r="K171" s="135">
        <v>155.0</v>
      </c>
      <c r="L171" s="141" t="s">
        <v>2908</v>
      </c>
      <c r="M171" s="89" t="s">
        <v>2752</v>
      </c>
      <c r="N171" s="142" t="s">
        <v>2909</v>
      </c>
      <c r="O171" s="89" t="s">
        <v>211</v>
      </c>
      <c r="P171" s="89" t="s">
        <v>2556</v>
      </c>
      <c r="Q171" s="145">
        <v>0.26</v>
      </c>
      <c r="R171" s="89" t="s">
        <v>26</v>
      </c>
      <c r="S171" s="89" t="s">
        <v>26</v>
      </c>
      <c r="U171" s="131"/>
      <c r="V171" s="131"/>
      <c r="W171" s="131"/>
      <c r="X171" s="131"/>
      <c r="Y171" s="131"/>
      <c r="Z171" s="131"/>
      <c r="AA171" s="131"/>
    </row>
    <row r="172">
      <c r="A172" s="130"/>
      <c r="B172" s="77"/>
      <c r="C172" s="77"/>
      <c r="D172" s="161"/>
      <c r="E172" s="9"/>
      <c r="F172" s="9"/>
      <c r="G172" s="163"/>
      <c r="H172" s="163"/>
      <c r="I172" s="9"/>
      <c r="J172" s="149"/>
      <c r="K172" s="135">
        <v>156.0</v>
      </c>
      <c r="L172" s="141" t="s">
        <v>2910</v>
      </c>
      <c r="M172" s="89" t="s">
        <v>2752</v>
      </c>
      <c r="N172" s="142" t="s">
        <v>2911</v>
      </c>
      <c r="O172" s="89" t="s">
        <v>1647</v>
      </c>
      <c r="P172" s="89" t="s">
        <v>2556</v>
      </c>
      <c r="Q172" s="145">
        <v>0.26</v>
      </c>
      <c r="R172" s="89" t="s">
        <v>26</v>
      </c>
      <c r="S172" s="89" t="s">
        <v>26</v>
      </c>
      <c r="U172" s="131"/>
      <c r="V172" s="131"/>
      <c r="W172" s="131"/>
      <c r="X172" s="131"/>
      <c r="Y172" s="131"/>
      <c r="Z172" s="131"/>
      <c r="AA172" s="131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131"/>
      <c r="K173" s="135">
        <v>157.0</v>
      </c>
      <c r="L173" s="89" t="s">
        <v>2912</v>
      </c>
      <c r="M173" s="89" t="s">
        <v>2752</v>
      </c>
      <c r="N173" s="142" t="s">
        <v>2913</v>
      </c>
      <c r="O173" s="89" t="s">
        <v>129</v>
      </c>
      <c r="P173" s="89" t="s">
        <v>2444</v>
      </c>
      <c r="Q173" s="145">
        <v>0.26</v>
      </c>
      <c r="R173" s="89" t="s">
        <v>26</v>
      </c>
      <c r="S173" s="89" t="s">
        <v>26</v>
      </c>
      <c r="U173" s="131"/>
      <c r="V173" s="131"/>
      <c r="W173" s="131"/>
      <c r="X173" s="131"/>
      <c r="Y173" s="131"/>
      <c r="Z173" s="131"/>
      <c r="AA173" s="131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131"/>
      <c r="K174" s="135">
        <v>158.0</v>
      </c>
      <c r="L174" s="89" t="s">
        <v>2914</v>
      </c>
      <c r="M174" s="89" t="s">
        <v>2752</v>
      </c>
      <c r="N174" s="142" t="s">
        <v>2915</v>
      </c>
      <c r="O174" s="143">
        <v>44780.0</v>
      </c>
      <c r="P174" s="89" t="s">
        <v>2916</v>
      </c>
      <c r="Q174" s="145">
        <v>0.26</v>
      </c>
      <c r="R174" s="89" t="s">
        <v>26</v>
      </c>
      <c r="S174" s="89" t="s">
        <v>26</v>
      </c>
      <c r="U174" s="131"/>
      <c r="V174" s="131"/>
      <c r="W174" s="131"/>
      <c r="X174" s="131"/>
      <c r="Y174" s="131"/>
      <c r="Z174" s="131"/>
      <c r="AA174" s="131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131"/>
      <c r="K175" s="135">
        <v>159.0</v>
      </c>
      <c r="L175" s="89" t="s">
        <v>2917</v>
      </c>
      <c r="M175" s="89" t="s">
        <v>2752</v>
      </c>
      <c r="N175" s="142" t="s">
        <v>2918</v>
      </c>
      <c r="O175" s="89" t="s">
        <v>2760</v>
      </c>
      <c r="P175" s="89" t="s">
        <v>2436</v>
      </c>
      <c r="Q175" s="145">
        <v>0.25</v>
      </c>
      <c r="R175" s="89" t="s">
        <v>26</v>
      </c>
      <c r="S175" s="89" t="s">
        <v>26</v>
      </c>
      <c r="U175" s="131"/>
      <c r="V175" s="131"/>
      <c r="W175" s="131"/>
      <c r="X175" s="131"/>
      <c r="Y175" s="131"/>
      <c r="Z175" s="131"/>
      <c r="AA175" s="131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131"/>
      <c r="K176" s="135">
        <v>160.0</v>
      </c>
      <c r="L176" s="89" t="s">
        <v>2919</v>
      </c>
      <c r="M176" s="89" t="s">
        <v>2752</v>
      </c>
      <c r="N176" s="142" t="s">
        <v>2920</v>
      </c>
      <c r="O176" s="89" t="s">
        <v>2921</v>
      </c>
      <c r="P176" s="89" t="s">
        <v>2436</v>
      </c>
      <c r="Q176" s="145">
        <v>0.2</v>
      </c>
      <c r="R176" s="89" t="s">
        <v>26</v>
      </c>
      <c r="S176" s="89" t="s">
        <v>26</v>
      </c>
      <c r="U176" s="131"/>
      <c r="V176" s="131"/>
      <c r="W176" s="131"/>
      <c r="X176" s="131"/>
      <c r="Y176" s="131"/>
      <c r="Z176" s="131"/>
      <c r="AA176" s="131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131"/>
      <c r="K177" s="135">
        <v>161.0</v>
      </c>
      <c r="L177" s="89" t="s">
        <v>2922</v>
      </c>
      <c r="M177" s="89" t="s">
        <v>2736</v>
      </c>
      <c r="N177" s="142" t="s">
        <v>2923</v>
      </c>
      <c r="O177" s="89" t="s">
        <v>2740</v>
      </c>
      <c r="P177" s="89" t="s">
        <v>2734</v>
      </c>
      <c r="Q177" s="145">
        <v>0.15</v>
      </c>
      <c r="R177" s="89" t="s">
        <v>26</v>
      </c>
      <c r="S177" s="89" t="s">
        <v>26</v>
      </c>
      <c r="U177" s="131"/>
      <c r="V177" s="131"/>
      <c r="W177" s="131"/>
      <c r="X177" s="131"/>
      <c r="Y177" s="131"/>
      <c r="Z177" s="131"/>
      <c r="AA177" s="131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131"/>
      <c r="K178" s="135">
        <v>162.0</v>
      </c>
      <c r="L178" s="89" t="s">
        <v>2924</v>
      </c>
      <c r="M178" s="89" t="s">
        <v>2752</v>
      </c>
      <c r="N178" s="142" t="s">
        <v>2925</v>
      </c>
      <c r="O178" s="148">
        <v>44816.0</v>
      </c>
      <c r="P178" s="89" t="s">
        <v>2436</v>
      </c>
      <c r="Q178" s="145">
        <v>0.12</v>
      </c>
      <c r="R178" s="89" t="s">
        <v>26</v>
      </c>
      <c r="S178" s="89" t="s">
        <v>26</v>
      </c>
      <c r="U178" s="131"/>
      <c r="V178" s="131"/>
      <c r="W178" s="131"/>
      <c r="X178" s="131"/>
      <c r="Y178" s="131"/>
      <c r="Z178" s="131"/>
      <c r="AA178" s="131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131"/>
      <c r="K179" s="135">
        <v>163.0</v>
      </c>
      <c r="L179" s="89" t="s">
        <v>2532</v>
      </c>
      <c r="M179" s="89" t="s">
        <v>2752</v>
      </c>
      <c r="N179" s="142" t="s">
        <v>2926</v>
      </c>
      <c r="O179" s="89" t="s">
        <v>355</v>
      </c>
      <c r="P179" s="89" t="s">
        <v>87</v>
      </c>
      <c r="Q179" s="145">
        <v>0.11</v>
      </c>
      <c r="R179" s="89" t="s">
        <v>26</v>
      </c>
      <c r="S179" s="89" t="s">
        <v>26</v>
      </c>
      <c r="U179" s="131"/>
      <c r="V179" s="131"/>
      <c r="W179" s="131"/>
      <c r="X179" s="131"/>
      <c r="Y179" s="131"/>
      <c r="Z179" s="131"/>
      <c r="AA179" s="131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131"/>
      <c r="K180" s="135">
        <v>164.0</v>
      </c>
      <c r="L180" s="89" t="s">
        <v>2927</v>
      </c>
      <c r="M180" s="89" t="s">
        <v>2752</v>
      </c>
      <c r="N180" s="142" t="s">
        <v>2928</v>
      </c>
      <c r="O180" s="143">
        <v>44815.0</v>
      </c>
      <c r="P180" s="89" t="s">
        <v>87</v>
      </c>
      <c r="Q180" s="145">
        <v>0.1</v>
      </c>
      <c r="R180" s="89" t="s">
        <v>26</v>
      </c>
      <c r="S180" s="89" t="s">
        <v>26</v>
      </c>
      <c r="U180" s="131"/>
      <c r="V180" s="131"/>
      <c r="W180" s="131"/>
      <c r="X180" s="131"/>
      <c r="Y180" s="131"/>
      <c r="Z180" s="131"/>
      <c r="AA180" s="131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131"/>
      <c r="K181" s="135">
        <v>165.0</v>
      </c>
      <c r="L181" s="89" t="s">
        <v>2929</v>
      </c>
      <c r="M181" s="89" t="s">
        <v>2736</v>
      </c>
      <c r="N181" s="142" t="s">
        <v>2930</v>
      </c>
      <c r="O181" s="89" t="s">
        <v>2740</v>
      </c>
      <c r="P181" s="89" t="s">
        <v>2734</v>
      </c>
      <c r="Q181" s="145">
        <v>0.1</v>
      </c>
      <c r="R181" s="89" t="s">
        <v>26</v>
      </c>
      <c r="S181" s="89" t="s">
        <v>26</v>
      </c>
      <c r="U181" s="131"/>
      <c r="V181" s="131"/>
      <c r="W181" s="131"/>
      <c r="X181" s="131"/>
      <c r="Y181" s="131"/>
      <c r="Z181" s="131"/>
      <c r="AA181" s="131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131"/>
      <c r="K182" s="135">
        <v>166.0</v>
      </c>
      <c r="L182" s="89" t="s">
        <v>2931</v>
      </c>
      <c r="M182" s="89" t="s">
        <v>2752</v>
      </c>
      <c r="N182" s="142" t="s">
        <v>2932</v>
      </c>
      <c r="O182" s="89" t="s">
        <v>1614</v>
      </c>
      <c r="P182" s="89" t="s">
        <v>87</v>
      </c>
      <c r="Q182" s="145">
        <v>0.03</v>
      </c>
      <c r="R182" s="89" t="s">
        <v>26</v>
      </c>
      <c r="S182" s="89" t="s">
        <v>26</v>
      </c>
      <c r="U182" s="131"/>
      <c r="V182" s="131"/>
      <c r="W182" s="131"/>
      <c r="X182" s="131"/>
      <c r="Y182" s="131"/>
      <c r="Z182" s="131"/>
      <c r="AA182" s="131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131"/>
      <c r="K183" s="135">
        <v>167.0</v>
      </c>
      <c r="L183" s="89" t="s">
        <v>2933</v>
      </c>
      <c r="M183" s="89" t="s">
        <v>2752</v>
      </c>
      <c r="N183" s="142" t="s">
        <v>2934</v>
      </c>
      <c r="O183" s="89" t="s">
        <v>704</v>
      </c>
      <c r="P183" s="89" t="s">
        <v>2444</v>
      </c>
      <c r="Q183" s="145">
        <v>0.0095</v>
      </c>
      <c r="R183" s="89" t="s">
        <v>26</v>
      </c>
      <c r="S183" s="89" t="s">
        <v>26</v>
      </c>
      <c r="U183" s="131"/>
      <c r="V183" s="131"/>
      <c r="W183" s="131"/>
      <c r="X183" s="131"/>
      <c r="Y183" s="131"/>
      <c r="Z183" s="131"/>
      <c r="AA183" s="131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131"/>
      <c r="K184" s="135">
        <v>168.0</v>
      </c>
      <c r="L184" s="89" t="s">
        <v>2935</v>
      </c>
      <c r="M184" s="89" t="s">
        <v>2936</v>
      </c>
      <c r="N184" s="142" t="s">
        <v>2937</v>
      </c>
      <c r="O184" s="89" t="s">
        <v>355</v>
      </c>
      <c r="P184" s="89" t="s">
        <v>2556</v>
      </c>
      <c r="Q184" s="145">
        <v>0.0055</v>
      </c>
      <c r="R184" s="89" t="s">
        <v>26</v>
      </c>
      <c r="S184" s="89" t="s">
        <v>26</v>
      </c>
      <c r="U184" s="131"/>
      <c r="V184" s="131"/>
      <c r="W184" s="131"/>
      <c r="X184" s="131"/>
      <c r="Y184" s="131"/>
      <c r="Z184" s="131"/>
      <c r="AA184" s="131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131"/>
      <c r="K185" s="135">
        <v>169.0</v>
      </c>
      <c r="L185" s="89" t="s">
        <v>2938</v>
      </c>
      <c r="M185" s="89" t="s">
        <v>2752</v>
      </c>
      <c r="N185" s="142" t="s">
        <v>2939</v>
      </c>
      <c r="O185" s="143">
        <v>44752.0</v>
      </c>
      <c r="P185" s="89" t="s">
        <v>2436</v>
      </c>
      <c r="Q185" s="145">
        <v>0.0036</v>
      </c>
      <c r="R185" s="89" t="s">
        <v>26</v>
      </c>
      <c r="S185" s="89" t="s">
        <v>26</v>
      </c>
      <c r="U185" s="131"/>
      <c r="V185" s="131"/>
      <c r="W185" s="131"/>
      <c r="X185" s="131"/>
      <c r="Y185" s="131"/>
      <c r="Z185" s="131"/>
      <c r="AA185" s="131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131"/>
      <c r="K186" s="135">
        <v>170.0</v>
      </c>
      <c r="L186" s="89" t="s">
        <v>2940</v>
      </c>
      <c r="M186" s="89" t="s">
        <v>2752</v>
      </c>
      <c r="N186" s="142" t="s">
        <v>2941</v>
      </c>
      <c r="O186" s="89" t="s">
        <v>2760</v>
      </c>
      <c r="P186" s="89" t="s">
        <v>2556</v>
      </c>
      <c r="Q186" s="145">
        <v>0.0021</v>
      </c>
      <c r="R186" s="89" t="s">
        <v>26</v>
      </c>
      <c r="S186" s="89" t="s">
        <v>26</v>
      </c>
      <c r="U186" s="131"/>
      <c r="V186" s="131"/>
      <c r="W186" s="131"/>
      <c r="X186" s="131"/>
      <c r="Y186" s="131"/>
      <c r="Z186" s="131"/>
      <c r="AA186" s="131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131"/>
      <c r="K187" s="135">
        <v>171.0</v>
      </c>
      <c r="L187" s="89" t="s">
        <v>2942</v>
      </c>
      <c r="M187" s="89" t="s">
        <v>2505</v>
      </c>
      <c r="N187" s="142" t="s">
        <v>2943</v>
      </c>
      <c r="O187" s="89" t="s">
        <v>1121</v>
      </c>
      <c r="P187" s="89" t="s">
        <v>2436</v>
      </c>
      <c r="Q187" s="145">
        <v>9.0E-4</v>
      </c>
      <c r="R187" s="89" t="s">
        <v>26</v>
      </c>
      <c r="S187" s="89" t="s">
        <v>26</v>
      </c>
      <c r="U187" s="131"/>
      <c r="V187" s="131"/>
      <c r="W187" s="131"/>
      <c r="X187" s="131"/>
      <c r="Y187" s="131"/>
      <c r="Z187" s="131"/>
      <c r="AA187" s="131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131"/>
      <c r="K188" s="135">
        <v>172.0</v>
      </c>
      <c r="L188" s="89" t="s">
        <v>2944</v>
      </c>
      <c r="M188" s="89" t="s">
        <v>2752</v>
      </c>
      <c r="N188" s="142" t="s">
        <v>2945</v>
      </c>
      <c r="O188" s="89" t="s">
        <v>704</v>
      </c>
      <c r="P188" s="89" t="s">
        <v>87</v>
      </c>
      <c r="Q188" s="145">
        <v>7.0E-4</v>
      </c>
      <c r="R188" s="89" t="s">
        <v>26</v>
      </c>
      <c r="S188" s="89" t="s">
        <v>26</v>
      </c>
      <c r="U188" s="131"/>
      <c r="V188" s="131"/>
      <c r="W188" s="131"/>
      <c r="X188" s="131"/>
      <c r="Y188" s="131"/>
      <c r="Z188" s="131"/>
      <c r="AA188" s="131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131"/>
      <c r="K189" s="135">
        <v>173.0</v>
      </c>
      <c r="L189" s="89" t="s">
        <v>2946</v>
      </c>
      <c r="M189" s="89" t="s">
        <v>2947</v>
      </c>
      <c r="N189" s="142" t="s">
        <v>2948</v>
      </c>
      <c r="O189" s="89" t="s">
        <v>355</v>
      </c>
      <c r="P189" s="89" t="s">
        <v>87</v>
      </c>
      <c r="Q189" s="145">
        <v>5.0E-4</v>
      </c>
      <c r="R189" s="89" t="s">
        <v>26</v>
      </c>
      <c r="S189" s="89" t="s">
        <v>26</v>
      </c>
      <c r="U189" s="131"/>
      <c r="V189" s="131"/>
      <c r="W189" s="131"/>
      <c r="X189" s="131"/>
      <c r="Y189" s="131"/>
      <c r="Z189" s="131"/>
      <c r="AA189" s="131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131"/>
      <c r="K190" s="135">
        <v>174.0</v>
      </c>
      <c r="L190" s="89" t="s">
        <v>1666</v>
      </c>
      <c r="M190" s="89" t="s">
        <v>2627</v>
      </c>
      <c r="N190" s="142" t="s">
        <v>2949</v>
      </c>
      <c r="O190" s="89" t="s">
        <v>2510</v>
      </c>
      <c r="P190" s="89" t="s">
        <v>2556</v>
      </c>
      <c r="Q190" s="145">
        <v>4.0E-4</v>
      </c>
      <c r="R190" s="89" t="s">
        <v>26</v>
      </c>
      <c r="S190" s="89" t="s">
        <v>26</v>
      </c>
      <c r="U190" s="131"/>
      <c r="V190" s="131"/>
      <c r="W190" s="131"/>
      <c r="X190" s="131"/>
      <c r="Y190" s="131"/>
      <c r="Z190" s="131"/>
      <c r="AA190" s="131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131"/>
      <c r="K191" s="135">
        <v>175.0</v>
      </c>
      <c r="L191" s="89" t="s">
        <v>2950</v>
      </c>
      <c r="M191" s="89" t="s">
        <v>2752</v>
      </c>
      <c r="N191" s="142" t="s">
        <v>2951</v>
      </c>
      <c r="O191" s="143">
        <v>44572.0</v>
      </c>
      <c r="P191" s="89" t="s">
        <v>2556</v>
      </c>
      <c r="Q191" s="145">
        <v>4.0E-4</v>
      </c>
      <c r="R191" s="89" t="s">
        <v>26</v>
      </c>
      <c r="S191" s="89" t="s">
        <v>26</v>
      </c>
      <c r="U191" s="131"/>
      <c r="V191" s="131"/>
      <c r="W191" s="131"/>
      <c r="X191" s="131"/>
      <c r="Y191" s="131"/>
      <c r="Z191" s="131"/>
      <c r="AA191" s="131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131"/>
      <c r="K192" s="135">
        <v>176.0</v>
      </c>
      <c r="L192" s="89" t="s">
        <v>2952</v>
      </c>
      <c r="M192" s="89" t="s">
        <v>2936</v>
      </c>
      <c r="N192" s="142" t="s">
        <v>2953</v>
      </c>
      <c r="O192" s="89" t="s">
        <v>355</v>
      </c>
      <c r="P192" s="89" t="s">
        <v>2556</v>
      </c>
      <c r="Q192" s="145">
        <v>3.0E-4</v>
      </c>
      <c r="R192" s="89" t="s">
        <v>26</v>
      </c>
      <c r="S192" s="89" t="s">
        <v>26</v>
      </c>
      <c r="U192" s="131"/>
      <c r="V192" s="131"/>
      <c r="W192" s="131"/>
      <c r="X192" s="131"/>
      <c r="Y192" s="131"/>
      <c r="Z192" s="131"/>
      <c r="AA192" s="131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131"/>
      <c r="K193" s="135">
        <v>177.0</v>
      </c>
      <c r="L193" s="89" t="s">
        <v>2954</v>
      </c>
      <c r="M193" s="89" t="s">
        <v>2752</v>
      </c>
      <c r="N193" s="142" t="s">
        <v>2955</v>
      </c>
      <c r="O193" s="89" t="s">
        <v>1121</v>
      </c>
      <c r="P193" s="89" t="s">
        <v>87</v>
      </c>
      <c r="Q193" s="145">
        <v>2.0E-4</v>
      </c>
      <c r="R193" s="89" t="s">
        <v>26</v>
      </c>
      <c r="S193" s="89" t="s">
        <v>26</v>
      </c>
      <c r="U193" s="131"/>
      <c r="V193" s="131"/>
      <c r="W193" s="131"/>
      <c r="X193" s="131"/>
      <c r="Y193" s="131"/>
      <c r="Z193" s="131"/>
      <c r="AA193" s="131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131"/>
      <c r="K194" s="135">
        <v>178.0</v>
      </c>
      <c r="L194" s="89" t="s">
        <v>2956</v>
      </c>
      <c r="M194" s="89" t="s">
        <v>2752</v>
      </c>
      <c r="N194" s="142" t="s">
        <v>2957</v>
      </c>
      <c r="O194" s="89" t="s">
        <v>1121</v>
      </c>
      <c r="P194" s="89" t="s">
        <v>87</v>
      </c>
      <c r="Q194" s="145">
        <v>2.0E-4</v>
      </c>
      <c r="R194" s="89" t="s">
        <v>26</v>
      </c>
      <c r="S194" s="89" t="s">
        <v>26</v>
      </c>
      <c r="U194" s="131"/>
      <c r="V194" s="131"/>
      <c r="W194" s="131"/>
      <c r="X194" s="131"/>
      <c r="Y194" s="131"/>
      <c r="Z194" s="131"/>
      <c r="AA194" s="131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131"/>
      <c r="K195" s="135">
        <v>179.0</v>
      </c>
      <c r="L195" s="89" t="s">
        <v>2958</v>
      </c>
      <c r="M195" s="89" t="s">
        <v>2752</v>
      </c>
      <c r="N195" s="142" t="s">
        <v>2959</v>
      </c>
      <c r="O195" s="164">
        <v>44572.0</v>
      </c>
      <c r="P195" s="89" t="s">
        <v>2436</v>
      </c>
      <c r="Q195" s="145">
        <v>2.0E-4</v>
      </c>
      <c r="R195" s="89" t="s">
        <v>26</v>
      </c>
      <c r="S195" s="89" t="s">
        <v>26</v>
      </c>
      <c r="U195" s="131"/>
      <c r="V195" s="131"/>
      <c r="W195" s="131"/>
      <c r="X195" s="131"/>
      <c r="Y195" s="131"/>
      <c r="Z195" s="131"/>
      <c r="AA195" s="131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131"/>
      <c r="K196" s="135">
        <v>180.0</v>
      </c>
      <c r="L196" s="89" t="s">
        <v>2960</v>
      </c>
      <c r="M196" s="89" t="s">
        <v>2752</v>
      </c>
      <c r="N196" s="142" t="s">
        <v>2961</v>
      </c>
      <c r="O196" s="143">
        <v>44844.0</v>
      </c>
      <c r="P196" s="89" t="s">
        <v>2436</v>
      </c>
      <c r="Q196" s="145">
        <v>1.0E-4</v>
      </c>
      <c r="R196" s="89" t="s">
        <v>26</v>
      </c>
      <c r="S196" s="89" t="s">
        <v>26</v>
      </c>
      <c r="U196" s="131"/>
      <c r="V196" s="131"/>
      <c r="W196" s="131"/>
      <c r="X196" s="131"/>
      <c r="Y196" s="131"/>
      <c r="Z196" s="131"/>
      <c r="AA196" s="131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131"/>
      <c r="K197" s="135">
        <v>181.0</v>
      </c>
      <c r="L197" s="89" t="s">
        <v>2962</v>
      </c>
      <c r="M197" s="89" t="s">
        <v>2947</v>
      </c>
      <c r="N197" s="142" t="s">
        <v>2963</v>
      </c>
      <c r="O197" s="89" t="s">
        <v>448</v>
      </c>
      <c r="P197" s="89" t="s">
        <v>87</v>
      </c>
      <c r="Q197" s="145">
        <v>1.0E-4</v>
      </c>
      <c r="R197" s="89" t="s">
        <v>26</v>
      </c>
      <c r="S197" s="89" t="s">
        <v>26</v>
      </c>
      <c r="U197" s="131"/>
      <c r="V197" s="131"/>
      <c r="W197" s="131"/>
      <c r="X197" s="131"/>
      <c r="Y197" s="131"/>
      <c r="Z197" s="131"/>
      <c r="AA197" s="131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131"/>
      <c r="K198" s="128" t="s">
        <v>2964</v>
      </c>
      <c r="L198" s="45"/>
      <c r="M198" s="45"/>
      <c r="N198" s="45"/>
      <c r="O198" s="45"/>
      <c r="P198" s="45"/>
      <c r="Q198" s="45"/>
      <c r="R198" s="45"/>
      <c r="S198" s="61"/>
      <c r="T198" s="131"/>
      <c r="U198" s="131"/>
      <c r="V198" s="131"/>
      <c r="W198" s="131"/>
      <c r="X198" s="131"/>
      <c r="Y198" s="131"/>
      <c r="Z198" s="131"/>
      <c r="AA198" s="131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131"/>
      <c r="K199" s="130">
        <v>182.0</v>
      </c>
      <c r="L199" s="89" t="s">
        <v>2965</v>
      </c>
      <c r="M199" s="89" t="s">
        <v>2758</v>
      </c>
      <c r="N199" s="142" t="s">
        <v>2966</v>
      </c>
      <c r="O199" s="143">
        <v>44631.0</v>
      </c>
      <c r="P199" s="89" t="s">
        <v>87</v>
      </c>
      <c r="Q199" s="145">
        <v>0.32</v>
      </c>
      <c r="R199" s="145">
        <v>0.2751</v>
      </c>
      <c r="S199" s="89">
        <v>2352011.0</v>
      </c>
      <c r="U199" s="131"/>
      <c r="V199" s="131"/>
      <c r="W199" s="131"/>
      <c r="X199" s="131"/>
      <c r="Y199" s="131"/>
      <c r="Z199" s="131"/>
      <c r="AA199" s="131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131"/>
      <c r="K200" s="130">
        <v>183.0</v>
      </c>
      <c r="L200" s="89" t="s">
        <v>2967</v>
      </c>
      <c r="M200" s="89" t="s">
        <v>2633</v>
      </c>
      <c r="N200" s="142" t="s">
        <v>2968</v>
      </c>
      <c r="O200" s="89" t="s">
        <v>211</v>
      </c>
      <c r="P200" s="89" t="s">
        <v>2556</v>
      </c>
      <c r="Q200" s="145">
        <v>0.28</v>
      </c>
      <c r="R200" s="89" t="s">
        <v>26</v>
      </c>
      <c r="S200" s="89" t="s">
        <v>26</v>
      </c>
      <c r="U200" s="131"/>
      <c r="V200" s="131"/>
      <c r="W200" s="131"/>
      <c r="X200" s="131"/>
      <c r="Y200" s="131"/>
      <c r="Z200" s="131"/>
      <c r="AA200" s="131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131"/>
      <c r="K201" s="130">
        <v>184.0</v>
      </c>
      <c r="L201" s="89" t="s">
        <v>2969</v>
      </c>
      <c r="M201" s="89" t="s">
        <v>2970</v>
      </c>
      <c r="N201" s="142" t="s">
        <v>2971</v>
      </c>
      <c r="O201" s="143">
        <v>44631.0</v>
      </c>
      <c r="P201" s="89" t="s">
        <v>2556</v>
      </c>
      <c r="Q201" s="145">
        <v>0.25</v>
      </c>
      <c r="R201" s="89" t="s">
        <v>26</v>
      </c>
      <c r="S201" s="89" t="s">
        <v>26</v>
      </c>
      <c r="U201" s="131"/>
      <c r="V201" s="131"/>
      <c r="W201" s="131"/>
      <c r="X201" s="131"/>
      <c r="Y201" s="131"/>
      <c r="Z201" s="131"/>
      <c r="AA201" s="131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131"/>
      <c r="K202" s="130">
        <v>185.0</v>
      </c>
      <c r="L202" s="89" t="s">
        <v>2972</v>
      </c>
      <c r="M202" s="89" t="s">
        <v>2673</v>
      </c>
      <c r="N202" s="142" t="s">
        <v>2973</v>
      </c>
      <c r="O202" s="89" t="s">
        <v>1216</v>
      </c>
      <c r="P202" s="89" t="s">
        <v>87</v>
      </c>
      <c r="Q202" s="145">
        <v>0.11</v>
      </c>
      <c r="R202" s="89" t="s">
        <v>26</v>
      </c>
      <c r="S202" s="89" t="s">
        <v>26</v>
      </c>
      <c r="U202" s="131"/>
      <c r="V202" s="131"/>
      <c r="W202" s="131"/>
      <c r="X202" s="131"/>
      <c r="Y202" s="131"/>
      <c r="Z202" s="131"/>
      <c r="AA202" s="131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131"/>
      <c r="K203" s="130">
        <v>186.0</v>
      </c>
      <c r="L203" s="89" t="s">
        <v>2974</v>
      </c>
      <c r="M203" s="89" t="s">
        <v>2970</v>
      </c>
      <c r="N203" s="142" t="s">
        <v>2975</v>
      </c>
      <c r="O203" s="89" t="s">
        <v>2126</v>
      </c>
      <c r="P203" s="89" t="s">
        <v>2556</v>
      </c>
      <c r="Q203" s="145">
        <v>0.037</v>
      </c>
      <c r="R203" s="89" t="s">
        <v>26</v>
      </c>
      <c r="S203" s="89" t="s">
        <v>26</v>
      </c>
      <c r="U203" s="131"/>
      <c r="V203" s="131"/>
      <c r="W203" s="131"/>
      <c r="X203" s="131"/>
      <c r="Y203" s="131"/>
      <c r="Z203" s="131"/>
      <c r="AA203" s="131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131"/>
      <c r="K204" s="130">
        <v>187.0</v>
      </c>
      <c r="L204" s="89" t="s">
        <v>2526</v>
      </c>
      <c r="M204" s="89" t="s">
        <v>2976</v>
      </c>
      <c r="N204" s="142" t="s">
        <v>2977</v>
      </c>
      <c r="O204" s="143">
        <v>44815.0</v>
      </c>
      <c r="P204" s="89" t="s">
        <v>2436</v>
      </c>
      <c r="Q204" s="145">
        <v>0.025</v>
      </c>
      <c r="R204" s="89" t="s">
        <v>26</v>
      </c>
      <c r="S204" s="89" t="s">
        <v>26</v>
      </c>
      <c r="U204" s="131"/>
      <c r="V204" s="131"/>
      <c r="W204" s="131"/>
      <c r="X204" s="131"/>
      <c r="Y204" s="131"/>
      <c r="Z204" s="131"/>
      <c r="AA204" s="131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131"/>
      <c r="K205" s="130">
        <v>188.0</v>
      </c>
      <c r="L205" s="89" t="s">
        <v>2978</v>
      </c>
      <c r="M205" s="89" t="s">
        <v>2970</v>
      </c>
      <c r="N205" s="142" t="s">
        <v>2979</v>
      </c>
      <c r="O205" s="89" t="s">
        <v>448</v>
      </c>
      <c r="P205" s="89" t="s">
        <v>2556</v>
      </c>
      <c r="Q205" s="145">
        <v>0.0172</v>
      </c>
      <c r="R205" s="89" t="s">
        <v>26</v>
      </c>
      <c r="S205" s="89" t="s">
        <v>26</v>
      </c>
      <c r="U205" s="131"/>
      <c r="V205" s="131"/>
      <c r="W205" s="131"/>
      <c r="X205" s="131"/>
      <c r="Y205" s="131"/>
      <c r="Z205" s="131"/>
      <c r="AA205" s="131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131"/>
      <c r="K206" s="130">
        <v>189.0</v>
      </c>
      <c r="L206" s="89" t="s">
        <v>2980</v>
      </c>
      <c r="M206" s="89" t="s">
        <v>2970</v>
      </c>
      <c r="N206" s="142" t="s">
        <v>2981</v>
      </c>
      <c r="O206" s="89" t="s">
        <v>211</v>
      </c>
      <c r="P206" s="89" t="s">
        <v>2556</v>
      </c>
      <c r="Q206" s="145">
        <v>0.0045</v>
      </c>
      <c r="R206" s="89" t="s">
        <v>26</v>
      </c>
      <c r="S206" s="89" t="s">
        <v>26</v>
      </c>
      <c r="U206" s="131"/>
      <c r="V206" s="131"/>
      <c r="W206" s="131"/>
      <c r="X206" s="131"/>
      <c r="Y206" s="131"/>
      <c r="Z206" s="131"/>
      <c r="AA206" s="131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131"/>
      <c r="K207" s="8"/>
      <c r="L207" s="8"/>
      <c r="M207" s="8"/>
      <c r="N207" s="8"/>
      <c r="O207" s="8"/>
      <c r="P207" s="8"/>
      <c r="Q207" s="8"/>
      <c r="R207" s="8"/>
      <c r="S207" s="8"/>
      <c r="T207" s="131"/>
      <c r="U207" s="131"/>
      <c r="V207" s="131"/>
      <c r="W207" s="131"/>
      <c r="X207" s="131"/>
      <c r="Y207" s="131"/>
      <c r="Z207" s="131"/>
      <c r="AA207" s="131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131"/>
      <c r="K208" s="8"/>
      <c r="L208" s="8"/>
      <c r="M208" s="8"/>
      <c r="N208" s="8"/>
      <c r="O208" s="8"/>
      <c r="P208" s="8"/>
      <c r="Q208" s="8"/>
      <c r="R208" s="8"/>
      <c r="S208" s="8"/>
      <c r="T208" s="131"/>
      <c r="U208" s="131"/>
      <c r="V208" s="131"/>
      <c r="W208" s="131"/>
      <c r="X208" s="131"/>
      <c r="Y208" s="131"/>
      <c r="Z208" s="131"/>
      <c r="AA208" s="131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131"/>
      <c r="K209" s="8"/>
      <c r="L209" s="8"/>
      <c r="M209" s="8"/>
      <c r="N209" s="8"/>
      <c r="O209" s="8"/>
      <c r="P209" s="8"/>
      <c r="Q209" s="8"/>
      <c r="R209" s="8"/>
      <c r="S209" s="8"/>
      <c r="T209" s="131"/>
      <c r="U209" s="131"/>
      <c r="V209" s="131"/>
      <c r="W209" s="131"/>
      <c r="X209" s="131"/>
      <c r="Y209" s="131"/>
      <c r="Z209" s="131"/>
      <c r="AA209" s="131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131"/>
      <c r="K210" s="8"/>
      <c r="L210" s="8"/>
      <c r="M210" s="8"/>
      <c r="N210" s="8"/>
      <c r="O210" s="8"/>
      <c r="P210" s="8"/>
      <c r="Q210" s="8"/>
      <c r="R210" s="8"/>
      <c r="S210" s="8"/>
      <c r="T210" s="131"/>
      <c r="U210" s="131"/>
      <c r="V210" s="131"/>
      <c r="W210" s="131"/>
      <c r="X210" s="131"/>
      <c r="Y210" s="131"/>
      <c r="Z210" s="131"/>
      <c r="AA210" s="131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131"/>
      <c r="K211" s="8"/>
      <c r="L211" s="8"/>
      <c r="M211" s="8"/>
      <c r="N211" s="8"/>
      <c r="O211" s="8"/>
      <c r="P211" s="8"/>
      <c r="Q211" s="8"/>
      <c r="R211" s="8"/>
      <c r="S211" s="8"/>
      <c r="T211" s="131"/>
      <c r="U211" s="131"/>
      <c r="V211" s="131"/>
      <c r="W211" s="131"/>
      <c r="X211" s="131"/>
      <c r="Y211" s="131"/>
      <c r="Z211" s="131"/>
      <c r="AA211" s="131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131"/>
      <c r="K212" s="8"/>
      <c r="L212" s="8"/>
      <c r="M212" s="8"/>
      <c r="N212" s="8"/>
      <c r="O212" s="8"/>
      <c r="P212" s="8"/>
      <c r="Q212" s="8"/>
      <c r="R212" s="8"/>
      <c r="S212" s="8"/>
      <c r="T212" s="131"/>
      <c r="U212" s="131"/>
      <c r="V212" s="131"/>
      <c r="W212" s="131"/>
      <c r="X212" s="131"/>
      <c r="Y212" s="131"/>
      <c r="Z212" s="131"/>
      <c r="AA212" s="131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131"/>
      <c r="K213" s="8"/>
      <c r="L213" s="8"/>
      <c r="M213" s="8"/>
      <c r="N213" s="8"/>
      <c r="O213" s="8"/>
      <c r="P213" s="8"/>
      <c r="Q213" s="8"/>
      <c r="R213" s="8"/>
      <c r="S213" s="8"/>
      <c r="T213" s="131"/>
      <c r="U213" s="131"/>
      <c r="V213" s="131"/>
      <c r="W213" s="131"/>
      <c r="X213" s="131"/>
      <c r="Y213" s="131"/>
      <c r="Z213" s="131"/>
      <c r="AA213" s="131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131"/>
      <c r="K214" s="8"/>
      <c r="L214" s="8"/>
      <c r="M214" s="8"/>
      <c r="N214" s="8"/>
      <c r="O214" s="8"/>
      <c r="P214" s="8"/>
      <c r="Q214" s="8"/>
      <c r="R214" s="8"/>
      <c r="S214" s="8"/>
      <c r="T214" s="131"/>
      <c r="U214" s="131"/>
      <c r="V214" s="131"/>
      <c r="W214" s="131"/>
      <c r="X214" s="131"/>
      <c r="Y214" s="131"/>
      <c r="Z214" s="131"/>
      <c r="AA214" s="131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131"/>
      <c r="K215" s="8"/>
      <c r="L215" s="8"/>
      <c r="M215" s="8"/>
      <c r="N215" s="8"/>
      <c r="O215" s="8"/>
      <c r="P215" s="8"/>
      <c r="Q215" s="8"/>
      <c r="R215" s="8"/>
      <c r="S215" s="8"/>
      <c r="T215" s="131"/>
      <c r="U215" s="131"/>
      <c r="V215" s="131"/>
      <c r="W215" s="131"/>
      <c r="X215" s="131"/>
      <c r="Y215" s="131"/>
      <c r="Z215" s="131"/>
      <c r="AA215" s="131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131"/>
      <c r="K216" s="8"/>
      <c r="L216" s="8"/>
      <c r="M216" s="8"/>
      <c r="N216" s="8"/>
      <c r="O216" s="8"/>
      <c r="P216" s="8"/>
      <c r="Q216" s="8"/>
      <c r="R216" s="8"/>
      <c r="S216" s="8"/>
      <c r="T216" s="131"/>
      <c r="U216" s="131"/>
      <c r="V216" s="131"/>
      <c r="W216" s="131"/>
      <c r="X216" s="131"/>
      <c r="Y216" s="131"/>
      <c r="Z216" s="131"/>
      <c r="AA216" s="131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131"/>
      <c r="K217" s="8"/>
      <c r="L217" s="8"/>
      <c r="M217" s="8"/>
      <c r="N217" s="8"/>
      <c r="O217" s="8"/>
      <c r="P217" s="8"/>
      <c r="Q217" s="8"/>
      <c r="R217" s="8"/>
      <c r="S217" s="8"/>
      <c r="T217" s="131"/>
      <c r="U217" s="131"/>
      <c r="V217" s="131"/>
      <c r="W217" s="131"/>
      <c r="X217" s="131"/>
      <c r="Y217" s="131"/>
      <c r="Z217" s="131"/>
      <c r="AA217" s="131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131"/>
      <c r="K218" s="8"/>
      <c r="L218" s="8"/>
      <c r="M218" s="8"/>
      <c r="N218" s="8"/>
      <c r="O218" s="8"/>
      <c r="P218" s="8"/>
      <c r="Q218" s="8"/>
      <c r="R218" s="8"/>
      <c r="S218" s="8"/>
      <c r="T218" s="131"/>
      <c r="U218" s="131"/>
      <c r="V218" s="131"/>
      <c r="W218" s="131"/>
      <c r="X218" s="131"/>
      <c r="Y218" s="131"/>
      <c r="Z218" s="131"/>
      <c r="AA218" s="131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131"/>
      <c r="K219" s="8"/>
      <c r="L219" s="8"/>
      <c r="M219" s="8"/>
      <c r="N219" s="8"/>
      <c r="O219" s="8"/>
      <c r="P219" s="8"/>
      <c r="Q219" s="8"/>
      <c r="R219" s="8"/>
      <c r="S219" s="8"/>
      <c r="T219" s="131"/>
      <c r="U219" s="131"/>
      <c r="V219" s="131"/>
      <c r="W219" s="131"/>
      <c r="X219" s="131"/>
      <c r="Y219" s="131"/>
      <c r="Z219" s="131"/>
      <c r="AA219" s="131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131"/>
      <c r="K220" s="8"/>
      <c r="L220" s="8"/>
      <c r="M220" s="8"/>
      <c r="N220" s="8"/>
      <c r="O220" s="8"/>
      <c r="P220" s="8"/>
      <c r="Q220" s="8"/>
      <c r="R220" s="8"/>
      <c r="S220" s="8"/>
      <c r="T220" s="131"/>
      <c r="U220" s="131"/>
      <c r="V220" s="131"/>
      <c r="W220" s="131"/>
      <c r="X220" s="131"/>
      <c r="Y220" s="131"/>
      <c r="Z220" s="131"/>
      <c r="AA220" s="131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131"/>
      <c r="K221" s="8"/>
      <c r="L221" s="8"/>
      <c r="M221" s="8"/>
      <c r="N221" s="8"/>
      <c r="O221" s="8"/>
      <c r="P221" s="8"/>
      <c r="Q221" s="8"/>
      <c r="R221" s="8"/>
      <c r="S221" s="8"/>
      <c r="T221" s="131"/>
      <c r="U221" s="131"/>
      <c r="V221" s="131"/>
      <c r="W221" s="131"/>
      <c r="X221" s="131"/>
      <c r="Y221" s="131"/>
      <c r="Z221" s="131"/>
      <c r="AA221" s="131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131"/>
      <c r="K222" s="8"/>
      <c r="L222" s="8"/>
      <c r="M222" s="8"/>
      <c r="N222" s="8"/>
      <c r="O222" s="8"/>
      <c r="P222" s="8"/>
      <c r="Q222" s="8"/>
      <c r="R222" s="8"/>
      <c r="S222" s="8"/>
      <c r="T222" s="131"/>
      <c r="U222" s="131"/>
      <c r="V222" s="131"/>
      <c r="W222" s="131"/>
      <c r="X222" s="131"/>
      <c r="Y222" s="131"/>
      <c r="Z222" s="131"/>
      <c r="AA222" s="131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131"/>
      <c r="K223" s="8"/>
      <c r="L223" s="8"/>
      <c r="M223" s="8"/>
      <c r="N223" s="8"/>
      <c r="O223" s="8"/>
      <c r="P223" s="8"/>
      <c r="Q223" s="8"/>
      <c r="R223" s="8"/>
      <c r="S223" s="8"/>
      <c r="T223" s="131"/>
      <c r="U223" s="131"/>
      <c r="V223" s="131"/>
      <c r="W223" s="131"/>
      <c r="X223" s="131"/>
      <c r="Y223" s="131"/>
      <c r="Z223" s="131"/>
      <c r="AA223" s="131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131"/>
      <c r="K224" s="8"/>
      <c r="L224" s="8"/>
      <c r="M224" s="8"/>
      <c r="N224" s="8"/>
      <c r="O224" s="8"/>
      <c r="P224" s="8"/>
      <c r="Q224" s="8"/>
      <c r="R224" s="8"/>
      <c r="S224" s="8"/>
      <c r="T224" s="131"/>
      <c r="U224" s="131"/>
      <c r="V224" s="131"/>
      <c r="W224" s="131"/>
      <c r="X224" s="131"/>
      <c r="Y224" s="131"/>
      <c r="Z224" s="131"/>
      <c r="AA224" s="131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131"/>
      <c r="K225" s="8"/>
      <c r="L225" s="8"/>
      <c r="M225" s="8"/>
      <c r="N225" s="8"/>
      <c r="O225" s="8"/>
      <c r="P225" s="8"/>
      <c r="Q225" s="8"/>
      <c r="R225" s="8"/>
      <c r="S225" s="8"/>
      <c r="T225" s="131"/>
      <c r="U225" s="131"/>
      <c r="V225" s="131"/>
      <c r="W225" s="131"/>
      <c r="X225" s="131"/>
      <c r="Y225" s="131"/>
      <c r="Z225" s="131"/>
      <c r="AA225" s="131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131"/>
      <c r="K226" s="8"/>
      <c r="L226" s="8"/>
      <c r="M226" s="8"/>
      <c r="N226" s="8"/>
      <c r="O226" s="8"/>
      <c r="P226" s="8"/>
      <c r="Q226" s="8"/>
      <c r="R226" s="8"/>
      <c r="S226" s="8"/>
      <c r="T226" s="131"/>
      <c r="U226" s="131"/>
      <c r="V226" s="131"/>
      <c r="W226" s="131"/>
      <c r="X226" s="131"/>
      <c r="Y226" s="131"/>
      <c r="Z226" s="131"/>
      <c r="AA226" s="131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131"/>
      <c r="K227" s="8"/>
      <c r="L227" s="8"/>
      <c r="M227" s="8"/>
      <c r="N227" s="8"/>
      <c r="O227" s="8"/>
      <c r="P227" s="8"/>
      <c r="Q227" s="8"/>
      <c r="R227" s="8"/>
      <c r="S227" s="8"/>
      <c r="T227" s="131"/>
      <c r="U227" s="131"/>
      <c r="V227" s="131"/>
      <c r="W227" s="131"/>
      <c r="X227" s="131"/>
      <c r="Y227" s="131"/>
      <c r="Z227" s="131"/>
      <c r="AA227" s="131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131"/>
      <c r="K228" s="8"/>
      <c r="L228" s="8"/>
      <c r="M228" s="8"/>
      <c r="N228" s="8"/>
      <c r="O228" s="8"/>
      <c r="P228" s="8"/>
      <c r="Q228" s="8"/>
      <c r="R228" s="8"/>
      <c r="S228" s="8"/>
      <c r="T228" s="131"/>
      <c r="U228" s="131"/>
      <c r="V228" s="131"/>
      <c r="W228" s="131"/>
      <c r="X228" s="131"/>
      <c r="Y228" s="131"/>
      <c r="Z228" s="131"/>
      <c r="AA228" s="131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131"/>
      <c r="K229" s="8"/>
      <c r="L229" s="8"/>
      <c r="M229" s="8"/>
      <c r="N229" s="8"/>
      <c r="O229" s="8"/>
      <c r="P229" s="8"/>
      <c r="Q229" s="8"/>
      <c r="R229" s="8"/>
      <c r="S229" s="8"/>
      <c r="T229" s="131"/>
      <c r="U229" s="131"/>
      <c r="V229" s="131"/>
      <c r="W229" s="131"/>
      <c r="X229" s="131"/>
      <c r="Y229" s="131"/>
      <c r="Z229" s="131"/>
      <c r="AA229" s="131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131"/>
      <c r="K230" s="8"/>
      <c r="L230" s="8"/>
      <c r="M230" s="8"/>
      <c r="N230" s="8"/>
      <c r="O230" s="8"/>
      <c r="P230" s="8"/>
      <c r="Q230" s="8"/>
      <c r="R230" s="8"/>
      <c r="S230" s="8"/>
      <c r="T230" s="131"/>
      <c r="U230" s="131"/>
      <c r="V230" s="131"/>
      <c r="W230" s="131"/>
      <c r="X230" s="131"/>
      <c r="Y230" s="131"/>
      <c r="Z230" s="131"/>
      <c r="AA230" s="131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131"/>
      <c r="K231" s="8"/>
      <c r="L231" s="8"/>
      <c r="M231" s="8"/>
      <c r="N231" s="8"/>
      <c r="O231" s="8"/>
      <c r="P231" s="8"/>
      <c r="Q231" s="8"/>
      <c r="R231" s="8"/>
      <c r="S231" s="8"/>
      <c r="T231" s="131"/>
      <c r="U231" s="131"/>
      <c r="V231" s="131"/>
      <c r="W231" s="131"/>
      <c r="X231" s="131"/>
      <c r="Y231" s="131"/>
      <c r="Z231" s="131"/>
      <c r="AA231" s="131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131"/>
      <c r="K232" s="8"/>
      <c r="L232" s="8"/>
      <c r="M232" s="8"/>
      <c r="N232" s="8"/>
      <c r="O232" s="8"/>
      <c r="P232" s="8"/>
      <c r="Q232" s="8"/>
      <c r="R232" s="8"/>
      <c r="S232" s="8"/>
      <c r="T232" s="131"/>
      <c r="U232" s="131"/>
      <c r="V232" s="131"/>
      <c r="W232" s="131"/>
      <c r="X232" s="131"/>
      <c r="Y232" s="131"/>
      <c r="Z232" s="131"/>
      <c r="AA232" s="131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131"/>
      <c r="K233" s="8"/>
      <c r="L233" s="8"/>
      <c r="M233" s="8"/>
      <c r="N233" s="8"/>
      <c r="O233" s="8"/>
      <c r="P233" s="8"/>
      <c r="Q233" s="8"/>
      <c r="R233" s="8"/>
      <c r="S233" s="8"/>
      <c r="T233" s="131"/>
      <c r="U233" s="131"/>
      <c r="V233" s="131"/>
      <c r="W233" s="131"/>
      <c r="X233" s="131"/>
      <c r="Y233" s="131"/>
      <c r="Z233" s="131"/>
      <c r="AA233" s="131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131"/>
      <c r="K234" s="8"/>
      <c r="L234" s="8"/>
      <c r="M234" s="8"/>
      <c r="N234" s="8"/>
      <c r="O234" s="8"/>
      <c r="P234" s="8"/>
      <c r="Q234" s="8"/>
      <c r="R234" s="8"/>
      <c r="S234" s="8"/>
      <c r="T234" s="131"/>
      <c r="U234" s="131"/>
      <c r="V234" s="131"/>
      <c r="W234" s="131"/>
      <c r="X234" s="131"/>
      <c r="Y234" s="131"/>
      <c r="Z234" s="131"/>
      <c r="AA234" s="131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131"/>
      <c r="K235" s="8"/>
      <c r="L235" s="8"/>
      <c r="M235" s="8"/>
      <c r="N235" s="8"/>
      <c r="O235" s="8"/>
      <c r="P235" s="8"/>
      <c r="Q235" s="8"/>
      <c r="R235" s="8"/>
      <c r="S235" s="8"/>
      <c r="T235" s="131"/>
      <c r="U235" s="131"/>
      <c r="V235" s="131"/>
      <c r="W235" s="131"/>
      <c r="X235" s="131"/>
      <c r="Y235" s="131"/>
      <c r="Z235" s="131"/>
      <c r="AA235" s="131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131"/>
      <c r="K236" s="8"/>
      <c r="L236" s="8"/>
      <c r="M236" s="8"/>
      <c r="N236" s="8"/>
      <c r="O236" s="8"/>
      <c r="P236" s="8"/>
      <c r="Q236" s="8"/>
      <c r="R236" s="8"/>
      <c r="S236" s="8"/>
      <c r="T236" s="131"/>
      <c r="U236" s="131"/>
      <c r="V236" s="131"/>
      <c r="W236" s="131"/>
      <c r="X236" s="131"/>
      <c r="Y236" s="131"/>
      <c r="Z236" s="131"/>
      <c r="AA236" s="131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131"/>
      <c r="K237" s="8"/>
      <c r="L237" s="8"/>
      <c r="M237" s="8"/>
      <c r="N237" s="8"/>
      <c r="O237" s="8"/>
      <c r="P237" s="8"/>
      <c r="Q237" s="8"/>
      <c r="R237" s="8"/>
      <c r="S237" s="8"/>
      <c r="T237" s="131"/>
      <c r="U237" s="131"/>
      <c r="V237" s="131"/>
      <c r="W237" s="131"/>
      <c r="X237" s="131"/>
      <c r="Y237" s="131"/>
      <c r="Z237" s="131"/>
      <c r="AA237" s="131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131"/>
      <c r="K238" s="8"/>
      <c r="L238" s="8"/>
      <c r="M238" s="8"/>
      <c r="N238" s="8"/>
      <c r="O238" s="8"/>
      <c r="P238" s="8"/>
      <c r="Q238" s="8"/>
      <c r="R238" s="8"/>
      <c r="S238" s="8"/>
      <c r="T238" s="131"/>
      <c r="U238" s="131"/>
      <c r="V238" s="131"/>
      <c r="W238" s="131"/>
      <c r="X238" s="131"/>
      <c r="Y238" s="131"/>
      <c r="Z238" s="131"/>
      <c r="AA238" s="131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131"/>
      <c r="K239" s="8"/>
      <c r="L239" s="8"/>
      <c r="M239" s="8"/>
      <c r="N239" s="8"/>
      <c r="O239" s="8"/>
      <c r="P239" s="8"/>
      <c r="Q239" s="8"/>
      <c r="R239" s="8"/>
      <c r="S239" s="8"/>
      <c r="T239" s="131"/>
      <c r="U239" s="131"/>
      <c r="V239" s="131"/>
      <c r="W239" s="131"/>
      <c r="X239" s="131"/>
      <c r="Y239" s="131"/>
      <c r="Z239" s="131"/>
      <c r="AA239" s="131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131"/>
      <c r="K240" s="8"/>
      <c r="L240" s="8"/>
      <c r="M240" s="8"/>
      <c r="N240" s="8"/>
      <c r="O240" s="8"/>
      <c r="P240" s="8"/>
      <c r="Q240" s="8"/>
      <c r="R240" s="8"/>
      <c r="S240" s="8"/>
      <c r="T240" s="131"/>
      <c r="U240" s="131"/>
      <c r="V240" s="131"/>
      <c r="W240" s="131"/>
      <c r="X240" s="131"/>
      <c r="Y240" s="131"/>
      <c r="Z240" s="131"/>
      <c r="AA240" s="131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131"/>
      <c r="K241" s="8"/>
      <c r="L241" s="8"/>
      <c r="M241" s="8"/>
      <c r="N241" s="8"/>
      <c r="O241" s="8"/>
      <c r="P241" s="8"/>
      <c r="Q241" s="8"/>
      <c r="R241" s="8"/>
      <c r="S241" s="8"/>
      <c r="T241" s="131"/>
      <c r="U241" s="131"/>
      <c r="V241" s="131"/>
      <c r="W241" s="131"/>
      <c r="X241" s="131"/>
      <c r="Y241" s="131"/>
      <c r="Z241" s="131"/>
      <c r="AA241" s="131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131"/>
      <c r="K242" s="8"/>
      <c r="L242" s="8"/>
      <c r="M242" s="8"/>
      <c r="N242" s="8"/>
      <c r="O242" s="8"/>
      <c r="P242" s="8"/>
      <c r="Q242" s="8"/>
      <c r="R242" s="8"/>
      <c r="S242" s="8"/>
      <c r="T242" s="131"/>
      <c r="U242" s="131"/>
      <c r="V242" s="131"/>
      <c r="W242" s="131"/>
      <c r="X242" s="131"/>
      <c r="Y242" s="131"/>
      <c r="Z242" s="131"/>
      <c r="AA242" s="131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131"/>
      <c r="K243" s="8"/>
      <c r="L243" s="8"/>
      <c r="M243" s="8"/>
      <c r="N243" s="8"/>
      <c r="O243" s="8"/>
      <c r="P243" s="8"/>
      <c r="Q243" s="8"/>
      <c r="R243" s="8"/>
      <c r="S243" s="8"/>
      <c r="T243" s="131"/>
      <c r="U243" s="131"/>
      <c r="V243" s="131"/>
      <c r="W243" s="131"/>
      <c r="X243" s="131"/>
      <c r="Y243" s="131"/>
      <c r="Z243" s="131"/>
      <c r="AA243" s="131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131"/>
      <c r="K244" s="8"/>
      <c r="L244" s="8"/>
      <c r="M244" s="8"/>
      <c r="N244" s="8"/>
      <c r="O244" s="8"/>
      <c r="P244" s="8"/>
      <c r="Q244" s="8"/>
      <c r="R244" s="8"/>
      <c r="S244" s="8"/>
      <c r="T244" s="131"/>
      <c r="U244" s="131"/>
      <c r="V244" s="131"/>
      <c r="W244" s="131"/>
      <c r="X244" s="131"/>
      <c r="Y244" s="131"/>
      <c r="Z244" s="131"/>
      <c r="AA244" s="131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131"/>
      <c r="K245" s="8"/>
      <c r="L245" s="8"/>
      <c r="M245" s="8"/>
      <c r="N245" s="8"/>
      <c r="O245" s="8"/>
      <c r="P245" s="8"/>
      <c r="Q245" s="8"/>
      <c r="R245" s="8"/>
      <c r="S245" s="8"/>
      <c r="T245" s="131"/>
      <c r="U245" s="131"/>
      <c r="V245" s="131"/>
      <c r="W245" s="131"/>
      <c r="X245" s="131"/>
      <c r="Y245" s="131"/>
      <c r="Z245" s="131"/>
      <c r="AA245" s="131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131"/>
      <c r="K246" s="8"/>
      <c r="L246" s="8"/>
      <c r="M246" s="8"/>
      <c r="N246" s="8"/>
      <c r="O246" s="8"/>
      <c r="P246" s="8"/>
      <c r="Q246" s="8"/>
      <c r="R246" s="8"/>
      <c r="S246" s="8"/>
      <c r="T246" s="131"/>
      <c r="U246" s="131"/>
      <c r="V246" s="131"/>
      <c r="W246" s="131"/>
      <c r="X246" s="131"/>
      <c r="Y246" s="131"/>
      <c r="Z246" s="131"/>
      <c r="AA246" s="131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131"/>
      <c r="K247" s="8"/>
      <c r="L247" s="8"/>
      <c r="M247" s="8"/>
      <c r="N247" s="8"/>
      <c r="O247" s="8"/>
      <c r="P247" s="8"/>
      <c r="Q247" s="8"/>
      <c r="R247" s="8"/>
      <c r="S247" s="8"/>
      <c r="T247" s="131"/>
      <c r="U247" s="131"/>
      <c r="V247" s="131"/>
      <c r="W247" s="131"/>
      <c r="X247" s="131"/>
      <c r="Y247" s="131"/>
      <c r="Z247" s="131"/>
      <c r="AA247" s="131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131"/>
      <c r="K248" s="8"/>
      <c r="L248" s="8"/>
      <c r="M248" s="8"/>
      <c r="N248" s="8"/>
      <c r="O248" s="8"/>
      <c r="P248" s="8"/>
      <c r="Q248" s="8"/>
      <c r="R248" s="8"/>
      <c r="S248" s="8"/>
      <c r="T248" s="131"/>
      <c r="U248" s="131"/>
      <c r="V248" s="131"/>
      <c r="W248" s="131"/>
      <c r="X248" s="131"/>
      <c r="Y248" s="131"/>
      <c r="Z248" s="131"/>
      <c r="AA248" s="131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131"/>
      <c r="K249" s="8"/>
      <c r="L249" s="8"/>
      <c r="M249" s="8"/>
      <c r="N249" s="8"/>
      <c r="O249" s="8"/>
      <c r="P249" s="8"/>
      <c r="Q249" s="8"/>
      <c r="R249" s="8"/>
      <c r="S249" s="8"/>
      <c r="T249" s="131"/>
      <c r="U249" s="131"/>
      <c r="V249" s="131"/>
      <c r="W249" s="131"/>
      <c r="X249" s="131"/>
      <c r="Y249" s="131"/>
      <c r="Z249" s="131"/>
      <c r="AA249" s="131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131"/>
      <c r="K250" s="8"/>
      <c r="L250" s="8"/>
      <c r="M250" s="8"/>
      <c r="N250" s="8"/>
      <c r="O250" s="8"/>
      <c r="P250" s="8"/>
      <c r="Q250" s="8"/>
      <c r="R250" s="8"/>
      <c r="S250" s="8"/>
      <c r="T250" s="131"/>
      <c r="U250" s="131"/>
      <c r="V250" s="131"/>
      <c r="W250" s="131"/>
      <c r="X250" s="131"/>
      <c r="Y250" s="131"/>
      <c r="Z250" s="131"/>
      <c r="AA250" s="131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131"/>
      <c r="K251" s="8"/>
      <c r="L251" s="8"/>
      <c r="M251" s="8"/>
      <c r="N251" s="8"/>
      <c r="O251" s="8"/>
      <c r="P251" s="8"/>
      <c r="Q251" s="8"/>
      <c r="R251" s="8"/>
      <c r="S251" s="8"/>
      <c r="T251" s="131"/>
      <c r="U251" s="131"/>
      <c r="V251" s="131"/>
      <c r="W251" s="131"/>
      <c r="X251" s="131"/>
      <c r="Y251" s="131"/>
      <c r="Z251" s="131"/>
      <c r="AA251" s="131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131"/>
      <c r="K252" s="8"/>
      <c r="L252" s="8"/>
      <c r="M252" s="8"/>
      <c r="N252" s="8"/>
      <c r="O252" s="8"/>
      <c r="P252" s="8"/>
      <c r="Q252" s="8"/>
      <c r="R252" s="8"/>
      <c r="S252" s="8"/>
      <c r="T252" s="131"/>
      <c r="U252" s="131"/>
      <c r="V252" s="131"/>
      <c r="W252" s="131"/>
      <c r="X252" s="131"/>
      <c r="Y252" s="131"/>
      <c r="Z252" s="131"/>
      <c r="AA252" s="131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131"/>
      <c r="K253" s="8"/>
      <c r="L253" s="8"/>
      <c r="M253" s="8"/>
      <c r="N253" s="8"/>
      <c r="O253" s="8"/>
      <c r="P253" s="8"/>
      <c r="Q253" s="8"/>
      <c r="R253" s="8"/>
      <c r="S253" s="8"/>
      <c r="T253" s="131"/>
      <c r="U253" s="131"/>
      <c r="V253" s="131"/>
      <c r="W253" s="131"/>
      <c r="X253" s="131"/>
      <c r="Y253" s="131"/>
      <c r="Z253" s="131"/>
      <c r="AA253" s="131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131"/>
      <c r="K254" s="8"/>
      <c r="L254" s="8"/>
      <c r="M254" s="8"/>
      <c r="N254" s="8"/>
      <c r="O254" s="8"/>
      <c r="P254" s="8"/>
      <c r="Q254" s="8"/>
      <c r="R254" s="8"/>
      <c r="S254" s="8"/>
      <c r="T254" s="131"/>
      <c r="U254" s="131"/>
      <c r="V254" s="131"/>
      <c r="W254" s="131"/>
      <c r="X254" s="131"/>
      <c r="Y254" s="131"/>
      <c r="Z254" s="131"/>
      <c r="AA254" s="131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131"/>
      <c r="K255" s="8"/>
      <c r="L255" s="8"/>
      <c r="M255" s="8"/>
      <c r="N255" s="8"/>
      <c r="O255" s="8"/>
      <c r="P255" s="8"/>
      <c r="Q255" s="8"/>
      <c r="R255" s="8"/>
      <c r="S255" s="8"/>
      <c r="T255" s="131"/>
      <c r="U255" s="131"/>
      <c r="V255" s="131"/>
      <c r="W255" s="131"/>
      <c r="X255" s="131"/>
      <c r="Y255" s="131"/>
      <c r="Z255" s="131"/>
      <c r="AA255" s="131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131"/>
      <c r="K256" s="8"/>
      <c r="L256" s="8"/>
      <c r="M256" s="8"/>
      <c r="N256" s="8"/>
      <c r="O256" s="8"/>
      <c r="P256" s="8"/>
      <c r="Q256" s="8"/>
      <c r="R256" s="8"/>
      <c r="S256" s="8"/>
      <c r="T256" s="131"/>
      <c r="U256" s="131"/>
      <c r="V256" s="131"/>
      <c r="W256" s="131"/>
      <c r="X256" s="131"/>
      <c r="Y256" s="131"/>
      <c r="Z256" s="131"/>
      <c r="AA256" s="131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131"/>
      <c r="K257" s="8"/>
      <c r="L257" s="8"/>
      <c r="M257" s="8"/>
      <c r="N257" s="8"/>
      <c r="O257" s="8"/>
      <c r="P257" s="8"/>
      <c r="Q257" s="8"/>
      <c r="R257" s="8"/>
      <c r="S257" s="8"/>
      <c r="T257" s="131"/>
      <c r="U257" s="131"/>
      <c r="V257" s="131"/>
      <c r="W257" s="131"/>
      <c r="X257" s="131"/>
      <c r="Y257" s="131"/>
      <c r="Z257" s="131"/>
      <c r="AA257" s="131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131"/>
      <c r="K258" s="8"/>
      <c r="L258" s="8"/>
      <c r="M258" s="8"/>
      <c r="N258" s="8"/>
      <c r="O258" s="8"/>
      <c r="P258" s="8"/>
      <c r="Q258" s="8"/>
      <c r="R258" s="8"/>
      <c r="S258" s="8"/>
      <c r="T258" s="131"/>
      <c r="U258" s="131"/>
      <c r="V258" s="131"/>
      <c r="W258" s="131"/>
      <c r="X258" s="131"/>
      <c r="Y258" s="131"/>
      <c r="Z258" s="131"/>
      <c r="AA258" s="131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131"/>
      <c r="K259" s="8"/>
      <c r="L259" s="8"/>
      <c r="M259" s="8"/>
      <c r="N259" s="8"/>
      <c r="O259" s="8"/>
      <c r="P259" s="8"/>
      <c r="Q259" s="8"/>
      <c r="R259" s="8"/>
      <c r="S259" s="8"/>
      <c r="T259" s="131"/>
      <c r="U259" s="131"/>
      <c r="V259" s="131"/>
      <c r="W259" s="131"/>
      <c r="X259" s="131"/>
      <c r="Y259" s="131"/>
      <c r="Z259" s="131"/>
      <c r="AA259" s="131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131"/>
      <c r="K260" s="8"/>
      <c r="L260" s="8"/>
      <c r="M260" s="8"/>
      <c r="N260" s="8"/>
      <c r="O260" s="8"/>
      <c r="P260" s="8"/>
      <c r="Q260" s="8"/>
      <c r="R260" s="8"/>
      <c r="S260" s="8"/>
      <c r="T260" s="131"/>
      <c r="U260" s="131"/>
      <c r="V260" s="131"/>
      <c r="W260" s="131"/>
      <c r="X260" s="131"/>
      <c r="Y260" s="131"/>
      <c r="Z260" s="131"/>
      <c r="AA260" s="131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131"/>
      <c r="K261" s="8"/>
      <c r="L261" s="8"/>
      <c r="M261" s="8"/>
      <c r="N261" s="8"/>
      <c r="O261" s="8"/>
      <c r="P261" s="8"/>
      <c r="Q261" s="8"/>
      <c r="R261" s="8"/>
      <c r="S261" s="8"/>
      <c r="T261" s="131"/>
      <c r="U261" s="131"/>
      <c r="V261" s="131"/>
      <c r="W261" s="131"/>
      <c r="X261" s="131"/>
      <c r="Y261" s="131"/>
      <c r="Z261" s="131"/>
      <c r="AA261" s="131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131"/>
      <c r="K262" s="8"/>
      <c r="L262" s="8"/>
      <c r="M262" s="8"/>
      <c r="N262" s="8"/>
      <c r="O262" s="8"/>
      <c r="P262" s="8"/>
      <c r="Q262" s="8"/>
      <c r="R262" s="8"/>
      <c r="S262" s="8"/>
      <c r="T262" s="131"/>
      <c r="U262" s="131"/>
      <c r="V262" s="131"/>
      <c r="W262" s="131"/>
      <c r="X262" s="131"/>
      <c r="Y262" s="131"/>
      <c r="Z262" s="131"/>
      <c r="AA262" s="131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131"/>
      <c r="K263" s="8"/>
      <c r="L263" s="8"/>
      <c r="M263" s="8"/>
      <c r="N263" s="8"/>
      <c r="O263" s="8"/>
      <c r="P263" s="8"/>
      <c r="Q263" s="8"/>
      <c r="R263" s="8"/>
      <c r="S263" s="8"/>
      <c r="T263" s="131"/>
      <c r="U263" s="131"/>
      <c r="V263" s="131"/>
      <c r="W263" s="131"/>
      <c r="X263" s="131"/>
      <c r="Y263" s="131"/>
      <c r="Z263" s="131"/>
      <c r="AA263" s="131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131"/>
      <c r="K264" s="8"/>
      <c r="L264" s="8"/>
      <c r="M264" s="8"/>
      <c r="N264" s="8"/>
      <c r="O264" s="8"/>
      <c r="P264" s="8"/>
      <c r="Q264" s="8"/>
      <c r="R264" s="8"/>
      <c r="S264" s="8"/>
      <c r="T264" s="131"/>
      <c r="U264" s="131"/>
      <c r="V264" s="131"/>
      <c r="W264" s="131"/>
      <c r="X264" s="131"/>
      <c r="Y264" s="131"/>
      <c r="Z264" s="131"/>
      <c r="AA264" s="131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131"/>
      <c r="K265" s="8"/>
      <c r="L265" s="8"/>
      <c r="M265" s="8"/>
      <c r="N265" s="8"/>
      <c r="O265" s="8"/>
      <c r="P265" s="8"/>
      <c r="Q265" s="8"/>
      <c r="R265" s="8"/>
      <c r="S265" s="8"/>
      <c r="T265" s="131"/>
      <c r="U265" s="131"/>
      <c r="V265" s="131"/>
      <c r="W265" s="131"/>
      <c r="X265" s="131"/>
      <c r="Y265" s="131"/>
      <c r="Z265" s="131"/>
      <c r="AA265" s="131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131"/>
      <c r="K266" s="8"/>
      <c r="L266" s="8"/>
      <c r="M266" s="8"/>
      <c r="N266" s="8"/>
      <c r="O266" s="8"/>
      <c r="P266" s="8"/>
      <c r="Q266" s="8"/>
      <c r="R266" s="8"/>
      <c r="S266" s="8"/>
      <c r="T266" s="131"/>
      <c r="U266" s="131"/>
      <c r="V266" s="131"/>
      <c r="W266" s="131"/>
      <c r="X266" s="131"/>
      <c r="Y266" s="131"/>
      <c r="Z266" s="131"/>
      <c r="AA266" s="131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131"/>
      <c r="K267" s="8"/>
      <c r="L267" s="8"/>
      <c r="M267" s="8"/>
      <c r="N267" s="8"/>
      <c r="O267" s="8"/>
      <c r="P267" s="8"/>
      <c r="Q267" s="8"/>
      <c r="R267" s="8"/>
      <c r="S267" s="8"/>
      <c r="T267" s="131"/>
      <c r="U267" s="131"/>
      <c r="V267" s="131"/>
      <c r="W267" s="131"/>
      <c r="X267" s="131"/>
      <c r="Y267" s="131"/>
      <c r="Z267" s="131"/>
      <c r="AA267" s="131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131"/>
      <c r="K268" s="8"/>
      <c r="L268" s="8"/>
      <c r="M268" s="8"/>
      <c r="N268" s="8"/>
      <c r="O268" s="8"/>
      <c r="P268" s="8"/>
      <c r="Q268" s="8"/>
      <c r="R268" s="8"/>
      <c r="S268" s="8"/>
      <c r="T268" s="131"/>
      <c r="U268" s="131"/>
      <c r="V268" s="131"/>
      <c r="W268" s="131"/>
      <c r="X268" s="131"/>
      <c r="Y268" s="131"/>
      <c r="Z268" s="131"/>
      <c r="AA268" s="131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131"/>
      <c r="K269" s="8"/>
      <c r="L269" s="8"/>
      <c r="M269" s="8"/>
      <c r="N269" s="8"/>
      <c r="O269" s="8"/>
      <c r="P269" s="8"/>
      <c r="Q269" s="8"/>
      <c r="R269" s="8"/>
      <c r="S269" s="8"/>
      <c r="T269" s="131"/>
      <c r="U269" s="131"/>
      <c r="V269" s="131"/>
      <c r="W269" s="131"/>
      <c r="X269" s="131"/>
      <c r="Y269" s="131"/>
      <c r="Z269" s="131"/>
      <c r="AA269" s="131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131"/>
      <c r="K270" s="8"/>
      <c r="L270" s="8"/>
      <c r="M270" s="8"/>
      <c r="N270" s="8"/>
      <c r="O270" s="8"/>
      <c r="P270" s="8"/>
      <c r="Q270" s="8"/>
      <c r="R270" s="8"/>
      <c r="S270" s="8"/>
      <c r="T270" s="131"/>
      <c r="U270" s="131"/>
      <c r="V270" s="131"/>
      <c r="W270" s="131"/>
      <c r="X270" s="131"/>
      <c r="Y270" s="131"/>
      <c r="Z270" s="131"/>
      <c r="AA270" s="131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131"/>
      <c r="K271" s="8"/>
      <c r="L271" s="8"/>
      <c r="M271" s="8"/>
      <c r="N271" s="8"/>
      <c r="O271" s="8"/>
      <c r="P271" s="8"/>
      <c r="Q271" s="8"/>
      <c r="R271" s="8"/>
      <c r="S271" s="8"/>
      <c r="T271" s="131"/>
      <c r="U271" s="131"/>
      <c r="V271" s="131"/>
      <c r="W271" s="131"/>
      <c r="X271" s="131"/>
      <c r="Y271" s="131"/>
      <c r="Z271" s="131"/>
      <c r="AA271" s="131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131"/>
      <c r="K272" s="8"/>
      <c r="L272" s="8"/>
      <c r="M272" s="8"/>
      <c r="N272" s="8"/>
      <c r="O272" s="8"/>
      <c r="P272" s="8"/>
      <c r="Q272" s="8"/>
      <c r="R272" s="8"/>
      <c r="S272" s="8"/>
      <c r="T272" s="131"/>
      <c r="U272" s="131"/>
      <c r="V272" s="131"/>
      <c r="W272" s="131"/>
      <c r="X272" s="131"/>
      <c r="Y272" s="131"/>
      <c r="Z272" s="131"/>
      <c r="AA272" s="131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131"/>
      <c r="K273" s="8"/>
      <c r="L273" s="8"/>
      <c r="M273" s="8"/>
      <c r="N273" s="8"/>
      <c r="O273" s="8"/>
      <c r="P273" s="8"/>
      <c r="Q273" s="8"/>
      <c r="R273" s="8"/>
      <c r="S273" s="8"/>
      <c r="T273" s="131"/>
      <c r="U273" s="131"/>
      <c r="V273" s="131"/>
      <c r="W273" s="131"/>
      <c r="X273" s="131"/>
      <c r="Y273" s="131"/>
      <c r="Z273" s="131"/>
      <c r="AA273" s="131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131"/>
      <c r="K274" s="8"/>
      <c r="L274" s="8"/>
      <c r="M274" s="8"/>
      <c r="N274" s="8"/>
      <c r="O274" s="8"/>
      <c r="P274" s="8"/>
      <c r="Q274" s="8"/>
      <c r="R274" s="8"/>
      <c r="S274" s="8"/>
      <c r="T274" s="131"/>
      <c r="U274" s="131"/>
      <c r="V274" s="131"/>
      <c r="W274" s="131"/>
      <c r="X274" s="131"/>
      <c r="Y274" s="131"/>
      <c r="Z274" s="131"/>
      <c r="AA274" s="131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131"/>
      <c r="K275" s="8"/>
      <c r="L275" s="8"/>
      <c r="M275" s="8"/>
      <c r="N275" s="8"/>
      <c r="O275" s="8"/>
      <c r="P275" s="8"/>
      <c r="Q275" s="8"/>
      <c r="R275" s="8"/>
      <c r="S275" s="8"/>
      <c r="T275" s="131"/>
      <c r="U275" s="131"/>
      <c r="V275" s="131"/>
      <c r="W275" s="131"/>
      <c r="X275" s="131"/>
      <c r="Y275" s="131"/>
      <c r="Z275" s="131"/>
      <c r="AA275" s="131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131"/>
      <c r="K276" s="8"/>
      <c r="L276" s="8"/>
      <c r="M276" s="8"/>
      <c r="N276" s="8"/>
      <c r="O276" s="8"/>
      <c r="P276" s="8"/>
      <c r="Q276" s="8"/>
      <c r="R276" s="8"/>
      <c r="S276" s="8"/>
      <c r="T276" s="131"/>
      <c r="U276" s="131"/>
      <c r="V276" s="131"/>
      <c r="W276" s="131"/>
      <c r="X276" s="131"/>
      <c r="Y276" s="131"/>
      <c r="Z276" s="131"/>
      <c r="AA276" s="131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131"/>
      <c r="K277" s="8"/>
      <c r="L277" s="8"/>
      <c r="M277" s="8"/>
      <c r="N277" s="8"/>
      <c r="O277" s="8"/>
      <c r="P277" s="8"/>
      <c r="Q277" s="8"/>
      <c r="R277" s="8"/>
      <c r="S277" s="8"/>
      <c r="T277" s="131"/>
      <c r="U277" s="131"/>
      <c r="V277" s="131"/>
      <c r="W277" s="131"/>
      <c r="X277" s="131"/>
      <c r="Y277" s="131"/>
      <c r="Z277" s="131"/>
      <c r="AA277" s="131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131"/>
      <c r="K278" s="8"/>
      <c r="L278" s="8"/>
      <c r="M278" s="8"/>
      <c r="N278" s="8"/>
      <c r="O278" s="8"/>
      <c r="P278" s="8"/>
      <c r="Q278" s="8"/>
      <c r="R278" s="8"/>
      <c r="S278" s="8"/>
      <c r="T278" s="131"/>
      <c r="U278" s="131"/>
      <c r="V278" s="131"/>
      <c r="W278" s="131"/>
      <c r="X278" s="131"/>
      <c r="Y278" s="131"/>
      <c r="Z278" s="131"/>
      <c r="AA278" s="131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131"/>
      <c r="K279" s="8"/>
      <c r="L279" s="8"/>
      <c r="M279" s="8"/>
      <c r="N279" s="8"/>
      <c r="O279" s="8"/>
      <c r="P279" s="8"/>
      <c r="Q279" s="8"/>
      <c r="R279" s="8"/>
      <c r="S279" s="8"/>
      <c r="T279" s="131"/>
      <c r="U279" s="131"/>
      <c r="V279" s="131"/>
      <c r="W279" s="131"/>
      <c r="X279" s="131"/>
      <c r="Y279" s="131"/>
      <c r="Z279" s="131"/>
      <c r="AA279" s="131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131"/>
      <c r="K280" s="8"/>
      <c r="L280" s="8"/>
      <c r="M280" s="8"/>
      <c r="N280" s="8"/>
      <c r="O280" s="8"/>
      <c r="P280" s="8"/>
      <c r="Q280" s="8"/>
      <c r="R280" s="8"/>
      <c r="S280" s="8"/>
      <c r="T280" s="131"/>
      <c r="U280" s="131"/>
      <c r="V280" s="131"/>
      <c r="W280" s="131"/>
      <c r="X280" s="131"/>
      <c r="Y280" s="131"/>
      <c r="Z280" s="131"/>
      <c r="AA280" s="131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131"/>
      <c r="K281" s="8"/>
      <c r="L281" s="8"/>
      <c r="M281" s="8"/>
      <c r="N281" s="8"/>
      <c r="O281" s="8"/>
      <c r="P281" s="8"/>
      <c r="Q281" s="8"/>
      <c r="R281" s="8"/>
      <c r="S281" s="8"/>
      <c r="T281" s="131"/>
      <c r="U281" s="131"/>
      <c r="V281" s="131"/>
      <c r="W281" s="131"/>
      <c r="X281" s="131"/>
      <c r="Y281" s="131"/>
      <c r="Z281" s="131"/>
      <c r="AA281" s="131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131"/>
      <c r="K282" s="8"/>
      <c r="L282" s="8"/>
      <c r="M282" s="8"/>
      <c r="N282" s="8"/>
      <c r="O282" s="8"/>
      <c r="P282" s="8"/>
      <c r="Q282" s="8"/>
      <c r="R282" s="8"/>
      <c r="S282" s="8"/>
      <c r="T282" s="131"/>
      <c r="U282" s="131"/>
      <c r="V282" s="131"/>
      <c r="W282" s="131"/>
      <c r="X282" s="131"/>
      <c r="Y282" s="131"/>
      <c r="Z282" s="131"/>
      <c r="AA282" s="131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131"/>
      <c r="K283" s="8"/>
      <c r="L283" s="8"/>
      <c r="M283" s="8"/>
      <c r="N283" s="8"/>
      <c r="O283" s="8"/>
      <c r="P283" s="8"/>
      <c r="Q283" s="8"/>
      <c r="R283" s="8"/>
      <c r="S283" s="8"/>
      <c r="T283" s="131"/>
      <c r="U283" s="131"/>
      <c r="V283" s="131"/>
      <c r="W283" s="131"/>
      <c r="X283" s="131"/>
      <c r="Y283" s="131"/>
      <c r="Z283" s="131"/>
      <c r="AA283" s="131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131"/>
      <c r="K284" s="8"/>
      <c r="L284" s="8"/>
      <c r="M284" s="8"/>
      <c r="N284" s="8"/>
      <c r="O284" s="8"/>
      <c r="P284" s="8"/>
      <c r="Q284" s="8"/>
      <c r="R284" s="8"/>
      <c r="S284" s="8"/>
      <c r="T284" s="131"/>
      <c r="U284" s="131"/>
      <c r="V284" s="131"/>
      <c r="W284" s="131"/>
      <c r="X284" s="131"/>
      <c r="Y284" s="131"/>
      <c r="Z284" s="131"/>
      <c r="AA284" s="131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131"/>
      <c r="K285" s="8"/>
      <c r="L285" s="8"/>
      <c r="M285" s="8"/>
      <c r="N285" s="8"/>
      <c r="O285" s="8"/>
      <c r="P285" s="8"/>
      <c r="Q285" s="8"/>
      <c r="R285" s="8"/>
      <c r="S285" s="8"/>
      <c r="T285" s="131"/>
      <c r="U285" s="131"/>
      <c r="V285" s="131"/>
      <c r="W285" s="131"/>
      <c r="X285" s="131"/>
      <c r="Y285" s="131"/>
      <c r="Z285" s="131"/>
      <c r="AA285" s="131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131"/>
      <c r="K286" s="8"/>
      <c r="L286" s="8"/>
      <c r="M286" s="8"/>
      <c r="N286" s="8"/>
      <c r="O286" s="8"/>
      <c r="P286" s="8"/>
      <c r="Q286" s="8"/>
      <c r="R286" s="8"/>
      <c r="S286" s="8"/>
      <c r="T286" s="131"/>
      <c r="U286" s="131"/>
      <c r="V286" s="131"/>
      <c r="W286" s="131"/>
      <c r="X286" s="131"/>
      <c r="Y286" s="131"/>
      <c r="Z286" s="131"/>
      <c r="AA286" s="131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131"/>
      <c r="K287" s="8"/>
      <c r="L287" s="8"/>
      <c r="M287" s="8"/>
      <c r="N287" s="8"/>
      <c r="O287" s="8"/>
      <c r="P287" s="8"/>
      <c r="Q287" s="8"/>
      <c r="R287" s="8"/>
      <c r="S287" s="8"/>
      <c r="T287" s="131"/>
      <c r="U287" s="131"/>
      <c r="V287" s="131"/>
      <c r="W287" s="131"/>
      <c r="X287" s="131"/>
      <c r="Y287" s="131"/>
      <c r="Z287" s="131"/>
      <c r="AA287" s="131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131"/>
      <c r="K288" s="8"/>
      <c r="L288" s="8"/>
      <c r="M288" s="8"/>
      <c r="N288" s="8"/>
      <c r="O288" s="8"/>
      <c r="P288" s="8"/>
      <c r="Q288" s="8"/>
      <c r="R288" s="8"/>
      <c r="S288" s="8"/>
      <c r="T288" s="131"/>
      <c r="U288" s="131"/>
      <c r="V288" s="131"/>
      <c r="W288" s="131"/>
      <c r="X288" s="131"/>
      <c r="Y288" s="131"/>
      <c r="Z288" s="131"/>
      <c r="AA288" s="131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131"/>
      <c r="K289" s="8"/>
      <c r="L289" s="8"/>
      <c r="M289" s="8"/>
      <c r="N289" s="8"/>
      <c r="O289" s="8"/>
      <c r="P289" s="8"/>
      <c r="Q289" s="8"/>
      <c r="R289" s="8"/>
      <c r="S289" s="8"/>
      <c r="T289" s="131"/>
      <c r="U289" s="131"/>
      <c r="V289" s="131"/>
      <c r="W289" s="131"/>
      <c r="X289" s="131"/>
      <c r="Y289" s="131"/>
      <c r="Z289" s="131"/>
      <c r="AA289" s="131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131"/>
      <c r="K290" s="8"/>
      <c r="L290" s="8"/>
      <c r="M290" s="8"/>
      <c r="N290" s="8"/>
      <c r="O290" s="8"/>
      <c r="P290" s="8"/>
      <c r="Q290" s="8"/>
      <c r="R290" s="8"/>
      <c r="S290" s="8"/>
      <c r="T290" s="131"/>
      <c r="U290" s="131"/>
      <c r="V290" s="131"/>
      <c r="W290" s="131"/>
      <c r="X290" s="131"/>
      <c r="Y290" s="131"/>
      <c r="Z290" s="131"/>
      <c r="AA290" s="131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131"/>
      <c r="K291" s="8"/>
      <c r="L291" s="8"/>
      <c r="M291" s="8"/>
      <c r="N291" s="8"/>
      <c r="O291" s="8"/>
      <c r="P291" s="8"/>
      <c r="Q291" s="8"/>
      <c r="R291" s="8"/>
      <c r="S291" s="8"/>
      <c r="T291" s="131"/>
      <c r="U291" s="131"/>
      <c r="V291" s="131"/>
      <c r="W291" s="131"/>
      <c r="X291" s="131"/>
      <c r="Y291" s="131"/>
      <c r="Z291" s="131"/>
      <c r="AA291" s="131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131"/>
      <c r="K292" s="8"/>
      <c r="L292" s="8"/>
      <c r="M292" s="8"/>
      <c r="N292" s="8"/>
      <c r="O292" s="8"/>
      <c r="P292" s="8"/>
      <c r="Q292" s="8"/>
      <c r="R292" s="8"/>
      <c r="S292" s="8"/>
      <c r="T292" s="131"/>
      <c r="U292" s="131"/>
      <c r="V292" s="131"/>
      <c r="W292" s="131"/>
      <c r="X292" s="131"/>
      <c r="Y292" s="131"/>
      <c r="Z292" s="131"/>
      <c r="AA292" s="131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131"/>
      <c r="K293" s="8"/>
      <c r="L293" s="8"/>
      <c r="M293" s="8"/>
      <c r="N293" s="8"/>
      <c r="O293" s="8"/>
      <c r="P293" s="8"/>
      <c r="Q293" s="8"/>
      <c r="R293" s="8"/>
      <c r="S293" s="8"/>
      <c r="T293" s="131"/>
      <c r="U293" s="131"/>
      <c r="V293" s="131"/>
      <c r="W293" s="131"/>
      <c r="X293" s="131"/>
      <c r="Y293" s="131"/>
      <c r="Z293" s="131"/>
      <c r="AA293" s="131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131"/>
      <c r="K294" s="8"/>
      <c r="L294" s="8"/>
      <c r="M294" s="8"/>
      <c r="N294" s="8"/>
      <c r="O294" s="8"/>
      <c r="P294" s="8"/>
      <c r="Q294" s="8"/>
      <c r="R294" s="8"/>
      <c r="S294" s="8"/>
      <c r="T294" s="131"/>
      <c r="U294" s="131"/>
      <c r="V294" s="131"/>
      <c r="W294" s="131"/>
      <c r="X294" s="131"/>
      <c r="Y294" s="131"/>
      <c r="Z294" s="131"/>
      <c r="AA294" s="131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131"/>
      <c r="K295" s="8"/>
      <c r="L295" s="8"/>
      <c r="M295" s="8"/>
      <c r="N295" s="8"/>
      <c r="O295" s="8"/>
      <c r="P295" s="8"/>
      <c r="Q295" s="8"/>
      <c r="R295" s="8"/>
      <c r="S295" s="8"/>
      <c r="T295" s="131"/>
      <c r="U295" s="131"/>
      <c r="V295" s="131"/>
      <c r="W295" s="131"/>
      <c r="X295" s="131"/>
      <c r="Y295" s="131"/>
      <c r="Z295" s="131"/>
      <c r="AA295" s="131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131"/>
      <c r="K296" s="8"/>
      <c r="L296" s="8"/>
      <c r="M296" s="8"/>
      <c r="N296" s="8"/>
      <c r="O296" s="8"/>
      <c r="P296" s="8"/>
      <c r="Q296" s="8"/>
      <c r="R296" s="8"/>
      <c r="S296" s="8"/>
      <c r="T296" s="131"/>
      <c r="U296" s="131"/>
      <c r="V296" s="131"/>
      <c r="W296" s="131"/>
      <c r="X296" s="131"/>
      <c r="Y296" s="131"/>
      <c r="Z296" s="131"/>
      <c r="AA296" s="131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131"/>
      <c r="K297" s="8"/>
      <c r="L297" s="8"/>
      <c r="M297" s="8"/>
      <c r="N297" s="8"/>
      <c r="O297" s="8"/>
      <c r="P297" s="8"/>
      <c r="Q297" s="8"/>
      <c r="R297" s="8"/>
      <c r="S297" s="8"/>
      <c r="T297" s="131"/>
      <c r="U297" s="131"/>
      <c r="V297" s="131"/>
      <c r="W297" s="131"/>
      <c r="X297" s="131"/>
      <c r="Y297" s="131"/>
      <c r="Z297" s="131"/>
      <c r="AA297" s="131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131"/>
      <c r="K298" s="8"/>
      <c r="L298" s="8"/>
      <c r="M298" s="8"/>
      <c r="N298" s="8"/>
      <c r="O298" s="8"/>
      <c r="P298" s="8"/>
      <c r="Q298" s="8"/>
      <c r="R298" s="8"/>
      <c r="S298" s="8"/>
      <c r="T298" s="131"/>
      <c r="U298" s="131"/>
      <c r="V298" s="131"/>
      <c r="W298" s="131"/>
      <c r="X298" s="131"/>
      <c r="Y298" s="131"/>
      <c r="Z298" s="131"/>
      <c r="AA298" s="131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131"/>
      <c r="K299" s="8"/>
      <c r="L299" s="8"/>
      <c r="M299" s="8"/>
      <c r="N299" s="8"/>
      <c r="O299" s="8"/>
      <c r="P299" s="8"/>
      <c r="Q299" s="8"/>
      <c r="R299" s="8"/>
      <c r="S299" s="8"/>
      <c r="T299" s="131"/>
      <c r="U299" s="131"/>
      <c r="V299" s="131"/>
      <c r="W299" s="131"/>
      <c r="X299" s="131"/>
      <c r="Y299" s="131"/>
      <c r="Z299" s="131"/>
      <c r="AA299" s="131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131"/>
      <c r="K300" s="8"/>
      <c r="L300" s="8"/>
      <c r="M300" s="8"/>
      <c r="N300" s="8"/>
      <c r="O300" s="8"/>
      <c r="P300" s="8"/>
      <c r="Q300" s="8"/>
      <c r="R300" s="8"/>
      <c r="S300" s="8"/>
      <c r="T300" s="131"/>
      <c r="U300" s="131"/>
      <c r="V300" s="131"/>
      <c r="W300" s="131"/>
      <c r="X300" s="131"/>
      <c r="Y300" s="131"/>
      <c r="Z300" s="131"/>
      <c r="AA300" s="131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131"/>
      <c r="K301" s="8"/>
      <c r="L301" s="8"/>
      <c r="M301" s="8"/>
      <c r="N301" s="8"/>
      <c r="O301" s="8"/>
      <c r="P301" s="8"/>
      <c r="Q301" s="8"/>
      <c r="R301" s="8"/>
      <c r="S301" s="8"/>
      <c r="T301" s="131"/>
      <c r="U301" s="131"/>
      <c r="V301" s="131"/>
      <c r="W301" s="131"/>
      <c r="X301" s="131"/>
      <c r="Y301" s="131"/>
      <c r="Z301" s="131"/>
      <c r="AA301" s="131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131"/>
      <c r="K302" s="8"/>
      <c r="L302" s="8"/>
      <c r="M302" s="8"/>
      <c r="N302" s="8"/>
      <c r="O302" s="8"/>
      <c r="P302" s="8"/>
      <c r="Q302" s="8"/>
      <c r="R302" s="8"/>
      <c r="S302" s="8"/>
      <c r="T302" s="131"/>
      <c r="U302" s="131"/>
      <c r="V302" s="131"/>
      <c r="W302" s="131"/>
      <c r="X302" s="131"/>
      <c r="Y302" s="131"/>
      <c r="Z302" s="131"/>
      <c r="AA302" s="131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131"/>
      <c r="K303" s="8"/>
      <c r="L303" s="8"/>
      <c r="M303" s="8"/>
      <c r="N303" s="8"/>
      <c r="O303" s="8"/>
      <c r="P303" s="8"/>
      <c r="Q303" s="8"/>
      <c r="R303" s="8"/>
      <c r="S303" s="8"/>
      <c r="T303" s="131"/>
      <c r="U303" s="131"/>
      <c r="V303" s="131"/>
      <c r="W303" s="131"/>
      <c r="X303" s="131"/>
      <c r="Y303" s="131"/>
      <c r="Z303" s="131"/>
      <c r="AA303" s="131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131"/>
      <c r="K304" s="8"/>
      <c r="L304" s="8"/>
      <c r="M304" s="8"/>
      <c r="N304" s="8"/>
      <c r="O304" s="8"/>
      <c r="P304" s="8"/>
      <c r="Q304" s="8"/>
      <c r="R304" s="8"/>
      <c r="S304" s="8"/>
      <c r="T304" s="131"/>
      <c r="U304" s="131"/>
      <c r="V304" s="131"/>
      <c r="W304" s="131"/>
      <c r="X304" s="131"/>
      <c r="Y304" s="131"/>
      <c r="Z304" s="131"/>
      <c r="AA304" s="131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131"/>
      <c r="K305" s="8"/>
      <c r="L305" s="8"/>
      <c r="M305" s="8"/>
      <c r="N305" s="8"/>
      <c r="O305" s="8"/>
      <c r="P305" s="8"/>
      <c r="Q305" s="8"/>
      <c r="R305" s="8"/>
      <c r="S305" s="8"/>
      <c r="T305" s="131"/>
      <c r="U305" s="131"/>
      <c r="V305" s="131"/>
      <c r="W305" s="131"/>
      <c r="X305" s="131"/>
      <c r="Y305" s="131"/>
      <c r="Z305" s="131"/>
      <c r="AA305" s="131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131"/>
      <c r="K306" s="8"/>
      <c r="L306" s="8"/>
      <c r="M306" s="8"/>
      <c r="N306" s="8"/>
      <c r="O306" s="8"/>
      <c r="P306" s="8"/>
      <c r="Q306" s="8"/>
      <c r="R306" s="8"/>
      <c r="S306" s="8"/>
      <c r="T306" s="131"/>
      <c r="U306" s="131"/>
      <c r="V306" s="131"/>
      <c r="W306" s="131"/>
      <c r="X306" s="131"/>
      <c r="Y306" s="131"/>
      <c r="Z306" s="131"/>
      <c r="AA306" s="131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131"/>
      <c r="K307" s="8"/>
      <c r="L307" s="8"/>
      <c r="M307" s="8"/>
      <c r="N307" s="8"/>
      <c r="O307" s="8"/>
      <c r="P307" s="8"/>
      <c r="Q307" s="8"/>
      <c r="R307" s="8"/>
      <c r="S307" s="8"/>
      <c r="T307" s="131"/>
      <c r="U307" s="131"/>
      <c r="V307" s="131"/>
      <c r="W307" s="131"/>
      <c r="X307" s="131"/>
      <c r="Y307" s="131"/>
      <c r="Z307" s="131"/>
      <c r="AA307" s="131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131"/>
      <c r="K308" s="8"/>
      <c r="L308" s="8"/>
      <c r="M308" s="8"/>
      <c r="N308" s="8"/>
      <c r="O308" s="8"/>
      <c r="P308" s="8"/>
      <c r="Q308" s="8"/>
      <c r="R308" s="8"/>
      <c r="S308" s="8"/>
      <c r="T308" s="131"/>
      <c r="U308" s="131"/>
      <c r="V308" s="131"/>
      <c r="W308" s="131"/>
      <c r="X308" s="131"/>
      <c r="Y308" s="131"/>
      <c r="Z308" s="131"/>
      <c r="AA308" s="131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131"/>
      <c r="K309" s="8"/>
      <c r="L309" s="8"/>
      <c r="M309" s="8"/>
      <c r="N309" s="8"/>
      <c r="O309" s="8"/>
      <c r="P309" s="8"/>
      <c r="Q309" s="8"/>
      <c r="R309" s="8"/>
      <c r="S309" s="8"/>
      <c r="T309" s="131"/>
      <c r="U309" s="131"/>
      <c r="V309" s="131"/>
      <c r="W309" s="131"/>
      <c r="X309" s="131"/>
      <c r="Y309" s="131"/>
      <c r="Z309" s="131"/>
      <c r="AA309" s="131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131"/>
      <c r="K310" s="8"/>
      <c r="L310" s="8"/>
      <c r="M310" s="8"/>
      <c r="N310" s="8"/>
      <c r="O310" s="8"/>
      <c r="P310" s="8"/>
      <c r="Q310" s="8"/>
      <c r="R310" s="8"/>
      <c r="S310" s="8"/>
      <c r="T310" s="131"/>
      <c r="U310" s="131"/>
      <c r="V310" s="131"/>
      <c r="W310" s="131"/>
      <c r="X310" s="131"/>
      <c r="Y310" s="131"/>
      <c r="Z310" s="131"/>
      <c r="AA310" s="131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131"/>
      <c r="K311" s="8"/>
      <c r="L311" s="8"/>
      <c r="M311" s="8"/>
      <c r="N311" s="8"/>
      <c r="O311" s="8"/>
      <c r="P311" s="8"/>
      <c r="Q311" s="8"/>
      <c r="R311" s="8"/>
      <c r="S311" s="8"/>
      <c r="T311" s="131"/>
      <c r="U311" s="131"/>
      <c r="V311" s="131"/>
      <c r="W311" s="131"/>
      <c r="X311" s="131"/>
      <c r="Y311" s="131"/>
      <c r="Z311" s="131"/>
      <c r="AA311" s="131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131"/>
      <c r="K312" s="8"/>
      <c r="L312" s="8"/>
      <c r="M312" s="8"/>
      <c r="N312" s="8"/>
      <c r="O312" s="8"/>
      <c r="P312" s="8"/>
      <c r="Q312" s="8"/>
      <c r="R312" s="8"/>
      <c r="S312" s="8"/>
      <c r="T312" s="131"/>
      <c r="U312" s="131"/>
      <c r="V312" s="131"/>
      <c r="W312" s="131"/>
      <c r="X312" s="131"/>
      <c r="Y312" s="131"/>
      <c r="Z312" s="131"/>
      <c r="AA312" s="131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131"/>
      <c r="K313" s="8"/>
      <c r="L313" s="8"/>
      <c r="M313" s="8"/>
      <c r="N313" s="8"/>
      <c r="O313" s="8"/>
      <c r="P313" s="8"/>
      <c r="Q313" s="8"/>
      <c r="R313" s="8"/>
      <c r="S313" s="8"/>
      <c r="T313" s="131"/>
      <c r="U313" s="131"/>
      <c r="V313" s="131"/>
      <c r="W313" s="131"/>
      <c r="X313" s="131"/>
      <c r="Y313" s="131"/>
      <c r="Z313" s="131"/>
      <c r="AA313" s="131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131"/>
      <c r="K314" s="8"/>
      <c r="L314" s="8"/>
      <c r="M314" s="8"/>
      <c r="N314" s="8"/>
      <c r="O314" s="8"/>
      <c r="P314" s="8"/>
      <c r="Q314" s="8"/>
      <c r="R314" s="8"/>
      <c r="S314" s="8"/>
      <c r="T314" s="131"/>
      <c r="U314" s="131"/>
      <c r="V314" s="131"/>
      <c r="W314" s="131"/>
      <c r="X314" s="131"/>
      <c r="Y314" s="131"/>
      <c r="Z314" s="131"/>
      <c r="AA314" s="131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131"/>
      <c r="K315" s="8"/>
      <c r="L315" s="8"/>
      <c r="M315" s="8"/>
      <c r="N315" s="8"/>
      <c r="O315" s="8"/>
      <c r="P315" s="8"/>
      <c r="Q315" s="8"/>
      <c r="R315" s="8"/>
      <c r="S315" s="8"/>
      <c r="T315" s="131"/>
      <c r="U315" s="131"/>
      <c r="V315" s="131"/>
      <c r="W315" s="131"/>
      <c r="X315" s="131"/>
      <c r="Y315" s="131"/>
      <c r="Z315" s="131"/>
      <c r="AA315" s="131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131"/>
      <c r="K316" s="8"/>
      <c r="L316" s="8"/>
      <c r="M316" s="8"/>
      <c r="N316" s="8"/>
      <c r="O316" s="8"/>
      <c r="P316" s="8"/>
      <c r="Q316" s="8"/>
      <c r="R316" s="8"/>
      <c r="S316" s="8"/>
      <c r="T316" s="131"/>
      <c r="U316" s="131"/>
      <c r="V316" s="131"/>
      <c r="W316" s="131"/>
      <c r="X316" s="131"/>
      <c r="Y316" s="131"/>
      <c r="Z316" s="131"/>
      <c r="AA316" s="131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131"/>
      <c r="K317" s="8"/>
      <c r="L317" s="8"/>
      <c r="M317" s="8"/>
      <c r="N317" s="8"/>
      <c r="O317" s="8"/>
      <c r="P317" s="8"/>
      <c r="Q317" s="8"/>
      <c r="R317" s="8"/>
      <c r="S317" s="8"/>
      <c r="T317" s="131"/>
      <c r="U317" s="131"/>
      <c r="V317" s="131"/>
      <c r="W317" s="131"/>
      <c r="X317" s="131"/>
      <c r="Y317" s="131"/>
      <c r="Z317" s="131"/>
      <c r="AA317" s="131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131"/>
      <c r="K318" s="8"/>
      <c r="L318" s="8"/>
      <c r="M318" s="8"/>
      <c r="N318" s="8"/>
      <c r="O318" s="8"/>
      <c r="P318" s="8"/>
      <c r="Q318" s="8"/>
      <c r="R318" s="8"/>
      <c r="S318" s="8"/>
      <c r="T318" s="131"/>
      <c r="U318" s="131"/>
      <c r="V318" s="131"/>
      <c r="W318" s="131"/>
      <c r="X318" s="131"/>
      <c r="Y318" s="131"/>
      <c r="Z318" s="131"/>
      <c r="AA318" s="131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131"/>
      <c r="K319" s="8"/>
      <c r="L319" s="8"/>
      <c r="M319" s="8"/>
      <c r="N319" s="8"/>
      <c r="O319" s="8"/>
      <c r="P319" s="8"/>
      <c r="Q319" s="8"/>
      <c r="R319" s="8"/>
      <c r="S319" s="8"/>
      <c r="T319" s="131"/>
      <c r="U319" s="131"/>
      <c r="V319" s="131"/>
      <c r="W319" s="131"/>
      <c r="X319" s="131"/>
      <c r="Y319" s="131"/>
      <c r="Z319" s="131"/>
      <c r="AA319" s="131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131"/>
      <c r="K320" s="8"/>
      <c r="L320" s="8"/>
      <c r="M320" s="8"/>
      <c r="N320" s="8"/>
      <c r="O320" s="8"/>
      <c r="P320" s="8"/>
      <c r="Q320" s="8"/>
      <c r="R320" s="8"/>
      <c r="S320" s="8"/>
      <c r="T320" s="131"/>
      <c r="U320" s="131"/>
      <c r="V320" s="131"/>
      <c r="W320" s="131"/>
      <c r="X320" s="131"/>
      <c r="Y320" s="131"/>
      <c r="Z320" s="131"/>
      <c r="AA320" s="131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131"/>
      <c r="K321" s="8"/>
      <c r="L321" s="8"/>
      <c r="M321" s="8"/>
      <c r="N321" s="8"/>
      <c r="O321" s="8"/>
      <c r="P321" s="8"/>
      <c r="Q321" s="8"/>
      <c r="R321" s="8"/>
      <c r="S321" s="8"/>
      <c r="T321" s="131"/>
      <c r="U321" s="131"/>
      <c r="V321" s="131"/>
      <c r="W321" s="131"/>
      <c r="X321" s="131"/>
      <c r="Y321" s="131"/>
      <c r="Z321" s="131"/>
      <c r="AA321" s="131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131"/>
      <c r="K322" s="8"/>
      <c r="L322" s="8"/>
      <c r="M322" s="8"/>
      <c r="N322" s="8"/>
      <c r="O322" s="8"/>
      <c r="P322" s="8"/>
      <c r="Q322" s="8"/>
      <c r="R322" s="8"/>
      <c r="S322" s="8"/>
      <c r="T322" s="131"/>
      <c r="U322" s="131"/>
      <c r="V322" s="131"/>
      <c r="W322" s="131"/>
      <c r="X322" s="131"/>
      <c r="Y322" s="131"/>
      <c r="Z322" s="131"/>
      <c r="AA322" s="131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131"/>
      <c r="K323" s="8"/>
      <c r="L323" s="8"/>
      <c r="M323" s="8"/>
      <c r="N323" s="8"/>
      <c r="O323" s="8"/>
      <c r="P323" s="8"/>
      <c r="Q323" s="8"/>
      <c r="R323" s="8"/>
      <c r="S323" s="8"/>
      <c r="T323" s="131"/>
      <c r="U323" s="131"/>
      <c r="V323" s="131"/>
      <c r="W323" s="131"/>
      <c r="X323" s="131"/>
      <c r="Y323" s="131"/>
      <c r="Z323" s="131"/>
      <c r="AA323" s="131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131"/>
      <c r="K324" s="8"/>
      <c r="L324" s="8"/>
      <c r="M324" s="8"/>
      <c r="N324" s="8"/>
      <c r="O324" s="8"/>
      <c r="P324" s="8"/>
      <c r="Q324" s="8"/>
      <c r="R324" s="8"/>
      <c r="S324" s="8"/>
      <c r="T324" s="131"/>
      <c r="U324" s="131"/>
      <c r="V324" s="131"/>
      <c r="W324" s="131"/>
      <c r="X324" s="131"/>
      <c r="Y324" s="131"/>
      <c r="Z324" s="131"/>
      <c r="AA324" s="131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131"/>
      <c r="K325" s="8"/>
      <c r="L325" s="8"/>
      <c r="M325" s="8"/>
      <c r="N325" s="8"/>
      <c r="O325" s="8"/>
      <c r="P325" s="8"/>
      <c r="Q325" s="8"/>
      <c r="R325" s="8"/>
      <c r="S325" s="8"/>
      <c r="T325" s="131"/>
      <c r="U325" s="131"/>
      <c r="V325" s="131"/>
      <c r="W325" s="131"/>
      <c r="X325" s="131"/>
      <c r="Y325" s="131"/>
      <c r="Z325" s="131"/>
      <c r="AA325" s="131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131"/>
      <c r="K326" s="8"/>
      <c r="L326" s="8"/>
      <c r="M326" s="8"/>
      <c r="N326" s="8"/>
      <c r="O326" s="8"/>
      <c r="P326" s="8"/>
      <c r="Q326" s="8"/>
      <c r="R326" s="8"/>
      <c r="S326" s="8"/>
      <c r="T326" s="131"/>
      <c r="U326" s="131"/>
      <c r="V326" s="131"/>
      <c r="W326" s="131"/>
      <c r="X326" s="131"/>
      <c r="Y326" s="131"/>
      <c r="Z326" s="131"/>
      <c r="AA326" s="131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131"/>
      <c r="K327" s="8"/>
      <c r="L327" s="8"/>
      <c r="M327" s="8"/>
      <c r="N327" s="8"/>
      <c r="O327" s="8"/>
      <c r="P327" s="8"/>
      <c r="Q327" s="8"/>
      <c r="R327" s="8"/>
      <c r="S327" s="8"/>
      <c r="T327" s="131"/>
      <c r="U327" s="131"/>
      <c r="V327" s="131"/>
      <c r="W327" s="131"/>
      <c r="X327" s="131"/>
      <c r="Y327" s="131"/>
      <c r="Z327" s="131"/>
      <c r="AA327" s="131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131"/>
      <c r="K328" s="8"/>
      <c r="L328" s="8"/>
      <c r="M328" s="8"/>
      <c r="N328" s="8"/>
      <c r="O328" s="8"/>
      <c r="P328" s="8"/>
      <c r="Q328" s="8"/>
      <c r="R328" s="8"/>
      <c r="S328" s="8"/>
      <c r="T328" s="131"/>
      <c r="U328" s="131"/>
      <c r="V328" s="131"/>
      <c r="W328" s="131"/>
      <c r="X328" s="131"/>
      <c r="Y328" s="131"/>
      <c r="Z328" s="131"/>
      <c r="AA328" s="131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131"/>
      <c r="K329" s="8"/>
      <c r="L329" s="8"/>
      <c r="M329" s="8"/>
      <c r="N329" s="8"/>
      <c r="O329" s="8"/>
      <c r="P329" s="8"/>
      <c r="Q329" s="8"/>
      <c r="R329" s="8"/>
      <c r="S329" s="8"/>
      <c r="T329" s="131"/>
      <c r="U329" s="131"/>
      <c r="V329" s="131"/>
      <c r="W329" s="131"/>
      <c r="X329" s="131"/>
      <c r="Y329" s="131"/>
      <c r="Z329" s="131"/>
      <c r="AA329" s="131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131"/>
      <c r="K330" s="8"/>
      <c r="L330" s="8"/>
      <c r="M330" s="8"/>
      <c r="N330" s="8"/>
      <c r="O330" s="8"/>
      <c r="P330" s="8"/>
      <c r="Q330" s="8"/>
      <c r="R330" s="8"/>
      <c r="S330" s="8"/>
      <c r="T330" s="131"/>
      <c r="U330" s="131"/>
      <c r="V330" s="131"/>
      <c r="W330" s="131"/>
      <c r="X330" s="131"/>
      <c r="Y330" s="131"/>
      <c r="Z330" s="131"/>
      <c r="AA330" s="131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131"/>
      <c r="K331" s="8"/>
      <c r="L331" s="8"/>
      <c r="M331" s="8"/>
      <c r="N331" s="8"/>
      <c r="O331" s="8"/>
      <c r="P331" s="8"/>
      <c r="Q331" s="8"/>
      <c r="R331" s="8"/>
      <c r="S331" s="8"/>
      <c r="T331" s="131"/>
      <c r="U331" s="131"/>
      <c r="V331" s="131"/>
      <c r="W331" s="131"/>
      <c r="X331" s="131"/>
      <c r="Y331" s="131"/>
      <c r="Z331" s="131"/>
      <c r="AA331" s="131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131"/>
      <c r="K332" s="8"/>
      <c r="L332" s="8"/>
      <c r="M332" s="8"/>
      <c r="N332" s="8"/>
      <c r="O332" s="8"/>
      <c r="P332" s="8"/>
      <c r="Q332" s="8"/>
      <c r="R332" s="8"/>
      <c r="S332" s="8"/>
      <c r="T332" s="131"/>
      <c r="U332" s="131"/>
      <c r="V332" s="131"/>
      <c r="W332" s="131"/>
      <c r="X332" s="131"/>
      <c r="Y332" s="131"/>
      <c r="Z332" s="131"/>
      <c r="AA332" s="131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131"/>
      <c r="K333" s="8"/>
      <c r="L333" s="8"/>
      <c r="M333" s="8"/>
      <c r="N333" s="8"/>
      <c r="O333" s="8"/>
      <c r="P333" s="8"/>
      <c r="Q333" s="8"/>
      <c r="R333" s="8"/>
      <c r="S333" s="8"/>
      <c r="T333" s="131"/>
      <c r="U333" s="131"/>
      <c r="V333" s="131"/>
      <c r="W333" s="131"/>
      <c r="X333" s="131"/>
      <c r="Y333" s="131"/>
      <c r="Z333" s="131"/>
      <c r="AA333" s="131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131"/>
      <c r="K334" s="8"/>
      <c r="L334" s="8"/>
      <c r="M334" s="8"/>
      <c r="N334" s="8"/>
      <c r="O334" s="8"/>
      <c r="P334" s="8"/>
      <c r="Q334" s="8"/>
      <c r="R334" s="8"/>
      <c r="S334" s="8"/>
      <c r="T334" s="131"/>
      <c r="U334" s="131"/>
      <c r="V334" s="131"/>
      <c r="W334" s="131"/>
      <c r="X334" s="131"/>
      <c r="Y334" s="131"/>
      <c r="Z334" s="131"/>
      <c r="AA334" s="131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131"/>
      <c r="K335" s="8"/>
      <c r="L335" s="8"/>
      <c r="M335" s="8"/>
      <c r="N335" s="8"/>
      <c r="O335" s="8"/>
      <c r="P335" s="8"/>
      <c r="Q335" s="8"/>
      <c r="R335" s="8"/>
      <c r="S335" s="8"/>
      <c r="T335" s="131"/>
      <c r="U335" s="131"/>
      <c r="V335" s="131"/>
      <c r="W335" s="131"/>
      <c r="X335" s="131"/>
      <c r="Y335" s="131"/>
      <c r="Z335" s="131"/>
      <c r="AA335" s="131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131"/>
      <c r="K336" s="8"/>
      <c r="L336" s="8"/>
      <c r="M336" s="8"/>
      <c r="N336" s="8"/>
      <c r="O336" s="8"/>
      <c r="P336" s="8"/>
      <c r="Q336" s="8"/>
      <c r="R336" s="8"/>
      <c r="S336" s="8"/>
      <c r="T336" s="131"/>
      <c r="U336" s="131"/>
      <c r="V336" s="131"/>
      <c r="W336" s="131"/>
      <c r="X336" s="131"/>
      <c r="Y336" s="131"/>
      <c r="Z336" s="131"/>
      <c r="AA336" s="131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131"/>
      <c r="K337" s="8"/>
      <c r="L337" s="8"/>
      <c r="M337" s="8"/>
      <c r="N337" s="8"/>
      <c r="O337" s="8"/>
      <c r="P337" s="8"/>
      <c r="Q337" s="8"/>
      <c r="R337" s="8"/>
      <c r="S337" s="8"/>
      <c r="T337" s="131"/>
      <c r="U337" s="131"/>
      <c r="V337" s="131"/>
      <c r="W337" s="131"/>
      <c r="X337" s="131"/>
      <c r="Y337" s="131"/>
      <c r="Z337" s="131"/>
      <c r="AA337" s="131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131"/>
      <c r="K338" s="8"/>
      <c r="L338" s="8"/>
      <c r="M338" s="8"/>
      <c r="N338" s="8"/>
      <c r="O338" s="8"/>
      <c r="P338" s="8"/>
      <c r="Q338" s="8"/>
      <c r="R338" s="8"/>
      <c r="S338" s="8"/>
      <c r="T338" s="131"/>
      <c r="U338" s="131"/>
      <c r="V338" s="131"/>
      <c r="W338" s="131"/>
      <c r="X338" s="131"/>
      <c r="Y338" s="131"/>
      <c r="Z338" s="131"/>
      <c r="AA338" s="131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131"/>
      <c r="K339" s="8"/>
      <c r="L339" s="8"/>
      <c r="M339" s="8"/>
      <c r="N339" s="8"/>
      <c r="O339" s="8"/>
      <c r="P339" s="8"/>
      <c r="Q339" s="8"/>
      <c r="R339" s="8"/>
      <c r="S339" s="8"/>
      <c r="T339" s="131"/>
      <c r="U339" s="131"/>
      <c r="V339" s="131"/>
      <c r="W339" s="131"/>
      <c r="X339" s="131"/>
      <c r="Y339" s="131"/>
      <c r="Z339" s="131"/>
      <c r="AA339" s="131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131"/>
      <c r="K340" s="8"/>
      <c r="L340" s="8"/>
      <c r="M340" s="8"/>
      <c r="N340" s="8"/>
      <c r="O340" s="8"/>
      <c r="P340" s="8"/>
      <c r="Q340" s="8"/>
      <c r="R340" s="8"/>
      <c r="S340" s="8"/>
      <c r="T340" s="131"/>
      <c r="U340" s="131"/>
      <c r="V340" s="131"/>
      <c r="W340" s="131"/>
      <c r="X340" s="131"/>
      <c r="Y340" s="131"/>
      <c r="Z340" s="131"/>
      <c r="AA340" s="131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131"/>
      <c r="K341" s="8"/>
      <c r="L341" s="8"/>
      <c r="M341" s="8"/>
      <c r="N341" s="8"/>
      <c r="O341" s="8"/>
      <c r="P341" s="8"/>
      <c r="Q341" s="8"/>
      <c r="R341" s="8"/>
      <c r="S341" s="8"/>
      <c r="T341" s="131"/>
      <c r="U341" s="131"/>
      <c r="V341" s="131"/>
      <c r="W341" s="131"/>
      <c r="X341" s="131"/>
      <c r="Y341" s="131"/>
      <c r="Z341" s="131"/>
      <c r="AA341" s="131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131"/>
      <c r="K342" s="8"/>
      <c r="L342" s="8"/>
      <c r="M342" s="8"/>
      <c r="N342" s="8"/>
      <c r="O342" s="8"/>
      <c r="P342" s="8"/>
      <c r="Q342" s="8"/>
      <c r="R342" s="8"/>
      <c r="S342" s="8"/>
      <c r="T342" s="131"/>
      <c r="U342" s="131"/>
      <c r="V342" s="131"/>
      <c r="W342" s="131"/>
      <c r="X342" s="131"/>
      <c r="Y342" s="131"/>
      <c r="Z342" s="131"/>
      <c r="AA342" s="131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131"/>
      <c r="K343" s="8"/>
      <c r="L343" s="8"/>
      <c r="M343" s="8"/>
      <c r="N343" s="8"/>
      <c r="O343" s="8"/>
      <c r="P343" s="8"/>
      <c r="Q343" s="8"/>
      <c r="R343" s="8"/>
      <c r="S343" s="8"/>
      <c r="T343" s="131"/>
      <c r="U343" s="131"/>
      <c r="V343" s="131"/>
      <c r="W343" s="131"/>
      <c r="X343" s="131"/>
      <c r="Y343" s="131"/>
      <c r="Z343" s="131"/>
      <c r="AA343" s="131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131"/>
      <c r="K344" s="8"/>
      <c r="L344" s="8"/>
      <c r="M344" s="8"/>
      <c r="N344" s="8"/>
      <c r="O344" s="8"/>
      <c r="P344" s="8"/>
      <c r="Q344" s="8"/>
      <c r="R344" s="8"/>
      <c r="S344" s="8"/>
      <c r="T344" s="131"/>
      <c r="U344" s="131"/>
      <c r="V344" s="131"/>
      <c r="W344" s="131"/>
      <c r="X344" s="131"/>
      <c r="Y344" s="131"/>
      <c r="Z344" s="131"/>
      <c r="AA344" s="131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131"/>
      <c r="K345" s="8"/>
      <c r="L345" s="8"/>
      <c r="M345" s="8"/>
      <c r="N345" s="8"/>
      <c r="O345" s="8"/>
      <c r="P345" s="8"/>
      <c r="Q345" s="8"/>
      <c r="R345" s="8"/>
      <c r="S345" s="8"/>
      <c r="T345" s="131"/>
      <c r="U345" s="131"/>
      <c r="V345" s="131"/>
      <c r="W345" s="131"/>
      <c r="X345" s="131"/>
      <c r="Y345" s="131"/>
      <c r="Z345" s="131"/>
      <c r="AA345" s="131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131"/>
      <c r="K346" s="8"/>
      <c r="L346" s="8"/>
      <c r="M346" s="8"/>
      <c r="N346" s="8"/>
      <c r="O346" s="8"/>
      <c r="P346" s="8"/>
      <c r="Q346" s="8"/>
      <c r="R346" s="8"/>
      <c r="S346" s="8"/>
      <c r="T346" s="131"/>
      <c r="U346" s="131"/>
      <c r="V346" s="131"/>
      <c r="W346" s="131"/>
      <c r="X346" s="131"/>
      <c r="Y346" s="131"/>
      <c r="Z346" s="131"/>
      <c r="AA346" s="131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131"/>
      <c r="K347" s="8"/>
      <c r="L347" s="8"/>
      <c r="M347" s="8"/>
      <c r="N347" s="8"/>
      <c r="O347" s="8"/>
      <c r="P347" s="8"/>
      <c r="Q347" s="8"/>
      <c r="R347" s="8"/>
      <c r="S347" s="8"/>
      <c r="T347" s="131"/>
      <c r="U347" s="131"/>
      <c r="V347" s="131"/>
      <c r="W347" s="131"/>
      <c r="X347" s="131"/>
      <c r="Y347" s="131"/>
      <c r="Z347" s="131"/>
      <c r="AA347" s="131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131"/>
      <c r="K348" s="8"/>
      <c r="L348" s="8"/>
      <c r="M348" s="8"/>
      <c r="N348" s="8"/>
      <c r="O348" s="8"/>
      <c r="P348" s="8"/>
      <c r="Q348" s="8"/>
      <c r="R348" s="8"/>
      <c r="S348" s="8"/>
      <c r="T348" s="131"/>
      <c r="U348" s="131"/>
      <c r="V348" s="131"/>
      <c r="W348" s="131"/>
      <c r="X348" s="131"/>
      <c r="Y348" s="131"/>
      <c r="Z348" s="131"/>
      <c r="AA348" s="131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131"/>
      <c r="K349" s="8"/>
      <c r="L349" s="8"/>
      <c r="M349" s="8"/>
      <c r="N349" s="8"/>
      <c r="O349" s="8"/>
      <c r="P349" s="8"/>
      <c r="Q349" s="8"/>
      <c r="R349" s="8"/>
      <c r="S349" s="8"/>
      <c r="T349" s="131"/>
      <c r="U349" s="131"/>
      <c r="V349" s="131"/>
      <c r="W349" s="131"/>
      <c r="X349" s="131"/>
      <c r="Y349" s="131"/>
      <c r="Z349" s="131"/>
      <c r="AA349" s="131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131"/>
      <c r="K350" s="8"/>
      <c r="L350" s="8"/>
      <c r="M350" s="8"/>
      <c r="N350" s="8"/>
      <c r="O350" s="8"/>
      <c r="P350" s="8"/>
      <c r="Q350" s="8"/>
      <c r="R350" s="8"/>
      <c r="S350" s="8"/>
      <c r="T350" s="131"/>
      <c r="U350" s="131"/>
      <c r="V350" s="131"/>
      <c r="W350" s="131"/>
      <c r="X350" s="131"/>
      <c r="Y350" s="131"/>
      <c r="Z350" s="131"/>
      <c r="AA350" s="131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131"/>
      <c r="K351" s="8"/>
      <c r="L351" s="8"/>
      <c r="M351" s="8"/>
      <c r="N351" s="8"/>
      <c r="O351" s="8"/>
      <c r="P351" s="8"/>
      <c r="Q351" s="8"/>
      <c r="R351" s="8"/>
      <c r="S351" s="8"/>
      <c r="T351" s="131"/>
      <c r="U351" s="131"/>
      <c r="V351" s="131"/>
      <c r="W351" s="131"/>
      <c r="X351" s="131"/>
      <c r="Y351" s="131"/>
      <c r="Z351" s="131"/>
      <c r="AA351" s="131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131"/>
      <c r="K352" s="8"/>
      <c r="L352" s="8"/>
      <c r="M352" s="8"/>
      <c r="N352" s="8"/>
      <c r="O352" s="8"/>
      <c r="P352" s="8"/>
      <c r="Q352" s="8"/>
      <c r="R352" s="8"/>
      <c r="S352" s="8"/>
      <c r="T352" s="131"/>
      <c r="U352" s="131"/>
      <c r="V352" s="131"/>
      <c r="W352" s="131"/>
      <c r="X352" s="131"/>
      <c r="Y352" s="131"/>
      <c r="Z352" s="131"/>
      <c r="AA352" s="131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131"/>
      <c r="K353" s="8"/>
      <c r="L353" s="8"/>
      <c r="M353" s="8"/>
      <c r="N353" s="8"/>
      <c r="O353" s="8"/>
      <c r="P353" s="8"/>
      <c r="Q353" s="8"/>
      <c r="R353" s="8"/>
      <c r="S353" s="8"/>
      <c r="T353" s="131"/>
      <c r="U353" s="131"/>
      <c r="V353" s="131"/>
      <c r="W353" s="131"/>
      <c r="X353" s="131"/>
      <c r="Y353" s="131"/>
      <c r="Z353" s="131"/>
      <c r="AA353" s="131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131"/>
      <c r="K354" s="8"/>
      <c r="L354" s="8"/>
      <c r="M354" s="8"/>
      <c r="N354" s="8"/>
      <c r="O354" s="8"/>
      <c r="P354" s="8"/>
      <c r="Q354" s="8"/>
      <c r="R354" s="8"/>
      <c r="S354" s="8"/>
      <c r="T354" s="131"/>
      <c r="U354" s="131"/>
      <c r="V354" s="131"/>
      <c r="W354" s="131"/>
      <c r="X354" s="131"/>
      <c r="Y354" s="131"/>
      <c r="Z354" s="131"/>
      <c r="AA354" s="131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131"/>
      <c r="K355" s="8"/>
      <c r="L355" s="8"/>
      <c r="M355" s="8"/>
      <c r="N355" s="8"/>
      <c r="O355" s="8"/>
      <c r="P355" s="8"/>
      <c r="Q355" s="8"/>
      <c r="R355" s="8"/>
      <c r="S355" s="8"/>
      <c r="T355" s="131"/>
      <c r="U355" s="131"/>
      <c r="V355" s="131"/>
      <c r="W355" s="131"/>
      <c r="X355" s="131"/>
      <c r="Y355" s="131"/>
      <c r="Z355" s="131"/>
      <c r="AA355" s="131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131"/>
      <c r="K356" s="8"/>
      <c r="L356" s="8"/>
      <c r="M356" s="8"/>
      <c r="N356" s="8"/>
      <c r="O356" s="8"/>
      <c r="P356" s="8"/>
      <c r="Q356" s="8"/>
      <c r="R356" s="8"/>
      <c r="S356" s="8"/>
      <c r="T356" s="131"/>
      <c r="U356" s="131"/>
      <c r="V356" s="131"/>
      <c r="W356" s="131"/>
      <c r="X356" s="131"/>
      <c r="Y356" s="131"/>
      <c r="Z356" s="131"/>
      <c r="AA356" s="131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131"/>
      <c r="K357" s="8"/>
      <c r="L357" s="8"/>
      <c r="M357" s="8"/>
      <c r="N357" s="8"/>
      <c r="O357" s="8"/>
      <c r="P357" s="8"/>
      <c r="Q357" s="8"/>
      <c r="R357" s="8"/>
      <c r="S357" s="8"/>
      <c r="T357" s="131"/>
      <c r="U357" s="131"/>
      <c r="V357" s="131"/>
      <c r="W357" s="131"/>
      <c r="X357" s="131"/>
      <c r="Y357" s="131"/>
      <c r="Z357" s="131"/>
      <c r="AA357" s="131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131"/>
      <c r="K358" s="8"/>
      <c r="L358" s="8"/>
      <c r="M358" s="8"/>
      <c r="N358" s="8"/>
      <c r="O358" s="8"/>
      <c r="P358" s="8"/>
      <c r="Q358" s="8"/>
      <c r="R358" s="8"/>
      <c r="S358" s="8"/>
      <c r="T358" s="131"/>
      <c r="U358" s="131"/>
      <c r="V358" s="131"/>
      <c r="W358" s="131"/>
      <c r="X358" s="131"/>
      <c r="Y358" s="131"/>
      <c r="Z358" s="131"/>
      <c r="AA358" s="131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131"/>
      <c r="K359" s="8"/>
      <c r="L359" s="8"/>
      <c r="M359" s="8"/>
      <c r="N359" s="8"/>
      <c r="O359" s="8"/>
      <c r="P359" s="8"/>
      <c r="Q359" s="8"/>
      <c r="R359" s="8"/>
      <c r="S359" s="8"/>
      <c r="T359" s="131"/>
      <c r="U359" s="131"/>
      <c r="V359" s="131"/>
      <c r="W359" s="131"/>
      <c r="X359" s="131"/>
      <c r="Y359" s="131"/>
      <c r="Z359" s="131"/>
      <c r="AA359" s="131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131"/>
      <c r="K360" s="8"/>
      <c r="L360" s="8"/>
      <c r="M360" s="8"/>
      <c r="N360" s="8"/>
      <c r="O360" s="8"/>
      <c r="P360" s="8"/>
      <c r="Q360" s="8"/>
      <c r="R360" s="8"/>
      <c r="S360" s="8"/>
      <c r="T360" s="131"/>
      <c r="U360" s="131"/>
      <c r="V360" s="131"/>
      <c r="W360" s="131"/>
      <c r="X360" s="131"/>
      <c r="Y360" s="131"/>
      <c r="Z360" s="131"/>
      <c r="AA360" s="131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131"/>
      <c r="K361" s="8"/>
      <c r="L361" s="8"/>
      <c r="M361" s="8"/>
      <c r="N361" s="8"/>
      <c r="O361" s="8"/>
      <c r="P361" s="8"/>
      <c r="Q361" s="8"/>
      <c r="R361" s="8"/>
      <c r="S361" s="8"/>
      <c r="T361" s="131"/>
      <c r="U361" s="131"/>
      <c r="V361" s="131"/>
      <c r="W361" s="131"/>
      <c r="X361" s="131"/>
      <c r="Y361" s="131"/>
      <c r="Z361" s="131"/>
      <c r="AA361" s="131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131"/>
      <c r="K362" s="8"/>
      <c r="L362" s="8"/>
      <c r="M362" s="8"/>
      <c r="N362" s="8"/>
      <c r="O362" s="8"/>
      <c r="P362" s="8"/>
      <c r="Q362" s="8"/>
      <c r="R362" s="8"/>
      <c r="S362" s="8"/>
      <c r="T362" s="131"/>
      <c r="U362" s="131"/>
      <c r="V362" s="131"/>
      <c r="W362" s="131"/>
      <c r="X362" s="131"/>
      <c r="Y362" s="131"/>
      <c r="Z362" s="131"/>
      <c r="AA362" s="131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131"/>
      <c r="K363" s="8"/>
      <c r="L363" s="8"/>
      <c r="M363" s="8"/>
      <c r="N363" s="8"/>
      <c r="O363" s="8"/>
      <c r="P363" s="8"/>
      <c r="Q363" s="8"/>
      <c r="R363" s="8"/>
      <c r="S363" s="8"/>
      <c r="T363" s="131"/>
      <c r="U363" s="131"/>
      <c r="V363" s="131"/>
      <c r="W363" s="131"/>
      <c r="X363" s="131"/>
      <c r="Y363" s="131"/>
      <c r="Z363" s="131"/>
      <c r="AA363" s="131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131"/>
      <c r="K364" s="8"/>
      <c r="L364" s="8"/>
      <c r="M364" s="8"/>
      <c r="N364" s="8"/>
      <c r="O364" s="8"/>
      <c r="P364" s="8"/>
      <c r="Q364" s="8"/>
      <c r="R364" s="8"/>
      <c r="S364" s="8"/>
      <c r="T364" s="131"/>
      <c r="U364" s="131"/>
      <c r="V364" s="131"/>
      <c r="W364" s="131"/>
      <c r="X364" s="131"/>
      <c r="Y364" s="131"/>
      <c r="Z364" s="131"/>
      <c r="AA364" s="131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131"/>
      <c r="K365" s="8"/>
      <c r="L365" s="8"/>
      <c r="M365" s="8"/>
      <c r="N365" s="8"/>
      <c r="O365" s="8"/>
      <c r="P365" s="8"/>
      <c r="Q365" s="8"/>
      <c r="R365" s="8"/>
      <c r="S365" s="8"/>
      <c r="T365" s="131"/>
      <c r="U365" s="131"/>
      <c r="V365" s="131"/>
      <c r="W365" s="131"/>
      <c r="X365" s="131"/>
      <c r="Y365" s="131"/>
      <c r="Z365" s="131"/>
      <c r="AA365" s="131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131"/>
      <c r="K366" s="8"/>
      <c r="L366" s="8"/>
      <c r="M366" s="8"/>
      <c r="N366" s="8"/>
      <c r="O366" s="8"/>
      <c r="P366" s="8"/>
      <c r="Q366" s="8"/>
      <c r="R366" s="8"/>
      <c r="S366" s="8"/>
      <c r="T366" s="131"/>
      <c r="U366" s="131"/>
      <c r="V366" s="131"/>
      <c r="W366" s="131"/>
      <c r="X366" s="131"/>
      <c r="Y366" s="131"/>
      <c r="Z366" s="131"/>
      <c r="AA366" s="131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131"/>
      <c r="K367" s="8"/>
      <c r="L367" s="8"/>
      <c r="M367" s="8"/>
      <c r="N367" s="8"/>
      <c r="O367" s="8"/>
      <c r="P367" s="8"/>
      <c r="Q367" s="8"/>
      <c r="R367" s="8"/>
      <c r="S367" s="8"/>
      <c r="T367" s="131"/>
      <c r="U367" s="131"/>
      <c r="V367" s="131"/>
      <c r="W367" s="131"/>
      <c r="X367" s="131"/>
      <c r="Y367" s="131"/>
      <c r="Z367" s="131"/>
      <c r="AA367" s="131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131"/>
      <c r="K368" s="8"/>
      <c r="L368" s="8"/>
      <c r="M368" s="8"/>
      <c r="N368" s="8"/>
      <c r="O368" s="8"/>
      <c r="P368" s="8"/>
      <c r="Q368" s="8"/>
      <c r="R368" s="8"/>
      <c r="S368" s="8"/>
      <c r="T368" s="131"/>
      <c r="U368" s="131"/>
      <c r="V368" s="131"/>
      <c r="W368" s="131"/>
      <c r="X368" s="131"/>
      <c r="Y368" s="131"/>
      <c r="Z368" s="131"/>
      <c r="AA368" s="131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131"/>
      <c r="K369" s="8"/>
      <c r="L369" s="8"/>
      <c r="M369" s="8"/>
      <c r="N369" s="8"/>
      <c r="O369" s="8"/>
      <c r="P369" s="8"/>
      <c r="Q369" s="8"/>
      <c r="R369" s="8"/>
      <c r="S369" s="8"/>
      <c r="T369" s="131"/>
      <c r="U369" s="131"/>
      <c r="V369" s="131"/>
      <c r="W369" s="131"/>
      <c r="X369" s="131"/>
      <c r="Y369" s="131"/>
      <c r="Z369" s="131"/>
      <c r="AA369" s="131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131"/>
      <c r="K370" s="8"/>
      <c r="L370" s="8"/>
      <c r="M370" s="8"/>
      <c r="N370" s="8"/>
      <c r="O370" s="8"/>
      <c r="P370" s="8"/>
      <c r="Q370" s="8"/>
      <c r="R370" s="8"/>
      <c r="S370" s="8"/>
      <c r="T370" s="131"/>
      <c r="U370" s="131"/>
      <c r="V370" s="131"/>
      <c r="W370" s="131"/>
      <c r="X370" s="131"/>
      <c r="Y370" s="131"/>
      <c r="Z370" s="131"/>
      <c r="AA370" s="131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131"/>
      <c r="K371" s="8"/>
      <c r="L371" s="8"/>
      <c r="M371" s="8"/>
      <c r="N371" s="8"/>
      <c r="O371" s="8"/>
      <c r="P371" s="8"/>
      <c r="Q371" s="8"/>
      <c r="R371" s="8"/>
      <c r="S371" s="8"/>
      <c r="T371" s="131"/>
      <c r="U371" s="131"/>
      <c r="V371" s="131"/>
      <c r="W371" s="131"/>
      <c r="X371" s="131"/>
      <c r="Y371" s="131"/>
      <c r="Z371" s="131"/>
      <c r="AA371" s="131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131"/>
      <c r="K372" s="8"/>
      <c r="L372" s="8"/>
      <c r="M372" s="8"/>
      <c r="N372" s="8"/>
      <c r="O372" s="8"/>
      <c r="P372" s="8"/>
      <c r="Q372" s="8"/>
      <c r="R372" s="8"/>
      <c r="S372" s="8"/>
      <c r="T372" s="131"/>
      <c r="U372" s="131"/>
      <c r="V372" s="131"/>
      <c r="W372" s="131"/>
      <c r="X372" s="131"/>
      <c r="Y372" s="131"/>
      <c r="Z372" s="131"/>
      <c r="AA372" s="131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131"/>
      <c r="K373" s="8"/>
      <c r="L373" s="8"/>
      <c r="M373" s="8"/>
      <c r="N373" s="8"/>
      <c r="O373" s="8"/>
      <c r="P373" s="8"/>
      <c r="Q373" s="8"/>
      <c r="R373" s="8"/>
      <c r="S373" s="8"/>
      <c r="T373" s="131"/>
      <c r="U373" s="131"/>
      <c r="V373" s="131"/>
      <c r="W373" s="131"/>
      <c r="X373" s="131"/>
      <c r="Y373" s="131"/>
      <c r="Z373" s="131"/>
      <c r="AA373" s="131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131"/>
      <c r="K374" s="8"/>
      <c r="L374" s="8"/>
      <c r="M374" s="8"/>
      <c r="N374" s="8"/>
      <c r="O374" s="8"/>
      <c r="P374" s="8"/>
      <c r="Q374" s="8"/>
      <c r="R374" s="8"/>
      <c r="S374" s="8"/>
      <c r="T374" s="131"/>
      <c r="U374" s="131"/>
      <c r="V374" s="131"/>
      <c r="W374" s="131"/>
      <c r="X374" s="131"/>
      <c r="Y374" s="131"/>
      <c r="Z374" s="131"/>
      <c r="AA374" s="131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131"/>
      <c r="K375" s="8"/>
      <c r="L375" s="8"/>
      <c r="M375" s="8"/>
      <c r="N375" s="8"/>
      <c r="O375" s="8"/>
      <c r="P375" s="8"/>
      <c r="Q375" s="8"/>
      <c r="R375" s="8"/>
      <c r="S375" s="8"/>
      <c r="T375" s="131"/>
      <c r="U375" s="131"/>
      <c r="V375" s="131"/>
      <c r="W375" s="131"/>
      <c r="X375" s="131"/>
      <c r="Y375" s="131"/>
      <c r="Z375" s="131"/>
      <c r="AA375" s="131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131"/>
      <c r="K376" s="8"/>
      <c r="L376" s="8"/>
      <c r="M376" s="8"/>
      <c r="N376" s="8"/>
      <c r="O376" s="8"/>
      <c r="P376" s="8"/>
      <c r="Q376" s="8"/>
      <c r="R376" s="8"/>
      <c r="S376" s="8"/>
      <c r="T376" s="131"/>
      <c r="U376" s="131"/>
      <c r="V376" s="131"/>
      <c r="W376" s="131"/>
      <c r="X376" s="131"/>
      <c r="Y376" s="131"/>
      <c r="Z376" s="131"/>
      <c r="AA376" s="131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131"/>
      <c r="K377" s="8"/>
      <c r="L377" s="8"/>
      <c r="M377" s="8"/>
      <c r="N377" s="8"/>
      <c r="O377" s="8"/>
      <c r="P377" s="8"/>
      <c r="Q377" s="8"/>
      <c r="R377" s="8"/>
      <c r="S377" s="8"/>
      <c r="T377" s="131"/>
      <c r="U377" s="131"/>
      <c r="V377" s="131"/>
      <c r="W377" s="131"/>
      <c r="X377" s="131"/>
      <c r="Y377" s="131"/>
      <c r="Z377" s="131"/>
      <c r="AA377" s="131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131"/>
      <c r="K378" s="8"/>
      <c r="L378" s="8"/>
      <c r="M378" s="8"/>
      <c r="N378" s="8"/>
      <c r="O378" s="8"/>
      <c r="P378" s="8"/>
      <c r="Q378" s="8"/>
      <c r="R378" s="8"/>
      <c r="S378" s="8"/>
      <c r="T378" s="131"/>
      <c r="U378" s="131"/>
      <c r="V378" s="131"/>
      <c r="W378" s="131"/>
      <c r="X378" s="131"/>
      <c r="Y378" s="131"/>
      <c r="Z378" s="131"/>
      <c r="AA378" s="131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131"/>
      <c r="K379" s="8"/>
      <c r="L379" s="8"/>
      <c r="M379" s="8"/>
      <c r="N379" s="8"/>
      <c r="O379" s="8"/>
      <c r="P379" s="8"/>
      <c r="Q379" s="8"/>
      <c r="R379" s="8"/>
      <c r="S379" s="8"/>
      <c r="T379" s="131"/>
      <c r="U379" s="131"/>
      <c r="V379" s="131"/>
      <c r="W379" s="131"/>
      <c r="X379" s="131"/>
      <c r="Y379" s="131"/>
      <c r="Z379" s="131"/>
      <c r="AA379" s="131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131"/>
      <c r="K380" s="8"/>
      <c r="L380" s="8"/>
      <c r="M380" s="8"/>
      <c r="N380" s="8"/>
      <c r="O380" s="8"/>
      <c r="P380" s="8"/>
      <c r="Q380" s="8"/>
      <c r="R380" s="8"/>
      <c r="S380" s="8"/>
      <c r="T380" s="131"/>
      <c r="U380" s="131"/>
      <c r="V380" s="131"/>
      <c r="W380" s="131"/>
      <c r="X380" s="131"/>
      <c r="Y380" s="131"/>
      <c r="Z380" s="131"/>
      <c r="AA380" s="131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131"/>
      <c r="K381" s="8"/>
      <c r="L381" s="8"/>
      <c r="M381" s="8"/>
      <c r="N381" s="8"/>
      <c r="O381" s="8"/>
      <c r="P381" s="8"/>
      <c r="Q381" s="8"/>
      <c r="R381" s="8"/>
      <c r="S381" s="8"/>
      <c r="T381" s="131"/>
      <c r="U381" s="131"/>
      <c r="V381" s="131"/>
      <c r="W381" s="131"/>
      <c r="X381" s="131"/>
      <c r="Y381" s="131"/>
      <c r="Z381" s="131"/>
      <c r="AA381" s="131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131"/>
      <c r="K382" s="8"/>
      <c r="L382" s="8"/>
      <c r="M382" s="8"/>
      <c r="N382" s="8"/>
      <c r="O382" s="8"/>
      <c r="P382" s="8"/>
      <c r="Q382" s="8"/>
      <c r="R382" s="8"/>
      <c r="S382" s="8"/>
      <c r="T382" s="131"/>
      <c r="U382" s="131"/>
      <c r="V382" s="131"/>
      <c r="W382" s="131"/>
      <c r="X382" s="131"/>
      <c r="Y382" s="131"/>
      <c r="Z382" s="131"/>
      <c r="AA382" s="131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131"/>
      <c r="K383" s="8"/>
      <c r="L383" s="8"/>
      <c r="M383" s="8"/>
      <c r="N383" s="8"/>
      <c r="O383" s="8"/>
      <c r="P383" s="8"/>
      <c r="Q383" s="8"/>
      <c r="R383" s="8"/>
      <c r="S383" s="8"/>
      <c r="T383" s="131"/>
      <c r="U383" s="131"/>
      <c r="V383" s="131"/>
      <c r="W383" s="131"/>
      <c r="X383" s="131"/>
      <c r="Y383" s="131"/>
      <c r="Z383" s="131"/>
      <c r="AA383" s="131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131"/>
      <c r="K384" s="8"/>
      <c r="L384" s="8"/>
      <c r="M384" s="8"/>
      <c r="N384" s="8"/>
      <c r="O384" s="8"/>
      <c r="P384" s="8"/>
      <c r="Q384" s="8"/>
      <c r="R384" s="8"/>
      <c r="S384" s="8"/>
      <c r="T384" s="131"/>
      <c r="U384" s="131"/>
      <c r="V384" s="131"/>
      <c r="W384" s="131"/>
      <c r="X384" s="131"/>
      <c r="Y384" s="131"/>
      <c r="Z384" s="131"/>
      <c r="AA384" s="131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131"/>
      <c r="K385" s="8"/>
      <c r="L385" s="8"/>
      <c r="M385" s="8"/>
      <c r="N385" s="8"/>
      <c r="O385" s="8"/>
      <c r="P385" s="8"/>
      <c r="Q385" s="8"/>
      <c r="R385" s="8"/>
      <c r="S385" s="8"/>
      <c r="T385" s="131"/>
      <c r="U385" s="131"/>
      <c r="V385" s="131"/>
      <c r="W385" s="131"/>
      <c r="X385" s="131"/>
      <c r="Y385" s="131"/>
      <c r="Z385" s="131"/>
      <c r="AA385" s="131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131"/>
      <c r="K386" s="8"/>
      <c r="L386" s="8"/>
      <c r="M386" s="8"/>
      <c r="N386" s="8"/>
      <c r="O386" s="8"/>
      <c r="P386" s="8"/>
      <c r="Q386" s="8"/>
      <c r="R386" s="8"/>
      <c r="S386" s="8"/>
      <c r="T386" s="131"/>
      <c r="U386" s="131"/>
      <c r="V386" s="131"/>
      <c r="W386" s="131"/>
      <c r="X386" s="131"/>
      <c r="Y386" s="131"/>
      <c r="Z386" s="131"/>
      <c r="AA386" s="131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131"/>
      <c r="K387" s="8"/>
      <c r="L387" s="8"/>
      <c r="M387" s="8"/>
      <c r="N387" s="8"/>
      <c r="O387" s="8"/>
      <c r="P387" s="8"/>
      <c r="Q387" s="8"/>
      <c r="R387" s="8"/>
      <c r="S387" s="8"/>
      <c r="T387" s="131"/>
      <c r="U387" s="131"/>
      <c r="V387" s="131"/>
      <c r="W387" s="131"/>
      <c r="X387" s="131"/>
      <c r="Y387" s="131"/>
      <c r="Z387" s="131"/>
      <c r="AA387" s="131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131"/>
      <c r="K388" s="8"/>
      <c r="L388" s="8"/>
      <c r="M388" s="8"/>
      <c r="N388" s="8"/>
      <c r="O388" s="8"/>
      <c r="P388" s="8"/>
      <c r="Q388" s="8"/>
      <c r="R388" s="8"/>
      <c r="S388" s="8"/>
      <c r="T388" s="131"/>
      <c r="U388" s="131"/>
      <c r="V388" s="131"/>
      <c r="W388" s="131"/>
      <c r="X388" s="131"/>
      <c r="Y388" s="131"/>
      <c r="Z388" s="131"/>
      <c r="AA388" s="131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131"/>
      <c r="K389" s="8"/>
      <c r="L389" s="8"/>
      <c r="M389" s="8"/>
      <c r="N389" s="8"/>
      <c r="O389" s="8"/>
      <c r="P389" s="8"/>
      <c r="Q389" s="8"/>
      <c r="R389" s="8"/>
      <c r="S389" s="8"/>
      <c r="T389" s="131"/>
      <c r="U389" s="131"/>
      <c r="V389" s="131"/>
      <c r="W389" s="131"/>
      <c r="X389" s="131"/>
      <c r="Y389" s="131"/>
      <c r="Z389" s="131"/>
      <c r="AA389" s="131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131"/>
      <c r="K390" s="8"/>
      <c r="L390" s="8"/>
      <c r="M390" s="8"/>
      <c r="N390" s="8"/>
      <c r="O390" s="8"/>
      <c r="P390" s="8"/>
      <c r="Q390" s="8"/>
      <c r="R390" s="8"/>
      <c r="S390" s="8"/>
      <c r="T390" s="131"/>
      <c r="U390" s="131"/>
      <c r="V390" s="131"/>
      <c r="W390" s="131"/>
      <c r="X390" s="131"/>
      <c r="Y390" s="131"/>
      <c r="Z390" s="131"/>
      <c r="AA390" s="131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131"/>
      <c r="K391" s="8"/>
      <c r="L391" s="8"/>
      <c r="M391" s="8"/>
      <c r="N391" s="8"/>
      <c r="O391" s="8"/>
      <c r="P391" s="8"/>
      <c r="Q391" s="8"/>
      <c r="R391" s="8"/>
      <c r="S391" s="8"/>
      <c r="T391" s="131"/>
      <c r="U391" s="131"/>
      <c r="V391" s="131"/>
      <c r="W391" s="131"/>
      <c r="X391" s="131"/>
      <c r="Y391" s="131"/>
      <c r="Z391" s="131"/>
      <c r="AA391" s="131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131"/>
      <c r="K392" s="8"/>
      <c r="L392" s="8"/>
      <c r="M392" s="8"/>
      <c r="N392" s="8"/>
      <c r="O392" s="8"/>
      <c r="P392" s="8"/>
      <c r="Q392" s="8"/>
      <c r="R392" s="8"/>
      <c r="S392" s="8"/>
      <c r="T392" s="131"/>
      <c r="U392" s="131"/>
      <c r="V392" s="131"/>
      <c r="W392" s="131"/>
      <c r="X392" s="131"/>
      <c r="Y392" s="131"/>
      <c r="Z392" s="131"/>
      <c r="AA392" s="131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131"/>
      <c r="K393" s="8"/>
      <c r="L393" s="8"/>
      <c r="M393" s="8"/>
      <c r="N393" s="8"/>
      <c r="O393" s="8"/>
      <c r="P393" s="8"/>
      <c r="Q393" s="8"/>
      <c r="R393" s="8"/>
      <c r="S393" s="8"/>
      <c r="T393" s="131"/>
      <c r="U393" s="131"/>
      <c r="V393" s="131"/>
      <c r="W393" s="131"/>
      <c r="X393" s="131"/>
      <c r="Y393" s="131"/>
      <c r="Z393" s="131"/>
      <c r="AA393" s="131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131"/>
      <c r="K394" s="8"/>
      <c r="L394" s="8"/>
      <c r="M394" s="8"/>
      <c r="N394" s="8"/>
      <c r="O394" s="8"/>
      <c r="P394" s="8"/>
      <c r="Q394" s="8"/>
      <c r="R394" s="8"/>
      <c r="S394" s="8"/>
      <c r="T394" s="131"/>
      <c r="U394" s="131"/>
      <c r="V394" s="131"/>
      <c r="W394" s="131"/>
      <c r="X394" s="131"/>
      <c r="Y394" s="131"/>
      <c r="Z394" s="131"/>
      <c r="AA394" s="131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131"/>
      <c r="K395" s="8"/>
      <c r="L395" s="8"/>
      <c r="M395" s="8"/>
      <c r="N395" s="8"/>
      <c r="O395" s="8"/>
      <c r="P395" s="8"/>
      <c r="Q395" s="8"/>
      <c r="R395" s="8"/>
      <c r="S395" s="8"/>
      <c r="T395" s="131"/>
      <c r="U395" s="131"/>
      <c r="V395" s="131"/>
      <c r="W395" s="131"/>
      <c r="X395" s="131"/>
      <c r="Y395" s="131"/>
      <c r="Z395" s="131"/>
      <c r="AA395" s="131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131"/>
      <c r="K396" s="8"/>
      <c r="L396" s="8"/>
      <c r="M396" s="8"/>
      <c r="N396" s="8"/>
      <c r="O396" s="8"/>
      <c r="P396" s="8"/>
      <c r="Q396" s="8"/>
      <c r="R396" s="8"/>
      <c r="S396" s="8"/>
      <c r="T396" s="131"/>
      <c r="U396" s="131"/>
      <c r="V396" s="131"/>
      <c r="W396" s="131"/>
      <c r="X396" s="131"/>
      <c r="Y396" s="131"/>
      <c r="Z396" s="131"/>
      <c r="AA396" s="131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131"/>
      <c r="K397" s="8"/>
      <c r="L397" s="8"/>
      <c r="M397" s="8"/>
      <c r="N397" s="8"/>
      <c r="O397" s="8"/>
      <c r="P397" s="8"/>
      <c r="Q397" s="8"/>
      <c r="R397" s="8"/>
      <c r="S397" s="8"/>
      <c r="T397" s="131"/>
      <c r="U397" s="131"/>
      <c r="V397" s="131"/>
      <c r="W397" s="131"/>
      <c r="X397" s="131"/>
      <c r="Y397" s="131"/>
      <c r="Z397" s="131"/>
      <c r="AA397" s="131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131"/>
      <c r="K398" s="8"/>
      <c r="L398" s="8"/>
      <c r="M398" s="8"/>
      <c r="N398" s="8"/>
      <c r="O398" s="8"/>
      <c r="P398" s="8"/>
      <c r="Q398" s="8"/>
      <c r="R398" s="8"/>
      <c r="S398" s="8"/>
      <c r="T398" s="131"/>
      <c r="U398" s="131"/>
      <c r="V398" s="131"/>
      <c r="W398" s="131"/>
      <c r="X398" s="131"/>
      <c r="Y398" s="131"/>
      <c r="Z398" s="131"/>
      <c r="AA398" s="131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131"/>
      <c r="K399" s="8"/>
      <c r="L399" s="8"/>
      <c r="M399" s="8"/>
      <c r="N399" s="8"/>
      <c r="O399" s="8"/>
      <c r="P399" s="8"/>
      <c r="Q399" s="8"/>
      <c r="R399" s="8"/>
      <c r="S399" s="8"/>
      <c r="T399" s="131"/>
      <c r="U399" s="131"/>
      <c r="V399" s="131"/>
      <c r="W399" s="131"/>
      <c r="X399" s="131"/>
      <c r="Y399" s="131"/>
      <c r="Z399" s="131"/>
      <c r="AA399" s="131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131"/>
      <c r="K400" s="8"/>
      <c r="L400" s="8"/>
      <c r="M400" s="8"/>
      <c r="N400" s="8"/>
      <c r="O400" s="8"/>
      <c r="P400" s="8"/>
      <c r="Q400" s="8"/>
      <c r="R400" s="8"/>
      <c r="S400" s="8"/>
      <c r="T400" s="131"/>
      <c r="U400" s="131"/>
      <c r="V400" s="131"/>
      <c r="W400" s="131"/>
      <c r="X400" s="131"/>
      <c r="Y400" s="131"/>
      <c r="Z400" s="131"/>
      <c r="AA400" s="131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131"/>
      <c r="K401" s="8"/>
      <c r="L401" s="8"/>
      <c r="M401" s="8"/>
      <c r="N401" s="8"/>
      <c r="O401" s="8"/>
      <c r="P401" s="8"/>
      <c r="Q401" s="8"/>
      <c r="R401" s="8"/>
      <c r="S401" s="8"/>
      <c r="T401" s="131"/>
      <c r="U401" s="131"/>
      <c r="V401" s="131"/>
      <c r="W401" s="131"/>
      <c r="X401" s="131"/>
      <c r="Y401" s="131"/>
      <c r="Z401" s="131"/>
      <c r="AA401" s="131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131"/>
      <c r="K402" s="8"/>
      <c r="L402" s="8"/>
      <c r="M402" s="8"/>
      <c r="N402" s="8"/>
      <c r="O402" s="8"/>
      <c r="P402" s="8"/>
      <c r="Q402" s="8"/>
      <c r="R402" s="8"/>
      <c r="S402" s="8"/>
      <c r="T402" s="131"/>
      <c r="U402" s="131"/>
      <c r="V402" s="131"/>
      <c r="W402" s="131"/>
      <c r="X402" s="131"/>
      <c r="Y402" s="131"/>
      <c r="Z402" s="131"/>
      <c r="AA402" s="131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131"/>
      <c r="K403" s="8"/>
      <c r="L403" s="8"/>
      <c r="M403" s="8"/>
      <c r="N403" s="8"/>
      <c r="O403" s="8"/>
      <c r="P403" s="8"/>
      <c r="Q403" s="8"/>
      <c r="R403" s="8"/>
      <c r="S403" s="8"/>
      <c r="T403" s="131"/>
      <c r="U403" s="131"/>
      <c r="V403" s="131"/>
      <c r="W403" s="131"/>
      <c r="X403" s="131"/>
      <c r="Y403" s="131"/>
      <c r="Z403" s="131"/>
      <c r="AA403" s="131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131"/>
      <c r="K404" s="8"/>
      <c r="L404" s="8"/>
      <c r="M404" s="8"/>
      <c r="N404" s="8"/>
      <c r="O404" s="8"/>
      <c r="P404" s="8"/>
      <c r="Q404" s="8"/>
      <c r="R404" s="8"/>
      <c r="S404" s="8"/>
      <c r="T404" s="131"/>
      <c r="U404" s="131"/>
      <c r="V404" s="131"/>
      <c r="W404" s="131"/>
      <c r="X404" s="131"/>
      <c r="Y404" s="131"/>
      <c r="Z404" s="131"/>
      <c r="AA404" s="131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131"/>
      <c r="K405" s="8"/>
      <c r="L405" s="8"/>
      <c r="M405" s="8"/>
      <c r="N405" s="8"/>
      <c r="O405" s="8"/>
      <c r="P405" s="8"/>
      <c r="Q405" s="8"/>
      <c r="R405" s="8"/>
      <c r="S405" s="8"/>
      <c r="T405" s="131"/>
      <c r="U405" s="131"/>
      <c r="V405" s="131"/>
      <c r="W405" s="131"/>
      <c r="X405" s="131"/>
      <c r="Y405" s="131"/>
      <c r="Z405" s="131"/>
      <c r="AA405" s="131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131"/>
      <c r="K406" s="8"/>
      <c r="L406" s="8"/>
      <c r="M406" s="8"/>
      <c r="N406" s="8"/>
      <c r="O406" s="8"/>
      <c r="P406" s="8"/>
      <c r="Q406" s="8"/>
      <c r="R406" s="8"/>
      <c r="S406" s="8"/>
      <c r="T406" s="131"/>
      <c r="U406" s="131"/>
      <c r="V406" s="131"/>
      <c r="W406" s="131"/>
      <c r="X406" s="131"/>
      <c r="Y406" s="131"/>
      <c r="Z406" s="131"/>
      <c r="AA406" s="131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131"/>
      <c r="K407" s="8"/>
      <c r="L407" s="8"/>
      <c r="M407" s="8"/>
      <c r="N407" s="8"/>
      <c r="O407" s="8"/>
      <c r="P407" s="8"/>
      <c r="Q407" s="8"/>
      <c r="R407" s="8"/>
      <c r="S407" s="8"/>
      <c r="T407" s="131"/>
      <c r="U407" s="131"/>
      <c r="V407" s="131"/>
      <c r="W407" s="131"/>
      <c r="X407" s="131"/>
      <c r="Y407" s="131"/>
      <c r="Z407" s="131"/>
      <c r="AA407" s="131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131"/>
      <c r="K408" s="8"/>
      <c r="L408" s="8"/>
      <c r="M408" s="8"/>
      <c r="N408" s="8"/>
      <c r="O408" s="8"/>
      <c r="P408" s="8"/>
      <c r="Q408" s="8"/>
      <c r="R408" s="8"/>
      <c r="S408" s="8"/>
      <c r="T408" s="131"/>
      <c r="U408" s="131"/>
      <c r="V408" s="131"/>
      <c r="W408" s="131"/>
      <c r="X408" s="131"/>
      <c r="Y408" s="131"/>
      <c r="Z408" s="131"/>
      <c r="AA408" s="131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131"/>
      <c r="K409" s="8"/>
      <c r="L409" s="8"/>
      <c r="M409" s="8"/>
      <c r="N409" s="8"/>
      <c r="O409" s="8"/>
      <c r="P409" s="8"/>
      <c r="Q409" s="8"/>
      <c r="R409" s="8"/>
      <c r="S409" s="8"/>
      <c r="T409" s="131"/>
      <c r="U409" s="131"/>
      <c r="V409" s="131"/>
      <c r="W409" s="131"/>
      <c r="X409" s="131"/>
      <c r="Y409" s="131"/>
      <c r="Z409" s="131"/>
      <c r="AA409" s="131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131"/>
      <c r="K410" s="8"/>
      <c r="L410" s="8"/>
      <c r="M410" s="8"/>
      <c r="N410" s="8"/>
      <c r="O410" s="8"/>
      <c r="P410" s="8"/>
      <c r="Q410" s="8"/>
      <c r="R410" s="8"/>
      <c r="S410" s="8"/>
      <c r="T410" s="131"/>
      <c r="U410" s="131"/>
      <c r="V410" s="131"/>
      <c r="W410" s="131"/>
      <c r="X410" s="131"/>
      <c r="Y410" s="131"/>
      <c r="Z410" s="131"/>
      <c r="AA410" s="131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131"/>
      <c r="K411" s="8"/>
      <c r="L411" s="8"/>
      <c r="M411" s="8"/>
      <c r="N411" s="8"/>
      <c r="O411" s="8"/>
      <c r="P411" s="8"/>
      <c r="Q411" s="8"/>
      <c r="R411" s="8"/>
      <c r="S411" s="8"/>
      <c r="T411" s="131"/>
      <c r="U411" s="131"/>
      <c r="V411" s="131"/>
      <c r="W411" s="131"/>
      <c r="X411" s="131"/>
      <c r="Y411" s="131"/>
      <c r="Z411" s="131"/>
      <c r="AA411" s="131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131"/>
      <c r="K412" s="8"/>
      <c r="L412" s="8"/>
      <c r="M412" s="8"/>
      <c r="N412" s="8"/>
      <c r="O412" s="8"/>
      <c r="P412" s="8"/>
      <c r="Q412" s="8"/>
      <c r="R412" s="8"/>
      <c r="S412" s="8"/>
      <c r="T412" s="131"/>
      <c r="U412" s="131"/>
      <c r="V412" s="131"/>
      <c r="W412" s="131"/>
      <c r="X412" s="131"/>
      <c r="Y412" s="131"/>
      <c r="Z412" s="131"/>
      <c r="AA412" s="131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131"/>
      <c r="K413" s="8"/>
      <c r="L413" s="8"/>
      <c r="M413" s="8"/>
      <c r="N413" s="8"/>
      <c r="O413" s="8"/>
      <c r="P413" s="8"/>
      <c r="Q413" s="8"/>
      <c r="R413" s="8"/>
      <c r="S413" s="8"/>
      <c r="T413" s="131"/>
      <c r="U413" s="131"/>
      <c r="V413" s="131"/>
      <c r="W413" s="131"/>
      <c r="X413" s="131"/>
      <c r="Y413" s="131"/>
      <c r="Z413" s="131"/>
      <c r="AA413" s="131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131"/>
      <c r="K414" s="8"/>
      <c r="L414" s="8"/>
      <c r="M414" s="8"/>
      <c r="N414" s="8"/>
      <c r="O414" s="8"/>
      <c r="P414" s="8"/>
      <c r="Q414" s="8"/>
      <c r="R414" s="8"/>
      <c r="S414" s="8"/>
      <c r="T414" s="131"/>
      <c r="U414" s="131"/>
      <c r="V414" s="131"/>
      <c r="W414" s="131"/>
      <c r="X414" s="131"/>
      <c r="Y414" s="131"/>
      <c r="Z414" s="131"/>
      <c r="AA414" s="131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131"/>
      <c r="K415" s="8"/>
      <c r="L415" s="8"/>
      <c r="M415" s="8"/>
      <c r="N415" s="8"/>
      <c r="O415" s="8"/>
      <c r="P415" s="8"/>
      <c r="Q415" s="8"/>
      <c r="R415" s="8"/>
      <c r="S415" s="8"/>
      <c r="T415" s="131"/>
      <c r="U415" s="131"/>
      <c r="V415" s="131"/>
      <c r="W415" s="131"/>
      <c r="X415" s="131"/>
      <c r="Y415" s="131"/>
      <c r="Z415" s="131"/>
      <c r="AA415" s="131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131"/>
      <c r="K416" s="8"/>
      <c r="L416" s="8"/>
      <c r="M416" s="8"/>
      <c r="N416" s="8"/>
      <c r="O416" s="8"/>
      <c r="P416" s="8"/>
      <c r="Q416" s="8"/>
      <c r="R416" s="8"/>
      <c r="S416" s="8"/>
      <c r="T416" s="131"/>
      <c r="U416" s="131"/>
      <c r="V416" s="131"/>
      <c r="W416" s="131"/>
      <c r="X416" s="131"/>
      <c r="Y416" s="131"/>
      <c r="Z416" s="131"/>
      <c r="AA416" s="131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131"/>
      <c r="K417" s="8"/>
      <c r="L417" s="8"/>
      <c r="M417" s="8"/>
      <c r="N417" s="8"/>
      <c r="O417" s="8"/>
      <c r="P417" s="8"/>
      <c r="Q417" s="8"/>
      <c r="R417" s="8"/>
      <c r="S417" s="8"/>
      <c r="T417" s="131"/>
      <c r="U417" s="131"/>
      <c r="V417" s="131"/>
      <c r="W417" s="131"/>
      <c r="X417" s="131"/>
      <c r="Y417" s="131"/>
      <c r="Z417" s="131"/>
      <c r="AA417" s="131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131"/>
      <c r="K418" s="8"/>
      <c r="L418" s="8"/>
      <c r="M418" s="8"/>
      <c r="N418" s="8"/>
      <c r="O418" s="8"/>
      <c r="P418" s="8"/>
      <c r="Q418" s="8"/>
      <c r="R418" s="8"/>
      <c r="S418" s="8"/>
      <c r="T418" s="131"/>
      <c r="U418" s="131"/>
      <c r="V418" s="131"/>
      <c r="W418" s="131"/>
      <c r="X418" s="131"/>
      <c r="Y418" s="131"/>
      <c r="Z418" s="131"/>
      <c r="AA418" s="131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131"/>
      <c r="K419" s="8"/>
      <c r="L419" s="8"/>
      <c r="M419" s="8"/>
      <c r="N419" s="8"/>
      <c r="O419" s="8"/>
      <c r="P419" s="8"/>
      <c r="Q419" s="8"/>
      <c r="R419" s="8"/>
      <c r="S419" s="8"/>
      <c r="T419" s="131"/>
      <c r="U419" s="131"/>
      <c r="V419" s="131"/>
      <c r="W419" s="131"/>
      <c r="X419" s="131"/>
      <c r="Y419" s="131"/>
      <c r="Z419" s="131"/>
      <c r="AA419" s="131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131"/>
      <c r="K420" s="8"/>
      <c r="L420" s="8"/>
      <c r="M420" s="8"/>
      <c r="N420" s="8"/>
      <c r="O420" s="8"/>
      <c r="P420" s="8"/>
      <c r="Q420" s="8"/>
      <c r="R420" s="8"/>
      <c r="S420" s="8"/>
      <c r="T420" s="131"/>
      <c r="U420" s="131"/>
      <c r="V420" s="131"/>
      <c r="W420" s="131"/>
      <c r="X420" s="131"/>
      <c r="Y420" s="131"/>
      <c r="Z420" s="131"/>
      <c r="AA420" s="131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131"/>
      <c r="K421" s="8"/>
      <c r="L421" s="8"/>
      <c r="M421" s="8"/>
      <c r="N421" s="8"/>
      <c r="O421" s="8"/>
      <c r="P421" s="8"/>
      <c r="Q421" s="8"/>
      <c r="R421" s="8"/>
      <c r="S421" s="8"/>
      <c r="T421" s="131"/>
      <c r="U421" s="131"/>
      <c r="V421" s="131"/>
      <c r="W421" s="131"/>
      <c r="X421" s="131"/>
      <c r="Y421" s="131"/>
      <c r="Z421" s="131"/>
      <c r="AA421" s="131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131"/>
      <c r="K422" s="8"/>
      <c r="L422" s="8"/>
      <c r="M422" s="8"/>
      <c r="N422" s="8"/>
      <c r="O422" s="8"/>
      <c r="P422" s="8"/>
      <c r="Q422" s="8"/>
      <c r="R422" s="8"/>
      <c r="S422" s="8"/>
      <c r="T422" s="131"/>
      <c r="U422" s="131"/>
      <c r="V422" s="131"/>
      <c r="W422" s="131"/>
      <c r="X422" s="131"/>
      <c r="Y422" s="131"/>
      <c r="Z422" s="131"/>
      <c r="AA422" s="131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131"/>
      <c r="K423" s="8"/>
      <c r="L423" s="8"/>
      <c r="M423" s="8"/>
      <c r="N423" s="8"/>
      <c r="O423" s="8"/>
      <c r="P423" s="8"/>
      <c r="Q423" s="8"/>
      <c r="R423" s="8"/>
      <c r="S423" s="8"/>
      <c r="T423" s="131"/>
      <c r="U423" s="131"/>
      <c r="V423" s="131"/>
      <c r="W423" s="131"/>
      <c r="X423" s="131"/>
      <c r="Y423" s="131"/>
      <c r="Z423" s="131"/>
      <c r="AA423" s="131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131"/>
      <c r="K424" s="8"/>
      <c r="L424" s="8"/>
      <c r="M424" s="8"/>
      <c r="N424" s="8"/>
      <c r="O424" s="8"/>
      <c r="P424" s="8"/>
      <c r="Q424" s="8"/>
      <c r="R424" s="8"/>
      <c r="S424" s="8"/>
      <c r="T424" s="131"/>
      <c r="U424" s="131"/>
      <c r="V424" s="131"/>
      <c r="W424" s="131"/>
      <c r="X424" s="131"/>
      <c r="Y424" s="131"/>
      <c r="Z424" s="131"/>
      <c r="AA424" s="131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131"/>
      <c r="K425" s="8"/>
      <c r="L425" s="8"/>
      <c r="M425" s="8"/>
      <c r="N425" s="8"/>
      <c r="O425" s="8"/>
      <c r="P425" s="8"/>
      <c r="Q425" s="8"/>
      <c r="R425" s="8"/>
      <c r="S425" s="8"/>
      <c r="T425" s="131"/>
      <c r="U425" s="131"/>
      <c r="V425" s="131"/>
      <c r="W425" s="131"/>
      <c r="X425" s="131"/>
      <c r="Y425" s="131"/>
      <c r="Z425" s="131"/>
      <c r="AA425" s="131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131"/>
      <c r="K426" s="8"/>
      <c r="L426" s="8"/>
      <c r="M426" s="8"/>
      <c r="N426" s="8"/>
      <c r="O426" s="8"/>
      <c r="P426" s="8"/>
      <c r="Q426" s="8"/>
      <c r="R426" s="8"/>
      <c r="S426" s="8"/>
      <c r="T426" s="131"/>
      <c r="U426" s="131"/>
      <c r="V426" s="131"/>
      <c r="W426" s="131"/>
      <c r="X426" s="131"/>
      <c r="Y426" s="131"/>
      <c r="Z426" s="131"/>
      <c r="AA426" s="131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131"/>
      <c r="K427" s="8"/>
      <c r="L427" s="8"/>
      <c r="M427" s="8"/>
      <c r="N427" s="8"/>
      <c r="O427" s="8"/>
      <c r="P427" s="8"/>
      <c r="Q427" s="8"/>
      <c r="R427" s="8"/>
      <c r="S427" s="8"/>
      <c r="T427" s="131"/>
      <c r="U427" s="131"/>
      <c r="V427" s="131"/>
      <c r="W427" s="131"/>
      <c r="X427" s="131"/>
      <c r="Y427" s="131"/>
      <c r="Z427" s="131"/>
      <c r="AA427" s="131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131"/>
      <c r="K428" s="8"/>
      <c r="L428" s="8"/>
      <c r="M428" s="8"/>
      <c r="N428" s="8"/>
      <c r="O428" s="8"/>
      <c r="P428" s="8"/>
      <c r="Q428" s="8"/>
      <c r="R428" s="8"/>
      <c r="S428" s="8"/>
      <c r="T428" s="131"/>
      <c r="U428" s="131"/>
      <c r="V428" s="131"/>
      <c r="W428" s="131"/>
      <c r="X428" s="131"/>
      <c r="Y428" s="131"/>
      <c r="Z428" s="131"/>
      <c r="AA428" s="131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131"/>
      <c r="K429" s="8"/>
      <c r="L429" s="8"/>
      <c r="M429" s="8"/>
      <c r="N429" s="8"/>
      <c r="O429" s="8"/>
      <c r="P429" s="8"/>
      <c r="Q429" s="8"/>
      <c r="R429" s="8"/>
      <c r="S429" s="8"/>
      <c r="T429" s="131"/>
      <c r="U429" s="131"/>
      <c r="V429" s="131"/>
      <c r="W429" s="131"/>
      <c r="X429" s="131"/>
      <c r="Y429" s="131"/>
      <c r="Z429" s="131"/>
      <c r="AA429" s="131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131"/>
      <c r="K430" s="8"/>
      <c r="L430" s="8"/>
      <c r="M430" s="8"/>
      <c r="N430" s="8"/>
      <c r="O430" s="8"/>
      <c r="P430" s="8"/>
      <c r="Q430" s="8"/>
      <c r="R430" s="8"/>
      <c r="S430" s="8"/>
      <c r="T430" s="131"/>
      <c r="U430" s="131"/>
      <c r="V430" s="131"/>
      <c r="W430" s="131"/>
      <c r="X430" s="131"/>
      <c r="Y430" s="131"/>
      <c r="Z430" s="131"/>
      <c r="AA430" s="131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131"/>
      <c r="K431" s="8"/>
      <c r="L431" s="8"/>
      <c r="M431" s="8"/>
      <c r="N431" s="8"/>
      <c r="O431" s="8"/>
      <c r="P431" s="8"/>
      <c r="Q431" s="8"/>
      <c r="R431" s="8"/>
      <c r="S431" s="8"/>
      <c r="T431" s="131"/>
      <c r="U431" s="131"/>
      <c r="V431" s="131"/>
      <c r="W431" s="131"/>
      <c r="X431" s="131"/>
      <c r="Y431" s="131"/>
      <c r="Z431" s="131"/>
      <c r="AA431" s="131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131"/>
      <c r="K432" s="8"/>
      <c r="L432" s="8"/>
      <c r="M432" s="8"/>
      <c r="N432" s="8"/>
      <c r="O432" s="8"/>
      <c r="P432" s="8"/>
      <c r="Q432" s="8"/>
      <c r="R432" s="8"/>
      <c r="S432" s="8"/>
      <c r="T432" s="131"/>
      <c r="U432" s="131"/>
      <c r="V432" s="131"/>
      <c r="W432" s="131"/>
      <c r="X432" s="131"/>
      <c r="Y432" s="131"/>
      <c r="Z432" s="131"/>
      <c r="AA432" s="131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131"/>
      <c r="K433" s="8"/>
      <c r="L433" s="8"/>
      <c r="M433" s="8"/>
      <c r="N433" s="8"/>
      <c r="O433" s="8"/>
      <c r="P433" s="8"/>
      <c r="Q433" s="8"/>
      <c r="R433" s="8"/>
      <c r="S433" s="8"/>
      <c r="T433" s="131"/>
      <c r="U433" s="131"/>
      <c r="V433" s="131"/>
      <c r="W433" s="131"/>
      <c r="X433" s="131"/>
      <c r="Y433" s="131"/>
      <c r="Z433" s="131"/>
      <c r="AA433" s="131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131"/>
      <c r="K434" s="8"/>
      <c r="L434" s="8"/>
      <c r="M434" s="8"/>
      <c r="N434" s="8"/>
      <c r="O434" s="8"/>
      <c r="P434" s="8"/>
      <c r="Q434" s="8"/>
      <c r="R434" s="8"/>
      <c r="S434" s="8"/>
      <c r="T434" s="131"/>
      <c r="U434" s="131"/>
      <c r="V434" s="131"/>
      <c r="W434" s="131"/>
      <c r="X434" s="131"/>
      <c r="Y434" s="131"/>
      <c r="Z434" s="131"/>
      <c r="AA434" s="131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131"/>
      <c r="K435" s="8"/>
      <c r="L435" s="8"/>
      <c r="M435" s="8"/>
      <c r="N435" s="8"/>
      <c r="O435" s="8"/>
      <c r="P435" s="8"/>
      <c r="Q435" s="8"/>
      <c r="R435" s="8"/>
      <c r="S435" s="8"/>
      <c r="T435" s="131"/>
      <c r="U435" s="131"/>
      <c r="V435" s="131"/>
      <c r="W435" s="131"/>
      <c r="X435" s="131"/>
      <c r="Y435" s="131"/>
      <c r="Z435" s="131"/>
      <c r="AA435" s="131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131"/>
      <c r="K436" s="8"/>
      <c r="L436" s="8"/>
      <c r="M436" s="8"/>
      <c r="N436" s="8"/>
      <c r="O436" s="8"/>
      <c r="P436" s="8"/>
      <c r="Q436" s="8"/>
      <c r="R436" s="8"/>
      <c r="S436" s="8"/>
      <c r="T436" s="131"/>
      <c r="U436" s="131"/>
      <c r="V436" s="131"/>
      <c r="W436" s="131"/>
      <c r="X436" s="131"/>
      <c r="Y436" s="131"/>
      <c r="Z436" s="131"/>
      <c r="AA436" s="131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131"/>
      <c r="K437" s="8"/>
      <c r="L437" s="8"/>
      <c r="M437" s="8"/>
      <c r="N437" s="8"/>
      <c r="O437" s="8"/>
      <c r="P437" s="8"/>
      <c r="Q437" s="8"/>
      <c r="R437" s="8"/>
      <c r="S437" s="8"/>
      <c r="T437" s="131"/>
      <c r="U437" s="131"/>
      <c r="V437" s="131"/>
      <c r="W437" s="131"/>
      <c r="X437" s="131"/>
      <c r="Y437" s="131"/>
      <c r="Z437" s="131"/>
      <c r="AA437" s="131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131"/>
      <c r="K438" s="8"/>
      <c r="L438" s="8"/>
      <c r="M438" s="8"/>
      <c r="N438" s="8"/>
      <c r="O438" s="8"/>
      <c r="P438" s="8"/>
      <c r="Q438" s="8"/>
      <c r="R438" s="8"/>
      <c r="S438" s="8"/>
      <c r="T438" s="131"/>
      <c r="U438" s="131"/>
      <c r="V438" s="131"/>
      <c r="W438" s="131"/>
      <c r="X438" s="131"/>
      <c r="Y438" s="131"/>
      <c r="Z438" s="131"/>
      <c r="AA438" s="131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131"/>
      <c r="K439" s="8"/>
      <c r="L439" s="8"/>
      <c r="M439" s="8"/>
      <c r="N439" s="8"/>
      <c r="O439" s="8"/>
      <c r="P439" s="8"/>
      <c r="Q439" s="8"/>
      <c r="R439" s="8"/>
      <c r="S439" s="8"/>
      <c r="T439" s="131"/>
      <c r="U439" s="131"/>
      <c r="V439" s="131"/>
      <c r="W439" s="131"/>
      <c r="X439" s="131"/>
      <c r="Y439" s="131"/>
      <c r="Z439" s="131"/>
      <c r="AA439" s="131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131"/>
      <c r="K440" s="8"/>
      <c r="L440" s="8"/>
      <c r="M440" s="8"/>
      <c r="N440" s="8"/>
      <c r="O440" s="8"/>
      <c r="P440" s="8"/>
      <c r="Q440" s="8"/>
      <c r="R440" s="8"/>
      <c r="S440" s="8"/>
      <c r="T440" s="131"/>
      <c r="U440" s="131"/>
      <c r="V440" s="131"/>
      <c r="W440" s="131"/>
      <c r="X440" s="131"/>
      <c r="Y440" s="131"/>
      <c r="Z440" s="131"/>
      <c r="AA440" s="131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131"/>
      <c r="K441" s="8"/>
      <c r="L441" s="8"/>
      <c r="M441" s="8"/>
      <c r="N441" s="8"/>
      <c r="O441" s="8"/>
      <c r="P441" s="8"/>
      <c r="Q441" s="8"/>
      <c r="R441" s="8"/>
      <c r="S441" s="8"/>
      <c r="T441" s="131"/>
      <c r="U441" s="131"/>
      <c r="V441" s="131"/>
      <c r="W441" s="131"/>
      <c r="X441" s="131"/>
      <c r="Y441" s="131"/>
      <c r="Z441" s="131"/>
      <c r="AA441" s="131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131"/>
      <c r="K442" s="8"/>
      <c r="L442" s="8"/>
      <c r="M442" s="8"/>
      <c r="N442" s="8"/>
      <c r="O442" s="8"/>
      <c r="P442" s="8"/>
      <c r="Q442" s="8"/>
      <c r="R442" s="8"/>
      <c r="S442" s="8"/>
      <c r="T442" s="131"/>
      <c r="U442" s="131"/>
      <c r="V442" s="131"/>
      <c r="W442" s="131"/>
      <c r="X442" s="131"/>
      <c r="Y442" s="131"/>
      <c r="Z442" s="131"/>
      <c r="AA442" s="131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131"/>
      <c r="K443" s="8"/>
      <c r="L443" s="8"/>
      <c r="M443" s="8"/>
      <c r="N443" s="8"/>
      <c r="O443" s="8"/>
      <c r="P443" s="8"/>
      <c r="Q443" s="8"/>
      <c r="R443" s="8"/>
      <c r="S443" s="8"/>
      <c r="T443" s="131"/>
      <c r="U443" s="131"/>
      <c r="V443" s="131"/>
      <c r="W443" s="131"/>
      <c r="X443" s="131"/>
      <c r="Y443" s="131"/>
      <c r="Z443" s="131"/>
      <c r="AA443" s="131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131"/>
      <c r="K444" s="8"/>
      <c r="L444" s="8"/>
      <c r="M444" s="8"/>
      <c r="N444" s="8"/>
      <c r="O444" s="8"/>
      <c r="P444" s="8"/>
      <c r="Q444" s="8"/>
      <c r="R444" s="8"/>
      <c r="S444" s="8"/>
      <c r="T444" s="131"/>
      <c r="U444" s="131"/>
      <c r="V444" s="131"/>
      <c r="W444" s="131"/>
      <c r="X444" s="131"/>
      <c r="Y444" s="131"/>
      <c r="Z444" s="131"/>
      <c r="AA444" s="131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131"/>
      <c r="K445" s="8"/>
      <c r="L445" s="8"/>
      <c r="M445" s="8"/>
      <c r="N445" s="8"/>
      <c r="O445" s="8"/>
      <c r="P445" s="8"/>
      <c r="Q445" s="8"/>
      <c r="R445" s="8"/>
      <c r="S445" s="8"/>
      <c r="T445" s="131"/>
      <c r="U445" s="131"/>
      <c r="V445" s="131"/>
      <c r="W445" s="131"/>
      <c r="X445" s="131"/>
      <c r="Y445" s="131"/>
      <c r="Z445" s="131"/>
      <c r="AA445" s="131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131"/>
      <c r="K446" s="8"/>
      <c r="L446" s="8"/>
      <c r="M446" s="8"/>
      <c r="N446" s="8"/>
      <c r="O446" s="8"/>
      <c r="P446" s="8"/>
      <c r="Q446" s="8"/>
      <c r="R446" s="8"/>
      <c r="S446" s="8"/>
      <c r="T446" s="131"/>
      <c r="U446" s="131"/>
      <c r="V446" s="131"/>
      <c r="W446" s="131"/>
      <c r="X446" s="131"/>
      <c r="Y446" s="131"/>
      <c r="Z446" s="131"/>
      <c r="AA446" s="131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131"/>
      <c r="K447" s="8"/>
      <c r="L447" s="8"/>
      <c r="M447" s="8"/>
      <c r="N447" s="8"/>
      <c r="O447" s="8"/>
      <c r="P447" s="8"/>
      <c r="Q447" s="8"/>
      <c r="R447" s="8"/>
      <c r="S447" s="8"/>
      <c r="T447" s="131"/>
      <c r="U447" s="131"/>
      <c r="V447" s="131"/>
      <c r="W447" s="131"/>
      <c r="X447" s="131"/>
      <c r="Y447" s="131"/>
      <c r="Z447" s="131"/>
      <c r="AA447" s="131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131"/>
      <c r="K448" s="8"/>
      <c r="L448" s="8"/>
      <c r="M448" s="8"/>
      <c r="N448" s="8"/>
      <c r="O448" s="8"/>
      <c r="P448" s="8"/>
      <c r="Q448" s="8"/>
      <c r="R448" s="8"/>
      <c r="S448" s="8"/>
      <c r="T448" s="131"/>
      <c r="U448" s="131"/>
      <c r="V448" s="131"/>
      <c r="W448" s="131"/>
      <c r="X448" s="131"/>
      <c r="Y448" s="131"/>
      <c r="Z448" s="131"/>
      <c r="AA448" s="131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131"/>
      <c r="K449" s="8"/>
      <c r="L449" s="8"/>
      <c r="M449" s="8"/>
      <c r="N449" s="8"/>
      <c r="O449" s="8"/>
      <c r="P449" s="8"/>
      <c r="Q449" s="8"/>
      <c r="R449" s="8"/>
      <c r="S449" s="8"/>
      <c r="T449" s="131"/>
      <c r="U449" s="131"/>
      <c r="V449" s="131"/>
      <c r="W449" s="131"/>
      <c r="X449" s="131"/>
      <c r="Y449" s="131"/>
      <c r="Z449" s="131"/>
      <c r="AA449" s="131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131"/>
      <c r="K450" s="8"/>
      <c r="L450" s="8"/>
      <c r="M450" s="8"/>
      <c r="N450" s="8"/>
      <c r="O450" s="8"/>
      <c r="P450" s="8"/>
      <c r="Q450" s="8"/>
      <c r="R450" s="8"/>
      <c r="S450" s="8"/>
      <c r="T450" s="131"/>
      <c r="U450" s="131"/>
      <c r="V450" s="131"/>
      <c r="W450" s="131"/>
      <c r="X450" s="131"/>
      <c r="Y450" s="131"/>
      <c r="Z450" s="131"/>
      <c r="AA450" s="131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131"/>
      <c r="K451" s="8"/>
      <c r="L451" s="8"/>
      <c r="M451" s="8"/>
      <c r="N451" s="8"/>
      <c r="O451" s="8"/>
      <c r="P451" s="8"/>
      <c r="Q451" s="8"/>
      <c r="R451" s="8"/>
      <c r="S451" s="8"/>
      <c r="T451" s="131"/>
      <c r="U451" s="131"/>
      <c r="V451" s="131"/>
      <c r="W451" s="131"/>
      <c r="X451" s="131"/>
      <c r="Y451" s="131"/>
      <c r="Z451" s="131"/>
      <c r="AA451" s="131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131"/>
      <c r="K452" s="8"/>
      <c r="L452" s="8"/>
      <c r="M452" s="8"/>
      <c r="N452" s="8"/>
      <c r="O452" s="8"/>
      <c r="P452" s="8"/>
      <c r="Q452" s="8"/>
      <c r="R452" s="8"/>
      <c r="S452" s="8"/>
      <c r="T452" s="131"/>
      <c r="U452" s="131"/>
      <c r="V452" s="131"/>
      <c r="W452" s="131"/>
      <c r="X452" s="131"/>
      <c r="Y452" s="131"/>
      <c r="Z452" s="131"/>
      <c r="AA452" s="131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131"/>
      <c r="K453" s="8"/>
      <c r="L453" s="8"/>
      <c r="M453" s="8"/>
      <c r="N453" s="8"/>
      <c r="O453" s="8"/>
      <c r="P453" s="8"/>
      <c r="Q453" s="8"/>
      <c r="R453" s="8"/>
      <c r="S453" s="8"/>
      <c r="T453" s="131"/>
      <c r="U453" s="131"/>
      <c r="V453" s="131"/>
      <c r="W453" s="131"/>
      <c r="X453" s="131"/>
      <c r="Y453" s="131"/>
      <c r="Z453" s="131"/>
      <c r="AA453" s="131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131"/>
      <c r="K454" s="8"/>
      <c r="L454" s="8"/>
      <c r="M454" s="8"/>
      <c r="N454" s="8"/>
      <c r="O454" s="8"/>
      <c r="P454" s="8"/>
      <c r="Q454" s="8"/>
      <c r="R454" s="8"/>
      <c r="S454" s="8"/>
      <c r="T454" s="131"/>
      <c r="U454" s="131"/>
      <c r="V454" s="131"/>
      <c r="W454" s="131"/>
      <c r="X454" s="131"/>
      <c r="Y454" s="131"/>
      <c r="Z454" s="131"/>
      <c r="AA454" s="131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131"/>
      <c r="K455" s="8"/>
      <c r="L455" s="8"/>
      <c r="M455" s="8"/>
      <c r="N455" s="8"/>
      <c r="O455" s="8"/>
      <c r="P455" s="8"/>
      <c r="Q455" s="8"/>
      <c r="R455" s="8"/>
      <c r="S455" s="8"/>
      <c r="T455" s="131"/>
      <c r="U455" s="131"/>
      <c r="V455" s="131"/>
      <c r="W455" s="131"/>
      <c r="X455" s="131"/>
      <c r="Y455" s="131"/>
      <c r="Z455" s="131"/>
      <c r="AA455" s="131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131"/>
      <c r="K456" s="8"/>
      <c r="L456" s="8"/>
      <c r="M456" s="8"/>
      <c r="N456" s="8"/>
      <c r="O456" s="8"/>
      <c r="P456" s="8"/>
      <c r="Q456" s="8"/>
      <c r="R456" s="8"/>
      <c r="S456" s="8"/>
      <c r="T456" s="131"/>
      <c r="U456" s="131"/>
      <c r="V456" s="131"/>
      <c r="W456" s="131"/>
      <c r="X456" s="131"/>
      <c r="Y456" s="131"/>
      <c r="Z456" s="131"/>
      <c r="AA456" s="131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131"/>
      <c r="K457" s="8"/>
      <c r="L457" s="8"/>
      <c r="M457" s="8"/>
      <c r="N457" s="8"/>
      <c r="O457" s="8"/>
      <c r="P457" s="8"/>
      <c r="Q457" s="8"/>
      <c r="R457" s="8"/>
      <c r="S457" s="8"/>
      <c r="T457" s="131"/>
      <c r="U457" s="131"/>
      <c r="V457" s="131"/>
      <c r="W457" s="131"/>
      <c r="X457" s="131"/>
      <c r="Y457" s="131"/>
      <c r="Z457" s="131"/>
      <c r="AA457" s="131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131"/>
      <c r="K458" s="8"/>
      <c r="L458" s="8"/>
      <c r="M458" s="8"/>
      <c r="N458" s="8"/>
      <c r="O458" s="8"/>
      <c r="P458" s="8"/>
      <c r="Q458" s="8"/>
      <c r="R458" s="8"/>
      <c r="S458" s="8"/>
      <c r="T458" s="131"/>
      <c r="U458" s="131"/>
      <c r="V458" s="131"/>
      <c r="W458" s="131"/>
      <c r="X458" s="131"/>
      <c r="Y458" s="131"/>
      <c r="Z458" s="131"/>
      <c r="AA458" s="131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131"/>
      <c r="K459" s="8"/>
      <c r="L459" s="8"/>
      <c r="M459" s="8"/>
      <c r="N459" s="8"/>
      <c r="O459" s="8"/>
      <c r="P459" s="8"/>
      <c r="Q459" s="8"/>
      <c r="R459" s="8"/>
      <c r="S459" s="8"/>
      <c r="T459" s="131"/>
      <c r="U459" s="131"/>
      <c r="V459" s="131"/>
      <c r="W459" s="131"/>
      <c r="X459" s="131"/>
      <c r="Y459" s="131"/>
      <c r="Z459" s="131"/>
      <c r="AA459" s="131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131"/>
      <c r="K460" s="8"/>
      <c r="L460" s="8"/>
      <c r="M460" s="8"/>
      <c r="N460" s="8"/>
      <c r="O460" s="8"/>
      <c r="P460" s="8"/>
      <c r="Q460" s="8"/>
      <c r="R460" s="8"/>
      <c r="S460" s="8"/>
      <c r="T460" s="131"/>
      <c r="U460" s="131"/>
      <c r="V460" s="131"/>
      <c r="W460" s="131"/>
      <c r="X460" s="131"/>
      <c r="Y460" s="131"/>
      <c r="Z460" s="131"/>
      <c r="AA460" s="131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131"/>
      <c r="K461" s="8"/>
      <c r="L461" s="8"/>
      <c r="M461" s="8"/>
      <c r="N461" s="8"/>
      <c r="O461" s="8"/>
      <c r="P461" s="8"/>
      <c r="Q461" s="8"/>
      <c r="R461" s="8"/>
      <c r="S461" s="8"/>
      <c r="T461" s="131"/>
      <c r="U461" s="131"/>
      <c r="V461" s="131"/>
      <c r="W461" s="131"/>
      <c r="X461" s="131"/>
      <c r="Y461" s="131"/>
      <c r="Z461" s="131"/>
      <c r="AA461" s="131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131"/>
      <c r="K462" s="8"/>
      <c r="L462" s="8"/>
      <c r="M462" s="8"/>
      <c r="N462" s="8"/>
      <c r="O462" s="8"/>
      <c r="P462" s="8"/>
      <c r="Q462" s="8"/>
      <c r="R462" s="8"/>
      <c r="S462" s="8"/>
      <c r="T462" s="131"/>
      <c r="U462" s="131"/>
      <c r="V462" s="131"/>
      <c r="W462" s="131"/>
      <c r="X462" s="131"/>
      <c r="Y462" s="131"/>
      <c r="Z462" s="131"/>
      <c r="AA462" s="131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131"/>
      <c r="K463" s="8"/>
      <c r="L463" s="8"/>
      <c r="M463" s="8"/>
      <c r="N463" s="8"/>
      <c r="O463" s="8"/>
      <c r="P463" s="8"/>
      <c r="Q463" s="8"/>
      <c r="R463" s="8"/>
      <c r="S463" s="8"/>
      <c r="T463" s="131"/>
      <c r="U463" s="131"/>
      <c r="V463" s="131"/>
      <c r="W463" s="131"/>
      <c r="X463" s="131"/>
      <c r="Y463" s="131"/>
      <c r="Z463" s="131"/>
      <c r="AA463" s="131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131"/>
      <c r="K464" s="8"/>
      <c r="L464" s="8"/>
      <c r="M464" s="8"/>
      <c r="N464" s="8"/>
      <c r="O464" s="8"/>
      <c r="P464" s="8"/>
      <c r="Q464" s="8"/>
      <c r="R464" s="8"/>
      <c r="S464" s="8"/>
      <c r="T464" s="131"/>
      <c r="U464" s="131"/>
      <c r="V464" s="131"/>
      <c r="W464" s="131"/>
      <c r="X464" s="131"/>
      <c r="Y464" s="131"/>
      <c r="Z464" s="131"/>
      <c r="AA464" s="131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131"/>
      <c r="K465" s="8"/>
      <c r="L465" s="8"/>
      <c r="M465" s="8"/>
      <c r="N465" s="8"/>
      <c r="O465" s="8"/>
      <c r="P465" s="8"/>
      <c r="Q465" s="8"/>
      <c r="R465" s="8"/>
      <c r="S465" s="8"/>
      <c r="T465" s="131"/>
      <c r="U465" s="131"/>
      <c r="V465" s="131"/>
      <c r="W465" s="131"/>
      <c r="X465" s="131"/>
      <c r="Y465" s="131"/>
      <c r="Z465" s="131"/>
      <c r="AA465" s="131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131"/>
      <c r="K466" s="8"/>
      <c r="L466" s="8"/>
      <c r="M466" s="8"/>
      <c r="N466" s="8"/>
      <c r="O466" s="8"/>
      <c r="P466" s="8"/>
      <c r="Q466" s="8"/>
      <c r="R466" s="8"/>
      <c r="S466" s="8"/>
      <c r="T466" s="131"/>
      <c r="U466" s="131"/>
      <c r="V466" s="131"/>
      <c r="W466" s="131"/>
      <c r="X466" s="131"/>
      <c r="Y466" s="131"/>
      <c r="Z466" s="131"/>
      <c r="AA466" s="131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131"/>
      <c r="K467" s="8"/>
      <c r="L467" s="8"/>
      <c r="M467" s="8"/>
      <c r="N467" s="8"/>
      <c r="O467" s="8"/>
      <c r="P467" s="8"/>
      <c r="Q467" s="8"/>
      <c r="R467" s="8"/>
      <c r="S467" s="8"/>
      <c r="T467" s="131"/>
      <c r="U467" s="131"/>
      <c r="V467" s="131"/>
      <c r="W467" s="131"/>
      <c r="X467" s="131"/>
      <c r="Y467" s="131"/>
      <c r="Z467" s="131"/>
      <c r="AA467" s="131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131"/>
      <c r="K468" s="8"/>
      <c r="L468" s="8"/>
      <c r="M468" s="8"/>
      <c r="N468" s="8"/>
      <c r="O468" s="8"/>
      <c r="P468" s="8"/>
      <c r="Q468" s="8"/>
      <c r="R468" s="8"/>
      <c r="S468" s="8"/>
      <c r="T468" s="131"/>
      <c r="U468" s="131"/>
      <c r="V468" s="131"/>
      <c r="W468" s="131"/>
      <c r="X468" s="131"/>
      <c r="Y468" s="131"/>
      <c r="Z468" s="131"/>
      <c r="AA468" s="131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131"/>
      <c r="K469" s="8"/>
      <c r="L469" s="8"/>
      <c r="M469" s="8"/>
      <c r="N469" s="8"/>
      <c r="O469" s="8"/>
      <c r="P469" s="8"/>
      <c r="Q469" s="8"/>
      <c r="R469" s="8"/>
      <c r="S469" s="8"/>
      <c r="T469" s="131"/>
      <c r="U469" s="131"/>
      <c r="V469" s="131"/>
      <c r="W469" s="131"/>
      <c r="X469" s="131"/>
      <c r="Y469" s="131"/>
      <c r="Z469" s="131"/>
      <c r="AA469" s="131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131"/>
      <c r="K470" s="8"/>
      <c r="L470" s="8"/>
      <c r="M470" s="8"/>
      <c r="N470" s="8"/>
      <c r="O470" s="8"/>
      <c r="P470" s="8"/>
      <c r="Q470" s="8"/>
      <c r="R470" s="8"/>
      <c r="S470" s="8"/>
      <c r="T470" s="131"/>
      <c r="U470" s="131"/>
      <c r="V470" s="131"/>
      <c r="W470" s="131"/>
      <c r="X470" s="131"/>
      <c r="Y470" s="131"/>
      <c r="Z470" s="131"/>
      <c r="AA470" s="131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131"/>
      <c r="K471" s="8"/>
      <c r="L471" s="8"/>
      <c r="M471" s="8"/>
      <c r="N471" s="8"/>
      <c r="O471" s="8"/>
      <c r="P471" s="8"/>
      <c r="Q471" s="8"/>
      <c r="R471" s="8"/>
      <c r="S471" s="8"/>
      <c r="T471" s="131"/>
      <c r="U471" s="131"/>
      <c r="V471" s="131"/>
      <c r="W471" s="131"/>
      <c r="X471" s="131"/>
      <c r="Y471" s="131"/>
      <c r="Z471" s="131"/>
      <c r="AA471" s="131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131"/>
      <c r="K472" s="8"/>
      <c r="L472" s="8"/>
      <c r="M472" s="8"/>
      <c r="N472" s="8"/>
      <c r="O472" s="8"/>
      <c r="P472" s="8"/>
      <c r="Q472" s="8"/>
      <c r="R472" s="8"/>
      <c r="S472" s="8"/>
      <c r="T472" s="131"/>
      <c r="U472" s="131"/>
      <c r="V472" s="131"/>
      <c r="W472" s="131"/>
      <c r="X472" s="131"/>
      <c r="Y472" s="131"/>
      <c r="Z472" s="131"/>
      <c r="AA472" s="131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131"/>
      <c r="K473" s="8"/>
      <c r="L473" s="8"/>
      <c r="M473" s="8"/>
      <c r="N473" s="8"/>
      <c r="O473" s="8"/>
      <c r="P473" s="8"/>
      <c r="Q473" s="8"/>
      <c r="R473" s="8"/>
      <c r="S473" s="8"/>
      <c r="T473" s="131"/>
      <c r="U473" s="131"/>
      <c r="V473" s="131"/>
      <c r="W473" s="131"/>
      <c r="X473" s="131"/>
      <c r="Y473" s="131"/>
      <c r="Z473" s="131"/>
      <c r="AA473" s="131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131"/>
      <c r="K474" s="8"/>
      <c r="L474" s="8"/>
      <c r="M474" s="8"/>
      <c r="N474" s="8"/>
      <c r="O474" s="8"/>
      <c r="P474" s="8"/>
      <c r="Q474" s="8"/>
      <c r="R474" s="8"/>
      <c r="S474" s="8"/>
      <c r="T474" s="131"/>
      <c r="U474" s="131"/>
      <c r="V474" s="131"/>
      <c r="W474" s="131"/>
      <c r="X474" s="131"/>
      <c r="Y474" s="131"/>
      <c r="Z474" s="131"/>
      <c r="AA474" s="131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131"/>
      <c r="K475" s="8"/>
      <c r="L475" s="8"/>
      <c r="M475" s="8"/>
      <c r="N475" s="8"/>
      <c r="O475" s="8"/>
      <c r="P475" s="8"/>
      <c r="Q475" s="8"/>
      <c r="R475" s="8"/>
      <c r="S475" s="8"/>
      <c r="T475" s="131"/>
      <c r="U475" s="131"/>
      <c r="V475" s="131"/>
      <c r="W475" s="131"/>
      <c r="X475" s="131"/>
      <c r="Y475" s="131"/>
      <c r="Z475" s="131"/>
      <c r="AA475" s="131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131"/>
      <c r="K476" s="8"/>
      <c r="L476" s="8"/>
      <c r="M476" s="8"/>
      <c r="N476" s="8"/>
      <c r="O476" s="8"/>
      <c r="P476" s="8"/>
      <c r="Q476" s="8"/>
      <c r="R476" s="8"/>
      <c r="S476" s="8"/>
      <c r="T476" s="131"/>
      <c r="U476" s="131"/>
      <c r="V476" s="131"/>
      <c r="W476" s="131"/>
      <c r="X476" s="131"/>
      <c r="Y476" s="131"/>
      <c r="Z476" s="131"/>
      <c r="AA476" s="131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131"/>
      <c r="K477" s="8"/>
      <c r="L477" s="8"/>
      <c r="M477" s="8"/>
      <c r="N477" s="8"/>
      <c r="O477" s="8"/>
      <c r="P477" s="8"/>
      <c r="Q477" s="8"/>
      <c r="R477" s="8"/>
      <c r="S477" s="8"/>
      <c r="T477" s="131"/>
      <c r="U477" s="131"/>
      <c r="V477" s="131"/>
      <c r="W477" s="131"/>
      <c r="X477" s="131"/>
      <c r="Y477" s="131"/>
      <c r="Z477" s="131"/>
      <c r="AA477" s="131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131"/>
      <c r="K478" s="8"/>
      <c r="L478" s="8"/>
      <c r="M478" s="8"/>
      <c r="N478" s="8"/>
      <c r="O478" s="8"/>
      <c r="P478" s="8"/>
      <c r="Q478" s="8"/>
      <c r="R478" s="8"/>
      <c r="S478" s="8"/>
      <c r="T478" s="131"/>
      <c r="U478" s="131"/>
      <c r="V478" s="131"/>
      <c r="W478" s="131"/>
      <c r="X478" s="131"/>
      <c r="Y478" s="131"/>
      <c r="Z478" s="131"/>
      <c r="AA478" s="131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131"/>
      <c r="K479" s="8"/>
      <c r="L479" s="8"/>
      <c r="M479" s="8"/>
      <c r="N479" s="8"/>
      <c r="O479" s="8"/>
      <c r="P479" s="8"/>
      <c r="Q479" s="8"/>
      <c r="R479" s="8"/>
      <c r="S479" s="8"/>
      <c r="T479" s="131"/>
      <c r="U479" s="131"/>
      <c r="V479" s="131"/>
      <c r="W479" s="131"/>
      <c r="X479" s="131"/>
      <c r="Y479" s="131"/>
      <c r="Z479" s="131"/>
      <c r="AA479" s="131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131"/>
      <c r="K480" s="8"/>
      <c r="L480" s="8"/>
      <c r="M480" s="8"/>
      <c r="N480" s="8"/>
      <c r="O480" s="8"/>
      <c r="P480" s="8"/>
      <c r="Q480" s="8"/>
      <c r="R480" s="8"/>
      <c r="S480" s="8"/>
      <c r="T480" s="131"/>
      <c r="U480" s="131"/>
      <c r="V480" s="131"/>
      <c r="W480" s="131"/>
      <c r="X480" s="131"/>
      <c r="Y480" s="131"/>
      <c r="Z480" s="131"/>
      <c r="AA480" s="131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131"/>
      <c r="K481" s="8"/>
      <c r="L481" s="8"/>
      <c r="M481" s="8"/>
      <c r="N481" s="8"/>
      <c r="O481" s="8"/>
      <c r="P481" s="8"/>
      <c r="Q481" s="8"/>
      <c r="R481" s="8"/>
      <c r="S481" s="8"/>
      <c r="T481" s="131"/>
      <c r="U481" s="131"/>
      <c r="V481" s="131"/>
      <c r="W481" s="131"/>
      <c r="X481" s="131"/>
      <c r="Y481" s="131"/>
      <c r="Z481" s="131"/>
      <c r="AA481" s="131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131"/>
      <c r="K482" s="8"/>
      <c r="L482" s="8"/>
      <c r="M482" s="8"/>
      <c r="N482" s="8"/>
      <c r="O482" s="8"/>
      <c r="P482" s="8"/>
      <c r="Q482" s="8"/>
      <c r="R482" s="8"/>
      <c r="S482" s="8"/>
      <c r="T482" s="131"/>
      <c r="U482" s="131"/>
      <c r="V482" s="131"/>
      <c r="W482" s="131"/>
      <c r="X482" s="131"/>
      <c r="Y482" s="131"/>
      <c r="Z482" s="131"/>
      <c r="AA482" s="131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131"/>
      <c r="K483" s="8"/>
      <c r="L483" s="8"/>
      <c r="M483" s="8"/>
      <c r="N483" s="8"/>
      <c r="O483" s="8"/>
      <c r="P483" s="8"/>
      <c r="Q483" s="8"/>
      <c r="R483" s="8"/>
      <c r="S483" s="8"/>
      <c r="T483" s="131"/>
      <c r="U483" s="131"/>
      <c r="V483" s="131"/>
      <c r="W483" s="131"/>
      <c r="X483" s="131"/>
      <c r="Y483" s="131"/>
      <c r="Z483" s="131"/>
      <c r="AA483" s="131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131"/>
      <c r="K484" s="8"/>
      <c r="L484" s="8"/>
      <c r="M484" s="8"/>
      <c r="N484" s="8"/>
      <c r="O484" s="8"/>
      <c r="P484" s="8"/>
      <c r="Q484" s="8"/>
      <c r="R484" s="8"/>
      <c r="S484" s="8"/>
      <c r="T484" s="131"/>
      <c r="U484" s="131"/>
      <c r="V484" s="131"/>
      <c r="W484" s="131"/>
      <c r="X484" s="131"/>
      <c r="Y484" s="131"/>
      <c r="Z484" s="131"/>
      <c r="AA484" s="131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131"/>
      <c r="K485" s="8"/>
      <c r="L485" s="8"/>
      <c r="M485" s="8"/>
      <c r="N485" s="8"/>
      <c r="O485" s="8"/>
      <c r="P485" s="8"/>
      <c r="Q485" s="8"/>
      <c r="R485" s="8"/>
      <c r="S485" s="8"/>
      <c r="T485" s="131"/>
      <c r="U485" s="131"/>
      <c r="V485" s="131"/>
      <c r="W485" s="131"/>
      <c r="X485" s="131"/>
      <c r="Y485" s="131"/>
      <c r="Z485" s="131"/>
      <c r="AA485" s="131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131"/>
      <c r="K486" s="8"/>
      <c r="L486" s="8"/>
      <c r="M486" s="8"/>
      <c r="N486" s="8"/>
      <c r="O486" s="8"/>
      <c r="P486" s="8"/>
      <c r="Q486" s="8"/>
      <c r="R486" s="8"/>
      <c r="S486" s="8"/>
      <c r="T486" s="131"/>
      <c r="U486" s="131"/>
      <c r="V486" s="131"/>
      <c r="W486" s="131"/>
      <c r="X486" s="131"/>
      <c r="Y486" s="131"/>
      <c r="Z486" s="131"/>
      <c r="AA486" s="131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131"/>
      <c r="K487" s="8"/>
      <c r="L487" s="8"/>
      <c r="M487" s="8"/>
      <c r="N487" s="8"/>
      <c r="O487" s="8"/>
      <c r="P487" s="8"/>
      <c r="Q487" s="8"/>
      <c r="R487" s="8"/>
      <c r="S487" s="8"/>
      <c r="T487" s="131"/>
      <c r="U487" s="131"/>
      <c r="V487" s="131"/>
      <c r="W487" s="131"/>
      <c r="X487" s="131"/>
      <c r="Y487" s="131"/>
      <c r="Z487" s="131"/>
      <c r="AA487" s="131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131"/>
      <c r="K488" s="8"/>
      <c r="L488" s="8"/>
      <c r="M488" s="8"/>
      <c r="N488" s="8"/>
      <c r="O488" s="8"/>
      <c r="P488" s="8"/>
      <c r="Q488" s="8"/>
      <c r="R488" s="8"/>
      <c r="S488" s="8"/>
      <c r="T488" s="131"/>
      <c r="U488" s="131"/>
      <c r="V488" s="131"/>
      <c r="W488" s="131"/>
      <c r="X488" s="131"/>
      <c r="Y488" s="131"/>
      <c r="Z488" s="131"/>
      <c r="AA488" s="131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131"/>
      <c r="K489" s="8"/>
      <c r="L489" s="8"/>
      <c r="M489" s="8"/>
      <c r="N489" s="8"/>
      <c r="O489" s="8"/>
      <c r="P489" s="8"/>
      <c r="Q489" s="8"/>
      <c r="R489" s="8"/>
      <c r="S489" s="8"/>
      <c r="T489" s="131"/>
      <c r="U489" s="131"/>
      <c r="V489" s="131"/>
      <c r="W489" s="131"/>
      <c r="X489" s="131"/>
      <c r="Y489" s="131"/>
      <c r="Z489" s="131"/>
      <c r="AA489" s="131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131"/>
      <c r="K490" s="8"/>
      <c r="L490" s="8"/>
      <c r="M490" s="8"/>
      <c r="N490" s="8"/>
      <c r="O490" s="8"/>
      <c r="P490" s="8"/>
      <c r="Q490" s="8"/>
      <c r="R490" s="8"/>
      <c r="S490" s="8"/>
      <c r="T490" s="131"/>
      <c r="U490" s="131"/>
      <c r="V490" s="131"/>
      <c r="W490" s="131"/>
      <c r="X490" s="131"/>
      <c r="Y490" s="131"/>
      <c r="Z490" s="131"/>
      <c r="AA490" s="131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131"/>
      <c r="K491" s="8"/>
      <c r="L491" s="8"/>
      <c r="M491" s="8"/>
      <c r="N491" s="8"/>
      <c r="O491" s="8"/>
      <c r="P491" s="8"/>
      <c r="Q491" s="8"/>
      <c r="R491" s="8"/>
      <c r="S491" s="8"/>
      <c r="T491" s="131"/>
      <c r="U491" s="131"/>
      <c r="V491" s="131"/>
      <c r="W491" s="131"/>
      <c r="X491" s="131"/>
      <c r="Y491" s="131"/>
      <c r="Z491" s="131"/>
      <c r="AA491" s="131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131"/>
      <c r="K492" s="8"/>
      <c r="L492" s="8"/>
      <c r="M492" s="8"/>
      <c r="N492" s="8"/>
      <c r="O492" s="8"/>
      <c r="P492" s="8"/>
      <c r="Q492" s="8"/>
      <c r="R492" s="8"/>
      <c r="S492" s="8"/>
      <c r="T492" s="131"/>
      <c r="U492" s="131"/>
      <c r="V492" s="131"/>
      <c r="W492" s="131"/>
      <c r="X492" s="131"/>
      <c r="Y492" s="131"/>
      <c r="Z492" s="131"/>
      <c r="AA492" s="131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131"/>
      <c r="K493" s="8"/>
      <c r="L493" s="8"/>
      <c r="M493" s="8"/>
      <c r="N493" s="8"/>
      <c r="O493" s="8"/>
      <c r="P493" s="8"/>
      <c r="Q493" s="8"/>
      <c r="R493" s="8"/>
      <c r="S493" s="8"/>
      <c r="T493" s="131"/>
      <c r="U493" s="131"/>
      <c r="V493" s="131"/>
      <c r="W493" s="131"/>
      <c r="X493" s="131"/>
      <c r="Y493" s="131"/>
      <c r="Z493" s="131"/>
      <c r="AA493" s="131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131"/>
      <c r="K494" s="8"/>
      <c r="L494" s="8"/>
      <c r="M494" s="8"/>
      <c r="N494" s="8"/>
      <c r="O494" s="8"/>
      <c r="P494" s="8"/>
      <c r="Q494" s="8"/>
      <c r="R494" s="8"/>
      <c r="S494" s="8"/>
      <c r="T494" s="131"/>
      <c r="U494" s="131"/>
      <c r="V494" s="131"/>
      <c r="W494" s="131"/>
      <c r="X494" s="131"/>
      <c r="Y494" s="131"/>
      <c r="Z494" s="131"/>
      <c r="AA494" s="131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131"/>
      <c r="K495" s="8"/>
      <c r="L495" s="8"/>
      <c r="M495" s="8"/>
      <c r="N495" s="8"/>
      <c r="O495" s="8"/>
      <c r="P495" s="8"/>
      <c r="Q495" s="8"/>
      <c r="R495" s="8"/>
      <c r="S495" s="8"/>
      <c r="T495" s="131"/>
      <c r="U495" s="131"/>
      <c r="V495" s="131"/>
      <c r="W495" s="131"/>
      <c r="X495" s="131"/>
      <c r="Y495" s="131"/>
      <c r="Z495" s="131"/>
      <c r="AA495" s="131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131"/>
      <c r="K496" s="8"/>
      <c r="L496" s="8"/>
      <c r="M496" s="8"/>
      <c r="N496" s="8"/>
      <c r="O496" s="8"/>
      <c r="P496" s="8"/>
      <c r="Q496" s="8"/>
      <c r="R496" s="8"/>
      <c r="S496" s="8"/>
      <c r="T496" s="131"/>
      <c r="U496" s="131"/>
      <c r="V496" s="131"/>
      <c r="W496" s="131"/>
      <c r="X496" s="131"/>
      <c r="Y496" s="131"/>
      <c r="Z496" s="131"/>
      <c r="AA496" s="131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131"/>
      <c r="K497" s="8"/>
      <c r="L497" s="8"/>
      <c r="M497" s="8"/>
      <c r="N497" s="8"/>
      <c r="O497" s="8"/>
      <c r="P497" s="8"/>
      <c r="Q497" s="8"/>
      <c r="R497" s="8"/>
      <c r="S497" s="8"/>
      <c r="T497" s="131"/>
      <c r="U497" s="131"/>
      <c r="V497" s="131"/>
      <c r="W497" s="131"/>
      <c r="X497" s="131"/>
      <c r="Y497" s="131"/>
      <c r="Z497" s="131"/>
      <c r="AA497" s="131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131"/>
      <c r="K498" s="8"/>
      <c r="L498" s="8"/>
      <c r="M498" s="8"/>
      <c r="N498" s="8"/>
      <c r="O498" s="8"/>
      <c r="P498" s="8"/>
      <c r="Q498" s="8"/>
      <c r="R498" s="8"/>
      <c r="S498" s="8"/>
      <c r="T498" s="131"/>
      <c r="U498" s="131"/>
      <c r="V498" s="131"/>
      <c r="W498" s="131"/>
      <c r="X498" s="131"/>
      <c r="Y498" s="131"/>
      <c r="Z498" s="131"/>
      <c r="AA498" s="131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131"/>
      <c r="K499" s="8"/>
      <c r="L499" s="8"/>
      <c r="M499" s="8"/>
      <c r="N499" s="8"/>
      <c r="O499" s="8"/>
      <c r="P499" s="8"/>
      <c r="Q499" s="8"/>
      <c r="R499" s="8"/>
      <c r="S499" s="8"/>
      <c r="T499" s="131"/>
      <c r="U499" s="131"/>
      <c r="V499" s="131"/>
      <c r="W499" s="131"/>
      <c r="X499" s="131"/>
      <c r="Y499" s="131"/>
      <c r="Z499" s="131"/>
      <c r="AA499" s="131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131"/>
      <c r="K500" s="8"/>
      <c r="L500" s="8"/>
      <c r="M500" s="8"/>
      <c r="N500" s="8"/>
      <c r="O500" s="8"/>
      <c r="P500" s="8"/>
      <c r="Q500" s="8"/>
      <c r="R500" s="8"/>
      <c r="S500" s="8"/>
      <c r="T500" s="131"/>
      <c r="U500" s="131"/>
      <c r="V500" s="131"/>
      <c r="W500" s="131"/>
      <c r="X500" s="131"/>
      <c r="Y500" s="131"/>
      <c r="Z500" s="131"/>
      <c r="AA500" s="131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131"/>
      <c r="K501" s="8"/>
      <c r="L501" s="8"/>
      <c r="M501" s="8"/>
      <c r="N501" s="8"/>
      <c r="O501" s="8"/>
      <c r="P501" s="8"/>
      <c r="Q501" s="8"/>
      <c r="R501" s="8"/>
      <c r="S501" s="8"/>
      <c r="T501" s="131"/>
      <c r="U501" s="131"/>
      <c r="V501" s="131"/>
      <c r="W501" s="131"/>
      <c r="X501" s="131"/>
      <c r="Y501" s="131"/>
      <c r="Z501" s="131"/>
      <c r="AA501" s="131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131"/>
      <c r="K502" s="8"/>
      <c r="L502" s="8"/>
      <c r="M502" s="8"/>
      <c r="N502" s="8"/>
      <c r="O502" s="8"/>
      <c r="P502" s="8"/>
      <c r="Q502" s="8"/>
      <c r="R502" s="8"/>
      <c r="S502" s="8"/>
      <c r="T502" s="131"/>
      <c r="U502" s="131"/>
      <c r="V502" s="131"/>
      <c r="W502" s="131"/>
      <c r="X502" s="131"/>
      <c r="Y502" s="131"/>
      <c r="Z502" s="131"/>
      <c r="AA502" s="131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131"/>
      <c r="K503" s="8"/>
      <c r="L503" s="8"/>
      <c r="M503" s="8"/>
      <c r="N503" s="8"/>
      <c r="O503" s="8"/>
      <c r="P503" s="8"/>
      <c r="Q503" s="8"/>
      <c r="R503" s="8"/>
      <c r="S503" s="8"/>
      <c r="T503" s="131"/>
      <c r="U503" s="131"/>
      <c r="V503" s="131"/>
      <c r="W503" s="131"/>
      <c r="X503" s="131"/>
      <c r="Y503" s="131"/>
      <c r="Z503" s="131"/>
      <c r="AA503" s="131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131"/>
      <c r="K504" s="8"/>
      <c r="L504" s="8"/>
      <c r="M504" s="8"/>
      <c r="N504" s="8"/>
      <c r="O504" s="8"/>
      <c r="P504" s="8"/>
      <c r="Q504" s="8"/>
      <c r="R504" s="8"/>
      <c r="S504" s="8"/>
      <c r="T504" s="131"/>
      <c r="U504" s="131"/>
      <c r="V504" s="131"/>
      <c r="W504" s="131"/>
      <c r="X504" s="131"/>
      <c r="Y504" s="131"/>
      <c r="Z504" s="131"/>
      <c r="AA504" s="131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131"/>
      <c r="K505" s="8"/>
      <c r="L505" s="8"/>
      <c r="M505" s="8"/>
      <c r="N505" s="8"/>
      <c r="O505" s="8"/>
      <c r="P505" s="8"/>
      <c r="Q505" s="8"/>
      <c r="R505" s="8"/>
      <c r="S505" s="8"/>
      <c r="T505" s="131"/>
      <c r="U505" s="131"/>
      <c r="V505" s="131"/>
      <c r="W505" s="131"/>
      <c r="X505" s="131"/>
      <c r="Y505" s="131"/>
      <c r="Z505" s="131"/>
      <c r="AA505" s="131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131"/>
      <c r="K506" s="8"/>
      <c r="L506" s="8"/>
      <c r="M506" s="8"/>
      <c r="N506" s="8"/>
      <c r="O506" s="8"/>
      <c r="P506" s="8"/>
      <c r="Q506" s="8"/>
      <c r="R506" s="8"/>
      <c r="S506" s="8"/>
      <c r="T506" s="131"/>
      <c r="U506" s="131"/>
      <c r="V506" s="131"/>
      <c r="W506" s="131"/>
      <c r="X506" s="131"/>
      <c r="Y506" s="131"/>
      <c r="Z506" s="131"/>
      <c r="AA506" s="131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131"/>
      <c r="K507" s="8"/>
      <c r="L507" s="8"/>
      <c r="M507" s="8"/>
      <c r="N507" s="8"/>
      <c r="O507" s="8"/>
      <c r="P507" s="8"/>
      <c r="Q507" s="8"/>
      <c r="R507" s="8"/>
      <c r="S507" s="8"/>
      <c r="T507" s="131"/>
      <c r="U507" s="131"/>
      <c r="V507" s="131"/>
      <c r="W507" s="131"/>
      <c r="X507" s="131"/>
      <c r="Y507" s="131"/>
      <c r="Z507" s="131"/>
      <c r="AA507" s="131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131"/>
      <c r="K508" s="8"/>
      <c r="L508" s="8"/>
      <c r="M508" s="8"/>
      <c r="N508" s="8"/>
      <c r="O508" s="8"/>
      <c r="P508" s="8"/>
      <c r="Q508" s="8"/>
      <c r="R508" s="8"/>
      <c r="S508" s="8"/>
      <c r="T508" s="131"/>
      <c r="U508" s="131"/>
      <c r="V508" s="131"/>
      <c r="W508" s="131"/>
      <c r="X508" s="131"/>
      <c r="Y508" s="131"/>
      <c r="Z508" s="131"/>
      <c r="AA508" s="131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131"/>
      <c r="K509" s="8"/>
      <c r="L509" s="8"/>
      <c r="M509" s="8"/>
      <c r="N509" s="8"/>
      <c r="O509" s="8"/>
      <c r="P509" s="8"/>
      <c r="Q509" s="8"/>
      <c r="R509" s="8"/>
      <c r="S509" s="8"/>
      <c r="T509" s="131"/>
      <c r="U509" s="131"/>
      <c r="V509" s="131"/>
      <c r="W509" s="131"/>
      <c r="X509" s="131"/>
      <c r="Y509" s="131"/>
      <c r="Z509" s="131"/>
      <c r="AA509" s="131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131"/>
      <c r="K510" s="8"/>
      <c r="L510" s="8"/>
      <c r="M510" s="8"/>
      <c r="N510" s="8"/>
      <c r="O510" s="8"/>
      <c r="P510" s="8"/>
      <c r="Q510" s="8"/>
      <c r="R510" s="8"/>
      <c r="S510" s="8"/>
      <c r="T510" s="131"/>
      <c r="U510" s="131"/>
      <c r="V510" s="131"/>
      <c r="W510" s="131"/>
      <c r="X510" s="131"/>
      <c r="Y510" s="131"/>
      <c r="Z510" s="131"/>
      <c r="AA510" s="131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131"/>
      <c r="K511" s="8"/>
      <c r="L511" s="8"/>
      <c r="M511" s="8"/>
      <c r="N511" s="8"/>
      <c r="O511" s="8"/>
      <c r="P511" s="8"/>
      <c r="Q511" s="8"/>
      <c r="R511" s="8"/>
      <c r="S511" s="8"/>
      <c r="T511" s="131"/>
      <c r="U511" s="131"/>
      <c r="V511" s="131"/>
      <c r="W511" s="131"/>
      <c r="X511" s="131"/>
      <c r="Y511" s="131"/>
      <c r="Z511" s="131"/>
      <c r="AA511" s="131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131"/>
      <c r="K512" s="8"/>
      <c r="L512" s="8"/>
      <c r="M512" s="8"/>
      <c r="N512" s="8"/>
      <c r="O512" s="8"/>
      <c r="P512" s="8"/>
      <c r="Q512" s="8"/>
      <c r="R512" s="8"/>
      <c r="S512" s="8"/>
      <c r="T512" s="131"/>
      <c r="U512" s="131"/>
      <c r="V512" s="131"/>
      <c r="W512" s="131"/>
      <c r="X512" s="131"/>
      <c r="Y512" s="131"/>
      <c r="Z512" s="131"/>
      <c r="AA512" s="131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131"/>
      <c r="K513" s="8"/>
      <c r="L513" s="8"/>
      <c r="M513" s="8"/>
      <c r="N513" s="8"/>
      <c r="O513" s="8"/>
      <c r="P513" s="8"/>
      <c r="Q513" s="8"/>
      <c r="R513" s="8"/>
      <c r="S513" s="8"/>
      <c r="T513" s="131"/>
      <c r="U513" s="131"/>
      <c r="V513" s="131"/>
      <c r="W513" s="131"/>
      <c r="X513" s="131"/>
      <c r="Y513" s="131"/>
      <c r="Z513" s="131"/>
      <c r="AA513" s="131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131"/>
      <c r="K514" s="8"/>
      <c r="L514" s="8"/>
      <c r="M514" s="8"/>
      <c r="N514" s="8"/>
      <c r="O514" s="8"/>
      <c r="P514" s="8"/>
      <c r="Q514" s="8"/>
      <c r="R514" s="8"/>
      <c r="S514" s="8"/>
      <c r="T514" s="131"/>
      <c r="U514" s="131"/>
      <c r="V514" s="131"/>
      <c r="W514" s="131"/>
      <c r="X514" s="131"/>
      <c r="Y514" s="131"/>
      <c r="Z514" s="131"/>
      <c r="AA514" s="131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131"/>
      <c r="K515" s="8"/>
      <c r="L515" s="8"/>
      <c r="M515" s="8"/>
      <c r="N515" s="8"/>
      <c r="O515" s="8"/>
      <c r="P515" s="8"/>
      <c r="Q515" s="8"/>
      <c r="R515" s="8"/>
      <c r="S515" s="8"/>
      <c r="T515" s="131"/>
      <c r="U515" s="131"/>
      <c r="V515" s="131"/>
      <c r="W515" s="131"/>
      <c r="X515" s="131"/>
      <c r="Y515" s="131"/>
      <c r="Z515" s="131"/>
      <c r="AA515" s="131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131"/>
      <c r="K516" s="8"/>
      <c r="L516" s="8"/>
      <c r="M516" s="8"/>
      <c r="N516" s="8"/>
      <c r="O516" s="8"/>
      <c r="P516" s="8"/>
      <c r="Q516" s="8"/>
      <c r="R516" s="8"/>
      <c r="S516" s="8"/>
      <c r="T516" s="131"/>
      <c r="U516" s="131"/>
      <c r="V516" s="131"/>
      <c r="W516" s="131"/>
      <c r="X516" s="131"/>
      <c r="Y516" s="131"/>
      <c r="Z516" s="131"/>
      <c r="AA516" s="131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131"/>
      <c r="K517" s="8"/>
      <c r="L517" s="8"/>
      <c r="M517" s="8"/>
      <c r="N517" s="8"/>
      <c r="O517" s="8"/>
      <c r="P517" s="8"/>
      <c r="Q517" s="8"/>
      <c r="R517" s="8"/>
      <c r="S517" s="8"/>
      <c r="T517" s="131"/>
      <c r="U517" s="131"/>
      <c r="V517" s="131"/>
      <c r="W517" s="131"/>
      <c r="X517" s="131"/>
      <c r="Y517" s="131"/>
      <c r="Z517" s="131"/>
      <c r="AA517" s="131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131"/>
      <c r="K518" s="8"/>
      <c r="L518" s="8"/>
      <c r="M518" s="8"/>
      <c r="N518" s="8"/>
      <c r="O518" s="8"/>
      <c r="P518" s="8"/>
      <c r="Q518" s="8"/>
      <c r="R518" s="8"/>
      <c r="S518" s="8"/>
      <c r="T518" s="131"/>
      <c r="U518" s="131"/>
      <c r="V518" s="131"/>
      <c r="W518" s="131"/>
      <c r="X518" s="131"/>
      <c r="Y518" s="131"/>
      <c r="Z518" s="131"/>
      <c r="AA518" s="131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131"/>
      <c r="K519" s="8"/>
      <c r="L519" s="8"/>
      <c r="M519" s="8"/>
      <c r="N519" s="8"/>
      <c r="O519" s="8"/>
      <c r="P519" s="8"/>
      <c r="Q519" s="8"/>
      <c r="R519" s="8"/>
      <c r="S519" s="8"/>
      <c r="T519" s="131"/>
      <c r="U519" s="131"/>
      <c r="V519" s="131"/>
      <c r="W519" s="131"/>
      <c r="X519" s="131"/>
      <c r="Y519" s="131"/>
      <c r="Z519" s="131"/>
      <c r="AA519" s="131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131"/>
      <c r="K520" s="8"/>
      <c r="L520" s="8"/>
      <c r="M520" s="8"/>
      <c r="N520" s="8"/>
      <c r="O520" s="8"/>
      <c r="P520" s="8"/>
      <c r="Q520" s="8"/>
      <c r="R520" s="8"/>
      <c r="S520" s="8"/>
      <c r="T520" s="131"/>
      <c r="U520" s="131"/>
      <c r="V520" s="131"/>
      <c r="W520" s="131"/>
      <c r="X520" s="131"/>
      <c r="Y520" s="131"/>
      <c r="Z520" s="131"/>
      <c r="AA520" s="131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131"/>
      <c r="K521" s="8"/>
      <c r="L521" s="8"/>
      <c r="M521" s="8"/>
      <c r="N521" s="8"/>
      <c r="O521" s="8"/>
      <c r="P521" s="8"/>
      <c r="Q521" s="8"/>
      <c r="R521" s="8"/>
      <c r="S521" s="8"/>
      <c r="T521" s="131"/>
      <c r="U521" s="131"/>
      <c r="V521" s="131"/>
      <c r="W521" s="131"/>
      <c r="X521" s="131"/>
      <c r="Y521" s="131"/>
      <c r="Z521" s="131"/>
      <c r="AA521" s="131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131"/>
      <c r="K522" s="8"/>
      <c r="L522" s="8"/>
      <c r="M522" s="8"/>
      <c r="N522" s="8"/>
      <c r="O522" s="8"/>
      <c r="P522" s="8"/>
      <c r="Q522" s="8"/>
      <c r="R522" s="8"/>
      <c r="S522" s="8"/>
      <c r="T522" s="131"/>
      <c r="U522" s="131"/>
      <c r="V522" s="131"/>
      <c r="W522" s="131"/>
      <c r="X522" s="131"/>
      <c r="Y522" s="131"/>
      <c r="Z522" s="131"/>
      <c r="AA522" s="131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131"/>
      <c r="K523" s="8"/>
      <c r="L523" s="8"/>
      <c r="M523" s="8"/>
      <c r="N523" s="8"/>
      <c r="O523" s="8"/>
      <c r="P523" s="8"/>
      <c r="Q523" s="8"/>
      <c r="R523" s="8"/>
      <c r="S523" s="8"/>
      <c r="T523" s="131"/>
      <c r="U523" s="131"/>
      <c r="V523" s="131"/>
      <c r="W523" s="131"/>
      <c r="X523" s="131"/>
      <c r="Y523" s="131"/>
      <c r="Z523" s="131"/>
      <c r="AA523" s="131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131"/>
      <c r="K524" s="8"/>
      <c r="L524" s="8"/>
      <c r="M524" s="8"/>
      <c r="N524" s="8"/>
      <c r="O524" s="8"/>
      <c r="P524" s="8"/>
      <c r="Q524" s="8"/>
      <c r="R524" s="8"/>
      <c r="S524" s="8"/>
      <c r="T524" s="131"/>
      <c r="U524" s="131"/>
      <c r="V524" s="131"/>
      <c r="W524" s="131"/>
      <c r="X524" s="131"/>
      <c r="Y524" s="131"/>
      <c r="Z524" s="131"/>
      <c r="AA524" s="131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131"/>
      <c r="K525" s="8"/>
      <c r="L525" s="8"/>
      <c r="M525" s="8"/>
      <c r="N525" s="8"/>
      <c r="O525" s="8"/>
      <c r="P525" s="8"/>
      <c r="Q525" s="8"/>
      <c r="R525" s="8"/>
      <c r="S525" s="8"/>
      <c r="T525" s="131"/>
      <c r="U525" s="131"/>
      <c r="V525" s="131"/>
      <c r="W525" s="131"/>
      <c r="X525" s="131"/>
      <c r="Y525" s="131"/>
      <c r="Z525" s="131"/>
      <c r="AA525" s="131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131"/>
      <c r="K526" s="8"/>
      <c r="L526" s="8"/>
      <c r="M526" s="8"/>
      <c r="N526" s="8"/>
      <c r="O526" s="8"/>
      <c r="P526" s="8"/>
      <c r="Q526" s="8"/>
      <c r="R526" s="8"/>
      <c r="S526" s="8"/>
      <c r="T526" s="131"/>
      <c r="U526" s="131"/>
      <c r="V526" s="131"/>
      <c r="W526" s="131"/>
      <c r="X526" s="131"/>
      <c r="Y526" s="131"/>
      <c r="Z526" s="131"/>
      <c r="AA526" s="131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131"/>
      <c r="K527" s="8"/>
      <c r="L527" s="8"/>
      <c r="M527" s="8"/>
      <c r="N527" s="8"/>
      <c r="O527" s="8"/>
      <c r="P527" s="8"/>
      <c r="Q527" s="8"/>
      <c r="R527" s="8"/>
      <c r="S527" s="8"/>
      <c r="T527" s="131"/>
      <c r="U527" s="131"/>
      <c r="V527" s="131"/>
      <c r="W527" s="131"/>
      <c r="X527" s="131"/>
      <c r="Y527" s="131"/>
      <c r="Z527" s="131"/>
      <c r="AA527" s="131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131"/>
      <c r="K528" s="8"/>
      <c r="L528" s="8"/>
      <c r="M528" s="8"/>
      <c r="N528" s="8"/>
      <c r="O528" s="8"/>
      <c r="P528" s="8"/>
      <c r="Q528" s="8"/>
      <c r="R528" s="8"/>
      <c r="S528" s="8"/>
      <c r="T528" s="131"/>
      <c r="U528" s="131"/>
      <c r="V528" s="131"/>
      <c r="W528" s="131"/>
      <c r="X528" s="131"/>
      <c r="Y528" s="131"/>
      <c r="Z528" s="131"/>
      <c r="AA528" s="131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131"/>
      <c r="K529" s="8"/>
      <c r="L529" s="8"/>
      <c r="M529" s="8"/>
      <c r="N529" s="8"/>
      <c r="O529" s="8"/>
      <c r="P529" s="8"/>
      <c r="Q529" s="8"/>
      <c r="R529" s="8"/>
      <c r="S529" s="8"/>
      <c r="T529" s="131"/>
      <c r="U529" s="131"/>
      <c r="V529" s="131"/>
      <c r="W529" s="131"/>
      <c r="X529" s="131"/>
      <c r="Y529" s="131"/>
      <c r="Z529" s="131"/>
      <c r="AA529" s="131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131"/>
      <c r="K530" s="8"/>
      <c r="L530" s="8"/>
      <c r="M530" s="8"/>
      <c r="N530" s="8"/>
      <c r="O530" s="8"/>
      <c r="P530" s="8"/>
      <c r="Q530" s="8"/>
      <c r="R530" s="8"/>
      <c r="S530" s="8"/>
      <c r="T530" s="131"/>
      <c r="U530" s="131"/>
      <c r="V530" s="131"/>
      <c r="W530" s="131"/>
      <c r="X530" s="131"/>
      <c r="Y530" s="131"/>
      <c r="Z530" s="131"/>
      <c r="AA530" s="131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131"/>
      <c r="K531" s="8"/>
      <c r="L531" s="8"/>
      <c r="M531" s="8"/>
      <c r="N531" s="8"/>
      <c r="O531" s="8"/>
      <c r="P531" s="8"/>
      <c r="Q531" s="8"/>
      <c r="R531" s="8"/>
      <c r="S531" s="8"/>
      <c r="T531" s="131"/>
      <c r="U531" s="131"/>
      <c r="V531" s="131"/>
      <c r="W531" s="131"/>
      <c r="X531" s="131"/>
      <c r="Y531" s="131"/>
      <c r="Z531" s="131"/>
      <c r="AA531" s="131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131"/>
      <c r="K532" s="8"/>
      <c r="L532" s="8"/>
      <c r="M532" s="8"/>
      <c r="N532" s="8"/>
      <c r="O532" s="8"/>
      <c r="P532" s="8"/>
      <c r="Q532" s="8"/>
      <c r="R532" s="8"/>
      <c r="S532" s="8"/>
      <c r="T532" s="131"/>
      <c r="U532" s="131"/>
      <c r="V532" s="131"/>
      <c r="W532" s="131"/>
      <c r="X532" s="131"/>
      <c r="Y532" s="131"/>
      <c r="Z532" s="131"/>
      <c r="AA532" s="131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131"/>
      <c r="K533" s="8"/>
      <c r="L533" s="8"/>
      <c r="M533" s="8"/>
      <c r="N533" s="8"/>
      <c r="O533" s="8"/>
      <c r="P533" s="8"/>
      <c r="Q533" s="8"/>
      <c r="R533" s="8"/>
      <c r="S533" s="8"/>
      <c r="T533" s="131"/>
      <c r="U533" s="131"/>
      <c r="V533" s="131"/>
      <c r="W533" s="131"/>
      <c r="X533" s="131"/>
      <c r="Y533" s="131"/>
      <c r="Z533" s="131"/>
      <c r="AA533" s="131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131"/>
      <c r="K534" s="8"/>
      <c r="L534" s="8"/>
      <c r="M534" s="8"/>
      <c r="N534" s="8"/>
      <c r="O534" s="8"/>
      <c r="P534" s="8"/>
      <c r="Q534" s="8"/>
      <c r="R534" s="8"/>
      <c r="S534" s="8"/>
      <c r="T534" s="131"/>
      <c r="U534" s="131"/>
      <c r="V534" s="131"/>
      <c r="W534" s="131"/>
      <c r="X534" s="131"/>
      <c r="Y534" s="131"/>
      <c r="Z534" s="131"/>
      <c r="AA534" s="131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131"/>
      <c r="K535" s="8"/>
      <c r="L535" s="8"/>
      <c r="M535" s="8"/>
      <c r="N535" s="8"/>
      <c r="O535" s="8"/>
      <c r="P535" s="8"/>
      <c r="Q535" s="8"/>
      <c r="R535" s="8"/>
      <c r="S535" s="8"/>
      <c r="T535" s="131"/>
      <c r="U535" s="131"/>
      <c r="V535" s="131"/>
      <c r="W535" s="131"/>
      <c r="X535" s="131"/>
      <c r="Y535" s="131"/>
      <c r="Z535" s="131"/>
      <c r="AA535" s="131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131"/>
      <c r="K536" s="8"/>
      <c r="L536" s="8"/>
      <c r="M536" s="8"/>
      <c r="N536" s="8"/>
      <c r="O536" s="8"/>
      <c r="P536" s="8"/>
      <c r="Q536" s="8"/>
      <c r="R536" s="8"/>
      <c r="S536" s="8"/>
      <c r="T536" s="131"/>
      <c r="U536" s="131"/>
      <c r="V536" s="131"/>
      <c r="W536" s="131"/>
      <c r="X536" s="131"/>
      <c r="Y536" s="131"/>
      <c r="Z536" s="131"/>
      <c r="AA536" s="131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131"/>
      <c r="K537" s="8"/>
      <c r="L537" s="8"/>
      <c r="M537" s="8"/>
      <c r="N537" s="8"/>
      <c r="O537" s="8"/>
      <c r="P537" s="8"/>
      <c r="Q537" s="8"/>
      <c r="R537" s="8"/>
      <c r="S537" s="8"/>
      <c r="T537" s="131"/>
      <c r="U537" s="131"/>
      <c r="V537" s="131"/>
      <c r="W537" s="131"/>
      <c r="X537" s="131"/>
      <c r="Y537" s="131"/>
      <c r="Z537" s="131"/>
      <c r="AA537" s="131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131"/>
      <c r="K538" s="8"/>
      <c r="L538" s="8"/>
      <c r="M538" s="8"/>
      <c r="N538" s="8"/>
      <c r="O538" s="8"/>
      <c r="P538" s="8"/>
      <c r="Q538" s="8"/>
      <c r="R538" s="8"/>
      <c r="S538" s="8"/>
      <c r="T538" s="131"/>
      <c r="U538" s="131"/>
      <c r="V538" s="131"/>
      <c r="W538" s="131"/>
      <c r="X538" s="131"/>
      <c r="Y538" s="131"/>
      <c r="Z538" s="131"/>
      <c r="AA538" s="131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131"/>
      <c r="K539" s="8"/>
      <c r="L539" s="8"/>
      <c r="M539" s="8"/>
      <c r="N539" s="8"/>
      <c r="O539" s="8"/>
      <c r="P539" s="8"/>
      <c r="Q539" s="8"/>
      <c r="R539" s="8"/>
      <c r="S539" s="8"/>
      <c r="T539" s="131"/>
      <c r="U539" s="131"/>
      <c r="V539" s="131"/>
      <c r="W539" s="131"/>
      <c r="X539" s="131"/>
      <c r="Y539" s="131"/>
      <c r="Z539" s="131"/>
      <c r="AA539" s="131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131"/>
      <c r="K540" s="8"/>
      <c r="L540" s="8"/>
      <c r="M540" s="8"/>
      <c r="N540" s="8"/>
      <c r="O540" s="8"/>
      <c r="P540" s="8"/>
      <c r="Q540" s="8"/>
      <c r="R540" s="8"/>
      <c r="S540" s="8"/>
      <c r="T540" s="131"/>
      <c r="U540" s="131"/>
      <c r="V540" s="131"/>
      <c r="W540" s="131"/>
      <c r="X540" s="131"/>
      <c r="Y540" s="131"/>
      <c r="Z540" s="131"/>
      <c r="AA540" s="131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131"/>
      <c r="K541" s="8"/>
      <c r="L541" s="8"/>
      <c r="M541" s="8"/>
      <c r="N541" s="8"/>
      <c r="O541" s="8"/>
      <c r="P541" s="8"/>
      <c r="Q541" s="8"/>
      <c r="R541" s="8"/>
      <c r="S541" s="8"/>
      <c r="T541" s="131"/>
      <c r="U541" s="131"/>
      <c r="V541" s="131"/>
      <c r="W541" s="131"/>
      <c r="X541" s="131"/>
      <c r="Y541" s="131"/>
      <c r="Z541" s="131"/>
      <c r="AA541" s="131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131"/>
      <c r="K542" s="8"/>
      <c r="L542" s="8"/>
      <c r="M542" s="8"/>
      <c r="N542" s="8"/>
      <c r="O542" s="8"/>
      <c r="P542" s="8"/>
      <c r="Q542" s="8"/>
      <c r="R542" s="8"/>
      <c r="S542" s="8"/>
      <c r="T542" s="131"/>
      <c r="U542" s="131"/>
      <c r="V542" s="131"/>
      <c r="W542" s="131"/>
      <c r="X542" s="131"/>
      <c r="Y542" s="131"/>
      <c r="Z542" s="131"/>
      <c r="AA542" s="131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131"/>
      <c r="K543" s="8"/>
      <c r="L543" s="8"/>
      <c r="M543" s="8"/>
      <c r="N543" s="8"/>
      <c r="O543" s="8"/>
      <c r="P543" s="8"/>
      <c r="Q543" s="8"/>
      <c r="R543" s="8"/>
      <c r="S543" s="8"/>
      <c r="T543" s="131"/>
      <c r="U543" s="131"/>
      <c r="V543" s="131"/>
      <c r="W543" s="131"/>
      <c r="X543" s="131"/>
      <c r="Y543" s="131"/>
      <c r="Z543" s="131"/>
      <c r="AA543" s="131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131"/>
      <c r="K544" s="8"/>
      <c r="L544" s="8"/>
      <c r="M544" s="8"/>
      <c r="N544" s="8"/>
      <c r="O544" s="8"/>
      <c r="P544" s="8"/>
      <c r="Q544" s="8"/>
      <c r="R544" s="8"/>
      <c r="S544" s="8"/>
      <c r="T544" s="131"/>
      <c r="U544" s="131"/>
      <c r="V544" s="131"/>
      <c r="W544" s="131"/>
      <c r="X544" s="131"/>
      <c r="Y544" s="131"/>
      <c r="Z544" s="131"/>
      <c r="AA544" s="131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131"/>
      <c r="K545" s="8"/>
      <c r="L545" s="8"/>
      <c r="M545" s="8"/>
      <c r="N545" s="8"/>
      <c r="O545" s="8"/>
      <c r="P545" s="8"/>
      <c r="Q545" s="8"/>
      <c r="R545" s="8"/>
      <c r="S545" s="8"/>
      <c r="T545" s="131"/>
      <c r="U545" s="131"/>
      <c r="V545" s="131"/>
      <c r="W545" s="131"/>
      <c r="X545" s="131"/>
      <c r="Y545" s="131"/>
      <c r="Z545" s="131"/>
      <c r="AA545" s="131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131"/>
      <c r="K546" s="8"/>
      <c r="L546" s="8"/>
      <c r="M546" s="8"/>
      <c r="N546" s="8"/>
      <c r="O546" s="8"/>
      <c r="P546" s="8"/>
      <c r="Q546" s="8"/>
      <c r="R546" s="8"/>
      <c r="S546" s="8"/>
      <c r="T546" s="131"/>
      <c r="U546" s="131"/>
      <c r="V546" s="131"/>
      <c r="W546" s="131"/>
      <c r="X546" s="131"/>
      <c r="Y546" s="131"/>
      <c r="Z546" s="131"/>
      <c r="AA546" s="131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131"/>
      <c r="K547" s="8"/>
      <c r="L547" s="8"/>
      <c r="M547" s="8"/>
      <c r="N547" s="8"/>
      <c r="O547" s="8"/>
      <c r="P547" s="8"/>
      <c r="Q547" s="8"/>
      <c r="R547" s="8"/>
      <c r="S547" s="8"/>
      <c r="T547" s="131"/>
      <c r="U547" s="131"/>
      <c r="V547" s="131"/>
      <c r="W547" s="131"/>
      <c r="X547" s="131"/>
      <c r="Y547" s="131"/>
      <c r="Z547" s="131"/>
      <c r="AA547" s="131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131"/>
      <c r="K548" s="8"/>
      <c r="L548" s="8"/>
      <c r="M548" s="8"/>
      <c r="N548" s="8"/>
      <c r="O548" s="8"/>
      <c r="P548" s="8"/>
      <c r="Q548" s="8"/>
      <c r="R548" s="8"/>
      <c r="S548" s="8"/>
      <c r="T548" s="131"/>
      <c r="U548" s="131"/>
      <c r="V548" s="131"/>
      <c r="W548" s="131"/>
      <c r="X548" s="131"/>
      <c r="Y548" s="131"/>
      <c r="Z548" s="131"/>
      <c r="AA548" s="131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131"/>
      <c r="K549" s="8"/>
      <c r="L549" s="8"/>
      <c r="M549" s="8"/>
      <c r="N549" s="8"/>
      <c r="O549" s="8"/>
      <c r="P549" s="8"/>
      <c r="Q549" s="8"/>
      <c r="R549" s="8"/>
      <c r="S549" s="8"/>
      <c r="T549" s="131"/>
      <c r="U549" s="131"/>
      <c r="V549" s="131"/>
      <c r="W549" s="131"/>
      <c r="X549" s="131"/>
      <c r="Y549" s="131"/>
      <c r="Z549" s="131"/>
      <c r="AA549" s="131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131"/>
      <c r="K550" s="8"/>
      <c r="L550" s="8"/>
      <c r="M550" s="8"/>
      <c r="N550" s="8"/>
      <c r="O550" s="8"/>
      <c r="P550" s="8"/>
      <c r="Q550" s="8"/>
      <c r="R550" s="8"/>
      <c r="S550" s="8"/>
      <c r="T550" s="131"/>
      <c r="U550" s="131"/>
      <c r="V550" s="131"/>
      <c r="W550" s="131"/>
      <c r="X550" s="131"/>
      <c r="Y550" s="131"/>
      <c r="Z550" s="131"/>
      <c r="AA550" s="131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131"/>
      <c r="K551" s="8"/>
      <c r="L551" s="8"/>
      <c r="M551" s="8"/>
      <c r="N551" s="8"/>
      <c r="O551" s="8"/>
      <c r="P551" s="8"/>
      <c r="Q551" s="8"/>
      <c r="R551" s="8"/>
      <c r="S551" s="8"/>
      <c r="T551" s="131"/>
      <c r="U551" s="131"/>
      <c r="V551" s="131"/>
      <c r="W551" s="131"/>
      <c r="X551" s="131"/>
      <c r="Y551" s="131"/>
      <c r="Z551" s="131"/>
      <c r="AA551" s="131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131"/>
      <c r="K552" s="8"/>
      <c r="L552" s="8"/>
      <c r="M552" s="8"/>
      <c r="N552" s="8"/>
      <c r="O552" s="8"/>
      <c r="P552" s="8"/>
      <c r="Q552" s="8"/>
      <c r="R552" s="8"/>
      <c r="S552" s="8"/>
      <c r="T552" s="131"/>
      <c r="U552" s="131"/>
      <c r="V552" s="131"/>
      <c r="W552" s="131"/>
      <c r="X552" s="131"/>
      <c r="Y552" s="131"/>
      <c r="Z552" s="131"/>
      <c r="AA552" s="131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131"/>
      <c r="K553" s="8"/>
      <c r="L553" s="8"/>
      <c r="M553" s="8"/>
      <c r="N553" s="8"/>
      <c r="O553" s="8"/>
      <c r="P553" s="8"/>
      <c r="Q553" s="8"/>
      <c r="R553" s="8"/>
      <c r="S553" s="8"/>
      <c r="T553" s="131"/>
      <c r="U553" s="131"/>
      <c r="V553" s="131"/>
      <c r="W553" s="131"/>
      <c r="X553" s="131"/>
      <c r="Y553" s="131"/>
      <c r="Z553" s="131"/>
      <c r="AA553" s="131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131"/>
      <c r="K554" s="8"/>
      <c r="L554" s="8"/>
      <c r="M554" s="8"/>
      <c r="N554" s="8"/>
      <c r="O554" s="8"/>
      <c r="P554" s="8"/>
      <c r="Q554" s="8"/>
      <c r="R554" s="8"/>
      <c r="S554" s="8"/>
      <c r="T554" s="131"/>
      <c r="U554" s="131"/>
      <c r="V554" s="131"/>
      <c r="W554" s="131"/>
      <c r="X554" s="131"/>
      <c r="Y554" s="131"/>
      <c r="Z554" s="131"/>
      <c r="AA554" s="131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131"/>
      <c r="K555" s="8"/>
      <c r="L555" s="8"/>
      <c r="M555" s="8"/>
      <c r="N555" s="8"/>
      <c r="O555" s="8"/>
      <c r="P555" s="8"/>
      <c r="Q555" s="8"/>
      <c r="R555" s="8"/>
      <c r="S555" s="8"/>
      <c r="T555" s="131"/>
      <c r="U555" s="131"/>
      <c r="V555" s="131"/>
      <c r="W555" s="131"/>
      <c r="X555" s="131"/>
      <c r="Y555" s="131"/>
      <c r="Z555" s="131"/>
      <c r="AA555" s="131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131"/>
      <c r="K556" s="8"/>
      <c r="L556" s="8"/>
      <c r="M556" s="8"/>
      <c r="N556" s="8"/>
      <c r="O556" s="8"/>
      <c r="P556" s="8"/>
      <c r="Q556" s="8"/>
      <c r="R556" s="8"/>
      <c r="S556" s="8"/>
      <c r="T556" s="131"/>
      <c r="U556" s="131"/>
      <c r="V556" s="131"/>
      <c r="W556" s="131"/>
      <c r="X556" s="131"/>
      <c r="Y556" s="131"/>
      <c r="Z556" s="131"/>
      <c r="AA556" s="131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131"/>
      <c r="K557" s="8"/>
      <c r="L557" s="8"/>
      <c r="M557" s="8"/>
      <c r="N557" s="8"/>
      <c r="O557" s="8"/>
      <c r="P557" s="8"/>
      <c r="Q557" s="8"/>
      <c r="R557" s="8"/>
      <c r="S557" s="8"/>
      <c r="T557" s="131"/>
      <c r="U557" s="131"/>
      <c r="V557" s="131"/>
      <c r="W557" s="131"/>
      <c r="X557" s="131"/>
      <c r="Y557" s="131"/>
      <c r="Z557" s="131"/>
      <c r="AA557" s="131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131"/>
      <c r="K558" s="8"/>
      <c r="L558" s="8"/>
      <c r="M558" s="8"/>
      <c r="N558" s="8"/>
      <c r="O558" s="8"/>
      <c r="P558" s="8"/>
      <c r="Q558" s="8"/>
      <c r="R558" s="8"/>
      <c r="S558" s="8"/>
      <c r="T558" s="131"/>
      <c r="U558" s="131"/>
      <c r="V558" s="131"/>
      <c r="W558" s="131"/>
      <c r="X558" s="131"/>
      <c r="Y558" s="131"/>
      <c r="Z558" s="131"/>
      <c r="AA558" s="131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131"/>
      <c r="K559" s="8"/>
      <c r="L559" s="8"/>
      <c r="M559" s="8"/>
      <c r="N559" s="8"/>
      <c r="O559" s="8"/>
      <c r="P559" s="8"/>
      <c r="Q559" s="8"/>
      <c r="R559" s="8"/>
      <c r="S559" s="8"/>
      <c r="T559" s="131"/>
      <c r="U559" s="131"/>
      <c r="V559" s="131"/>
      <c r="W559" s="131"/>
      <c r="X559" s="131"/>
      <c r="Y559" s="131"/>
      <c r="Z559" s="131"/>
      <c r="AA559" s="131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131"/>
      <c r="K560" s="8"/>
      <c r="L560" s="8"/>
      <c r="M560" s="8"/>
      <c r="N560" s="8"/>
      <c r="O560" s="8"/>
      <c r="P560" s="8"/>
      <c r="Q560" s="8"/>
      <c r="R560" s="8"/>
      <c r="S560" s="8"/>
      <c r="T560" s="131"/>
      <c r="U560" s="131"/>
      <c r="V560" s="131"/>
      <c r="W560" s="131"/>
      <c r="X560" s="131"/>
      <c r="Y560" s="131"/>
      <c r="Z560" s="131"/>
      <c r="AA560" s="131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131"/>
      <c r="K561" s="8"/>
      <c r="L561" s="8"/>
      <c r="M561" s="8"/>
      <c r="N561" s="8"/>
      <c r="O561" s="8"/>
      <c r="P561" s="8"/>
      <c r="Q561" s="8"/>
      <c r="R561" s="8"/>
      <c r="S561" s="8"/>
      <c r="T561" s="131"/>
      <c r="U561" s="131"/>
      <c r="V561" s="131"/>
      <c r="W561" s="131"/>
      <c r="X561" s="131"/>
      <c r="Y561" s="131"/>
      <c r="Z561" s="131"/>
      <c r="AA561" s="131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131"/>
      <c r="K562" s="8"/>
      <c r="L562" s="8"/>
      <c r="M562" s="8"/>
      <c r="N562" s="8"/>
      <c r="O562" s="8"/>
      <c r="P562" s="8"/>
      <c r="Q562" s="8"/>
      <c r="R562" s="8"/>
      <c r="S562" s="8"/>
      <c r="T562" s="131"/>
      <c r="U562" s="131"/>
      <c r="V562" s="131"/>
      <c r="W562" s="131"/>
      <c r="X562" s="131"/>
      <c r="Y562" s="131"/>
      <c r="Z562" s="131"/>
      <c r="AA562" s="131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131"/>
      <c r="K563" s="8"/>
      <c r="L563" s="8"/>
      <c r="M563" s="8"/>
      <c r="N563" s="8"/>
      <c r="O563" s="8"/>
      <c r="P563" s="8"/>
      <c r="Q563" s="8"/>
      <c r="R563" s="8"/>
      <c r="S563" s="8"/>
      <c r="T563" s="131"/>
      <c r="U563" s="131"/>
      <c r="V563" s="131"/>
      <c r="W563" s="131"/>
      <c r="X563" s="131"/>
      <c r="Y563" s="131"/>
      <c r="Z563" s="131"/>
      <c r="AA563" s="131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131"/>
      <c r="K564" s="8"/>
      <c r="L564" s="8"/>
      <c r="M564" s="8"/>
      <c r="N564" s="8"/>
      <c r="O564" s="8"/>
      <c r="P564" s="8"/>
      <c r="Q564" s="8"/>
      <c r="R564" s="8"/>
      <c r="S564" s="8"/>
      <c r="T564" s="131"/>
      <c r="U564" s="131"/>
      <c r="V564" s="131"/>
      <c r="W564" s="131"/>
      <c r="X564" s="131"/>
      <c r="Y564" s="131"/>
      <c r="Z564" s="131"/>
      <c r="AA564" s="131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131"/>
      <c r="K565" s="8"/>
      <c r="L565" s="8"/>
      <c r="M565" s="8"/>
      <c r="N565" s="8"/>
      <c r="O565" s="8"/>
      <c r="P565" s="8"/>
      <c r="Q565" s="8"/>
      <c r="R565" s="8"/>
      <c r="S565" s="8"/>
      <c r="T565" s="131"/>
      <c r="U565" s="131"/>
      <c r="V565" s="131"/>
      <c r="W565" s="131"/>
      <c r="X565" s="131"/>
      <c r="Y565" s="131"/>
      <c r="Z565" s="131"/>
      <c r="AA565" s="131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131"/>
      <c r="K566" s="8"/>
      <c r="L566" s="8"/>
      <c r="M566" s="8"/>
      <c r="N566" s="8"/>
      <c r="O566" s="8"/>
      <c r="P566" s="8"/>
      <c r="Q566" s="8"/>
      <c r="R566" s="8"/>
      <c r="S566" s="8"/>
      <c r="T566" s="131"/>
      <c r="U566" s="131"/>
      <c r="V566" s="131"/>
      <c r="W566" s="131"/>
      <c r="X566" s="131"/>
      <c r="Y566" s="131"/>
      <c r="Z566" s="131"/>
      <c r="AA566" s="131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131"/>
      <c r="K567" s="8"/>
      <c r="L567" s="8"/>
      <c r="M567" s="8"/>
      <c r="N567" s="8"/>
      <c r="O567" s="8"/>
      <c r="P567" s="8"/>
      <c r="Q567" s="8"/>
      <c r="R567" s="8"/>
      <c r="S567" s="8"/>
      <c r="T567" s="131"/>
      <c r="U567" s="131"/>
      <c r="V567" s="131"/>
      <c r="W567" s="131"/>
      <c r="X567" s="131"/>
      <c r="Y567" s="131"/>
      <c r="Z567" s="131"/>
      <c r="AA567" s="131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131"/>
      <c r="K568" s="8"/>
      <c r="L568" s="8"/>
      <c r="M568" s="8"/>
      <c r="N568" s="8"/>
      <c r="O568" s="8"/>
      <c r="P568" s="8"/>
      <c r="Q568" s="8"/>
      <c r="R568" s="8"/>
      <c r="S568" s="8"/>
      <c r="T568" s="131"/>
      <c r="U568" s="131"/>
      <c r="V568" s="131"/>
      <c r="W568" s="131"/>
      <c r="X568" s="131"/>
      <c r="Y568" s="131"/>
      <c r="Z568" s="131"/>
      <c r="AA568" s="131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131"/>
      <c r="K569" s="8"/>
      <c r="L569" s="8"/>
      <c r="M569" s="8"/>
      <c r="N569" s="8"/>
      <c r="O569" s="8"/>
      <c r="P569" s="8"/>
      <c r="Q569" s="8"/>
      <c r="R569" s="8"/>
      <c r="S569" s="8"/>
      <c r="T569" s="131"/>
      <c r="U569" s="131"/>
      <c r="V569" s="131"/>
      <c r="W569" s="131"/>
      <c r="X569" s="131"/>
      <c r="Y569" s="131"/>
      <c r="Z569" s="131"/>
      <c r="AA569" s="131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131"/>
      <c r="K570" s="8"/>
      <c r="L570" s="8"/>
      <c r="M570" s="8"/>
      <c r="N570" s="8"/>
      <c r="O570" s="8"/>
      <c r="P570" s="8"/>
      <c r="Q570" s="8"/>
      <c r="R570" s="8"/>
      <c r="S570" s="8"/>
      <c r="T570" s="131"/>
      <c r="U570" s="131"/>
      <c r="V570" s="131"/>
      <c r="W570" s="131"/>
      <c r="X570" s="131"/>
      <c r="Y570" s="131"/>
      <c r="Z570" s="131"/>
      <c r="AA570" s="131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131"/>
      <c r="K571" s="8"/>
      <c r="L571" s="8"/>
      <c r="M571" s="8"/>
      <c r="N571" s="8"/>
      <c r="O571" s="8"/>
      <c r="P571" s="8"/>
      <c r="Q571" s="8"/>
      <c r="R571" s="8"/>
      <c r="S571" s="8"/>
      <c r="T571" s="131"/>
      <c r="U571" s="131"/>
      <c r="V571" s="131"/>
      <c r="W571" s="131"/>
      <c r="X571" s="131"/>
      <c r="Y571" s="131"/>
      <c r="Z571" s="131"/>
      <c r="AA571" s="131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131"/>
      <c r="K572" s="8"/>
      <c r="L572" s="8"/>
      <c r="M572" s="8"/>
      <c r="N572" s="8"/>
      <c r="O572" s="8"/>
      <c r="P572" s="8"/>
      <c r="Q572" s="8"/>
      <c r="R572" s="8"/>
      <c r="S572" s="8"/>
      <c r="T572" s="131"/>
      <c r="U572" s="131"/>
      <c r="V572" s="131"/>
      <c r="W572" s="131"/>
      <c r="X572" s="131"/>
      <c r="Y572" s="131"/>
      <c r="Z572" s="131"/>
      <c r="AA572" s="131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131"/>
      <c r="K573" s="8"/>
      <c r="L573" s="8"/>
      <c r="M573" s="8"/>
      <c r="N573" s="8"/>
      <c r="O573" s="8"/>
      <c r="P573" s="8"/>
      <c r="Q573" s="8"/>
      <c r="R573" s="8"/>
      <c r="S573" s="8"/>
      <c r="T573" s="131"/>
      <c r="U573" s="131"/>
      <c r="V573" s="131"/>
      <c r="W573" s="131"/>
      <c r="X573" s="131"/>
      <c r="Y573" s="131"/>
      <c r="Z573" s="131"/>
      <c r="AA573" s="131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131"/>
      <c r="K574" s="8"/>
      <c r="L574" s="8"/>
      <c r="M574" s="8"/>
      <c r="N574" s="8"/>
      <c r="O574" s="8"/>
      <c r="P574" s="8"/>
      <c r="Q574" s="8"/>
      <c r="R574" s="8"/>
      <c r="S574" s="8"/>
      <c r="T574" s="131"/>
      <c r="U574" s="131"/>
      <c r="V574" s="131"/>
      <c r="W574" s="131"/>
      <c r="X574" s="131"/>
      <c r="Y574" s="131"/>
      <c r="Z574" s="131"/>
      <c r="AA574" s="131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131"/>
      <c r="K575" s="8"/>
      <c r="L575" s="8"/>
      <c r="M575" s="8"/>
      <c r="N575" s="8"/>
      <c r="O575" s="8"/>
      <c r="P575" s="8"/>
      <c r="Q575" s="8"/>
      <c r="R575" s="8"/>
      <c r="S575" s="8"/>
      <c r="T575" s="131"/>
      <c r="U575" s="131"/>
      <c r="V575" s="131"/>
      <c r="W575" s="131"/>
      <c r="X575" s="131"/>
      <c r="Y575" s="131"/>
      <c r="Z575" s="131"/>
      <c r="AA575" s="131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131"/>
      <c r="K576" s="8"/>
      <c r="L576" s="8"/>
      <c r="M576" s="8"/>
      <c r="N576" s="8"/>
      <c r="O576" s="8"/>
      <c r="P576" s="8"/>
      <c r="Q576" s="8"/>
      <c r="R576" s="8"/>
      <c r="S576" s="8"/>
      <c r="T576" s="131"/>
      <c r="U576" s="131"/>
      <c r="V576" s="131"/>
      <c r="W576" s="131"/>
      <c r="X576" s="131"/>
      <c r="Y576" s="131"/>
      <c r="Z576" s="131"/>
      <c r="AA576" s="131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131"/>
      <c r="K577" s="8"/>
      <c r="L577" s="8"/>
      <c r="M577" s="8"/>
      <c r="N577" s="8"/>
      <c r="O577" s="8"/>
      <c r="P577" s="8"/>
      <c r="Q577" s="8"/>
      <c r="R577" s="8"/>
      <c r="S577" s="8"/>
      <c r="T577" s="131"/>
      <c r="U577" s="131"/>
      <c r="V577" s="131"/>
      <c r="W577" s="131"/>
      <c r="X577" s="131"/>
      <c r="Y577" s="131"/>
      <c r="Z577" s="131"/>
      <c r="AA577" s="131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131"/>
      <c r="K578" s="8"/>
      <c r="L578" s="8"/>
      <c r="M578" s="8"/>
      <c r="N578" s="8"/>
      <c r="O578" s="8"/>
      <c r="P578" s="8"/>
      <c r="Q578" s="8"/>
      <c r="R578" s="8"/>
      <c r="S578" s="8"/>
      <c r="T578" s="131"/>
      <c r="U578" s="131"/>
      <c r="V578" s="131"/>
      <c r="W578" s="131"/>
      <c r="X578" s="131"/>
      <c r="Y578" s="131"/>
      <c r="Z578" s="131"/>
      <c r="AA578" s="131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131"/>
      <c r="K579" s="8"/>
      <c r="L579" s="8"/>
      <c r="M579" s="8"/>
      <c r="N579" s="8"/>
      <c r="O579" s="8"/>
      <c r="P579" s="8"/>
      <c r="Q579" s="8"/>
      <c r="R579" s="8"/>
      <c r="S579" s="8"/>
      <c r="T579" s="131"/>
      <c r="U579" s="131"/>
      <c r="V579" s="131"/>
      <c r="W579" s="131"/>
      <c r="X579" s="131"/>
      <c r="Y579" s="131"/>
      <c r="Z579" s="131"/>
      <c r="AA579" s="131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131"/>
      <c r="K580" s="8"/>
      <c r="L580" s="8"/>
      <c r="M580" s="8"/>
      <c r="N580" s="8"/>
      <c r="O580" s="8"/>
      <c r="P580" s="8"/>
      <c r="Q580" s="8"/>
      <c r="R580" s="8"/>
      <c r="S580" s="8"/>
      <c r="T580" s="131"/>
      <c r="U580" s="131"/>
      <c r="V580" s="131"/>
      <c r="W580" s="131"/>
      <c r="X580" s="131"/>
      <c r="Y580" s="131"/>
      <c r="Z580" s="131"/>
      <c r="AA580" s="131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131"/>
      <c r="K581" s="8"/>
      <c r="L581" s="8"/>
      <c r="M581" s="8"/>
      <c r="N581" s="8"/>
      <c r="O581" s="8"/>
      <c r="P581" s="8"/>
      <c r="Q581" s="8"/>
      <c r="R581" s="8"/>
      <c r="S581" s="8"/>
      <c r="T581" s="131"/>
      <c r="U581" s="131"/>
      <c r="V581" s="131"/>
      <c r="W581" s="131"/>
      <c r="X581" s="131"/>
      <c r="Y581" s="131"/>
      <c r="Z581" s="131"/>
      <c r="AA581" s="131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131"/>
      <c r="K582" s="8"/>
      <c r="L582" s="8"/>
      <c r="M582" s="8"/>
      <c r="N582" s="8"/>
      <c r="O582" s="8"/>
      <c r="P582" s="8"/>
      <c r="Q582" s="8"/>
      <c r="R582" s="8"/>
      <c r="S582" s="8"/>
      <c r="T582" s="131"/>
      <c r="U582" s="131"/>
      <c r="V582" s="131"/>
      <c r="W582" s="131"/>
      <c r="X582" s="131"/>
      <c r="Y582" s="131"/>
      <c r="Z582" s="131"/>
      <c r="AA582" s="131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131"/>
      <c r="K583" s="8"/>
      <c r="L583" s="8"/>
      <c r="M583" s="8"/>
      <c r="N583" s="8"/>
      <c r="O583" s="8"/>
      <c r="P583" s="8"/>
      <c r="Q583" s="8"/>
      <c r="R583" s="8"/>
      <c r="S583" s="8"/>
      <c r="T583" s="131"/>
      <c r="U583" s="131"/>
      <c r="V583" s="131"/>
      <c r="W583" s="131"/>
      <c r="X583" s="131"/>
      <c r="Y583" s="131"/>
      <c r="Z583" s="131"/>
      <c r="AA583" s="131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131"/>
      <c r="K584" s="8"/>
      <c r="L584" s="8"/>
      <c r="M584" s="8"/>
      <c r="N584" s="8"/>
      <c r="O584" s="8"/>
      <c r="P584" s="8"/>
      <c r="Q584" s="8"/>
      <c r="R584" s="8"/>
      <c r="S584" s="8"/>
      <c r="T584" s="131"/>
      <c r="U584" s="131"/>
      <c r="V584" s="131"/>
      <c r="W584" s="131"/>
      <c r="X584" s="131"/>
      <c r="Y584" s="131"/>
      <c r="Z584" s="131"/>
      <c r="AA584" s="131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131"/>
      <c r="K585" s="8"/>
      <c r="L585" s="8"/>
      <c r="M585" s="8"/>
      <c r="N585" s="8"/>
      <c r="O585" s="8"/>
      <c r="P585" s="8"/>
      <c r="Q585" s="8"/>
      <c r="R585" s="8"/>
      <c r="S585" s="8"/>
      <c r="T585" s="131"/>
      <c r="U585" s="131"/>
      <c r="V585" s="131"/>
      <c r="W585" s="131"/>
      <c r="X585" s="131"/>
      <c r="Y585" s="131"/>
      <c r="Z585" s="131"/>
      <c r="AA585" s="131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131"/>
      <c r="K586" s="8"/>
      <c r="L586" s="8"/>
      <c r="M586" s="8"/>
      <c r="N586" s="8"/>
      <c r="O586" s="8"/>
      <c r="P586" s="8"/>
      <c r="Q586" s="8"/>
      <c r="R586" s="8"/>
      <c r="S586" s="8"/>
      <c r="T586" s="131"/>
      <c r="U586" s="131"/>
      <c r="V586" s="131"/>
      <c r="W586" s="131"/>
      <c r="X586" s="131"/>
      <c r="Y586" s="131"/>
      <c r="Z586" s="131"/>
      <c r="AA586" s="131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131"/>
      <c r="K587" s="8"/>
      <c r="L587" s="8"/>
      <c r="M587" s="8"/>
      <c r="N587" s="8"/>
      <c r="O587" s="8"/>
      <c r="P587" s="8"/>
      <c r="Q587" s="8"/>
      <c r="R587" s="8"/>
      <c r="S587" s="8"/>
      <c r="T587" s="131"/>
      <c r="U587" s="131"/>
      <c r="V587" s="131"/>
      <c r="W587" s="131"/>
      <c r="X587" s="131"/>
      <c r="Y587" s="131"/>
      <c r="Z587" s="131"/>
      <c r="AA587" s="131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131"/>
      <c r="K588" s="8"/>
      <c r="L588" s="8"/>
      <c r="M588" s="8"/>
      <c r="N588" s="8"/>
      <c r="O588" s="8"/>
      <c r="P588" s="8"/>
      <c r="Q588" s="8"/>
      <c r="R588" s="8"/>
      <c r="S588" s="8"/>
      <c r="T588" s="131"/>
      <c r="U588" s="131"/>
      <c r="V588" s="131"/>
      <c r="W588" s="131"/>
      <c r="X588" s="131"/>
      <c r="Y588" s="131"/>
      <c r="Z588" s="131"/>
      <c r="AA588" s="131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131"/>
      <c r="K589" s="8"/>
      <c r="L589" s="8"/>
      <c r="M589" s="8"/>
      <c r="N589" s="8"/>
      <c r="O589" s="8"/>
      <c r="P589" s="8"/>
      <c r="Q589" s="8"/>
      <c r="R589" s="8"/>
      <c r="S589" s="8"/>
      <c r="T589" s="131"/>
      <c r="U589" s="131"/>
      <c r="V589" s="131"/>
      <c r="W589" s="131"/>
      <c r="X589" s="131"/>
      <c r="Y589" s="131"/>
      <c r="Z589" s="131"/>
      <c r="AA589" s="131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131"/>
      <c r="K590" s="8"/>
      <c r="L590" s="8"/>
      <c r="M590" s="8"/>
      <c r="N590" s="8"/>
      <c r="O590" s="8"/>
      <c r="P590" s="8"/>
      <c r="Q590" s="8"/>
      <c r="R590" s="8"/>
      <c r="S590" s="8"/>
      <c r="T590" s="131"/>
      <c r="U590" s="131"/>
      <c r="V590" s="131"/>
      <c r="W590" s="131"/>
      <c r="X590" s="131"/>
      <c r="Y590" s="131"/>
      <c r="Z590" s="131"/>
      <c r="AA590" s="131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131"/>
      <c r="K591" s="8"/>
      <c r="L591" s="8"/>
      <c r="M591" s="8"/>
      <c r="N591" s="8"/>
      <c r="O591" s="8"/>
      <c r="P591" s="8"/>
      <c r="Q591" s="8"/>
      <c r="R591" s="8"/>
      <c r="S591" s="8"/>
      <c r="T591" s="131"/>
      <c r="U591" s="131"/>
      <c r="V591" s="131"/>
      <c r="W591" s="131"/>
      <c r="X591" s="131"/>
      <c r="Y591" s="131"/>
      <c r="Z591" s="131"/>
      <c r="AA591" s="131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131"/>
      <c r="K592" s="8"/>
      <c r="L592" s="8"/>
      <c r="M592" s="8"/>
      <c r="N592" s="8"/>
      <c r="O592" s="8"/>
      <c r="P592" s="8"/>
      <c r="Q592" s="8"/>
      <c r="R592" s="8"/>
      <c r="S592" s="8"/>
      <c r="T592" s="131"/>
      <c r="U592" s="131"/>
      <c r="V592" s="131"/>
      <c r="W592" s="131"/>
      <c r="X592" s="131"/>
      <c r="Y592" s="131"/>
      <c r="Z592" s="131"/>
      <c r="AA592" s="131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131"/>
      <c r="K593" s="8"/>
      <c r="L593" s="8"/>
      <c r="M593" s="8"/>
      <c r="N593" s="8"/>
      <c r="O593" s="8"/>
      <c r="P593" s="8"/>
      <c r="Q593" s="8"/>
      <c r="R593" s="8"/>
      <c r="S593" s="8"/>
      <c r="T593" s="131"/>
      <c r="U593" s="131"/>
      <c r="V593" s="131"/>
      <c r="W593" s="131"/>
      <c r="X593" s="131"/>
      <c r="Y593" s="131"/>
      <c r="Z593" s="131"/>
      <c r="AA593" s="131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131"/>
      <c r="K594" s="8"/>
      <c r="L594" s="8"/>
      <c r="M594" s="8"/>
      <c r="N594" s="8"/>
      <c r="O594" s="8"/>
      <c r="P594" s="8"/>
      <c r="Q594" s="8"/>
      <c r="R594" s="8"/>
      <c r="S594" s="8"/>
      <c r="T594" s="131"/>
      <c r="U594" s="131"/>
      <c r="V594" s="131"/>
      <c r="W594" s="131"/>
      <c r="X594" s="131"/>
      <c r="Y594" s="131"/>
      <c r="Z594" s="131"/>
      <c r="AA594" s="131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131"/>
      <c r="K595" s="8"/>
      <c r="L595" s="8"/>
      <c r="M595" s="8"/>
      <c r="N595" s="8"/>
      <c r="O595" s="8"/>
      <c r="P595" s="8"/>
      <c r="Q595" s="8"/>
      <c r="R595" s="8"/>
      <c r="S595" s="8"/>
      <c r="T595" s="131"/>
      <c r="U595" s="131"/>
      <c r="V595" s="131"/>
      <c r="W595" s="131"/>
      <c r="X595" s="131"/>
      <c r="Y595" s="131"/>
      <c r="Z595" s="131"/>
      <c r="AA595" s="131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131"/>
      <c r="K596" s="8"/>
      <c r="L596" s="8"/>
      <c r="M596" s="8"/>
      <c r="N596" s="8"/>
      <c r="O596" s="8"/>
      <c r="P596" s="8"/>
      <c r="Q596" s="8"/>
      <c r="R596" s="8"/>
      <c r="S596" s="8"/>
      <c r="T596" s="131"/>
      <c r="U596" s="131"/>
      <c r="V596" s="131"/>
      <c r="W596" s="131"/>
      <c r="X596" s="131"/>
      <c r="Y596" s="131"/>
      <c r="Z596" s="131"/>
      <c r="AA596" s="131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131"/>
      <c r="K597" s="8"/>
      <c r="L597" s="8"/>
      <c r="M597" s="8"/>
      <c r="N597" s="8"/>
      <c r="O597" s="8"/>
      <c r="P597" s="8"/>
      <c r="Q597" s="8"/>
      <c r="R597" s="8"/>
      <c r="S597" s="8"/>
      <c r="T597" s="131"/>
      <c r="U597" s="131"/>
      <c r="V597" s="131"/>
      <c r="W597" s="131"/>
      <c r="X597" s="131"/>
      <c r="Y597" s="131"/>
      <c r="Z597" s="131"/>
      <c r="AA597" s="131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131"/>
      <c r="K598" s="8"/>
      <c r="L598" s="8"/>
      <c r="M598" s="8"/>
      <c r="N598" s="8"/>
      <c r="O598" s="8"/>
      <c r="P598" s="8"/>
      <c r="Q598" s="8"/>
      <c r="R598" s="8"/>
      <c r="S598" s="8"/>
      <c r="T598" s="131"/>
      <c r="U598" s="131"/>
      <c r="V598" s="131"/>
      <c r="W598" s="131"/>
      <c r="X598" s="131"/>
      <c r="Y598" s="131"/>
      <c r="Z598" s="131"/>
      <c r="AA598" s="131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131"/>
      <c r="K599" s="8"/>
      <c r="L599" s="8"/>
      <c r="M599" s="8"/>
      <c r="N599" s="8"/>
      <c r="O599" s="8"/>
      <c r="P599" s="8"/>
      <c r="Q599" s="8"/>
      <c r="R599" s="8"/>
      <c r="S599" s="8"/>
      <c r="T599" s="131"/>
      <c r="U599" s="131"/>
      <c r="V599" s="131"/>
      <c r="W599" s="131"/>
      <c r="X599" s="131"/>
      <c r="Y599" s="131"/>
      <c r="Z599" s="131"/>
      <c r="AA599" s="131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131"/>
      <c r="K600" s="8"/>
      <c r="L600" s="8"/>
      <c r="M600" s="8"/>
      <c r="N600" s="8"/>
      <c r="O600" s="8"/>
      <c r="P600" s="8"/>
      <c r="Q600" s="8"/>
      <c r="R600" s="8"/>
      <c r="S600" s="8"/>
      <c r="T600" s="131"/>
      <c r="U600" s="131"/>
      <c r="V600" s="131"/>
      <c r="W600" s="131"/>
      <c r="X600" s="131"/>
      <c r="Y600" s="131"/>
      <c r="Z600" s="131"/>
      <c r="AA600" s="131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131"/>
      <c r="K601" s="8"/>
      <c r="L601" s="8"/>
      <c r="M601" s="8"/>
      <c r="N601" s="8"/>
      <c r="O601" s="8"/>
      <c r="P601" s="8"/>
      <c r="Q601" s="8"/>
      <c r="R601" s="8"/>
      <c r="S601" s="8"/>
      <c r="T601" s="131"/>
      <c r="U601" s="131"/>
      <c r="V601" s="131"/>
      <c r="W601" s="131"/>
      <c r="X601" s="131"/>
      <c r="Y601" s="131"/>
      <c r="Z601" s="131"/>
      <c r="AA601" s="131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131"/>
      <c r="K602" s="8"/>
      <c r="L602" s="8"/>
      <c r="M602" s="8"/>
      <c r="N602" s="8"/>
      <c r="O602" s="8"/>
      <c r="P602" s="8"/>
      <c r="Q602" s="8"/>
      <c r="R602" s="8"/>
      <c r="S602" s="8"/>
      <c r="T602" s="131"/>
      <c r="U602" s="131"/>
      <c r="V602" s="131"/>
      <c r="W602" s="131"/>
      <c r="X602" s="131"/>
      <c r="Y602" s="131"/>
      <c r="Z602" s="131"/>
      <c r="AA602" s="131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131"/>
      <c r="K603" s="8"/>
      <c r="L603" s="8"/>
      <c r="M603" s="8"/>
      <c r="N603" s="8"/>
      <c r="O603" s="8"/>
      <c r="P603" s="8"/>
      <c r="Q603" s="8"/>
      <c r="R603" s="8"/>
      <c r="S603" s="8"/>
      <c r="T603" s="131"/>
      <c r="U603" s="131"/>
      <c r="V603" s="131"/>
      <c r="W603" s="131"/>
      <c r="X603" s="131"/>
      <c r="Y603" s="131"/>
      <c r="Z603" s="131"/>
      <c r="AA603" s="131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131"/>
      <c r="K604" s="8"/>
      <c r="L604" s="8"/>
      <c r="M604" s="8"/>
      <c r="N604" s="8"/>
      <c r="O604" s="8"/>
      <c r="P604" s="8"/>
      <c r="Q604" s="8"/>
      <c r="R604" s="8"/>
      <c r="S604" s="8"/>
      <c r="T604" s="131"/>
      <c r="U604" s="131"/>
      <c r="V604" s="131"/>
      <c r="W604" s="131"/>
      <c r="X604" s="131"/>
      <c r="Y604" s="131"/>
      <c r="Z604" s="131"/>
      <c r="AA604" s="131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131"/>
      <c r="K605" s="8"/>
      <c r="L605" s="8"/>
      <c r="M605" s="8"/>
      <c r="N605" s="8"/>
      <c r="O605" s="8"/>
      <c r="P605" s="8"/>
      <c r="Q605" s="8"/>
      <c r="R605" s="8"/>
      <c r="S605" s="8"/>
      <c r="T605" s="131"/>
      <c r="U605" s="131"/>
      <c r="V605" s="131"/>
      <c r="W605" s="131"/>
      <c r="X605" s="131"/>
      <c r="Y605" s="131"/>
      <c r="Z605" s="131"/>
      <c r="AA605" s="131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131"/>
      <c r="K606" s="8"/>
      <c r="L606" s="8"/>
      <c r="M606" s="8"/>
      <c r="N606" s="8"/>
      <c r="O606" s="8"/>
      <c r="P606" s="8"/>
      <c r="Q606" s="8"/>
      <c r="R606" s="8"/>
      <c r="S606" s="8"/>
      <c r="T606" s="131"/>
      <c r="U606" s="131"/>
      <c r="V606" s="131"/>
      <c r="W606" s="131"/>
      <c r="X606" s="131"/>
      <c r="Y606" s="131"/>
      <c r="Z606" s="131"/>
      <c r="AA606" s="131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131"/>
      <c r="K607" s="8"/>
      <c r="L607" s="8"/>
      <c r="M607" s="8"/>
      <c r="N607" s="8"/>
      <c r="O607" s="8"/>
      <c r="P607" s="8"/>
      <c r="Q607" s="8"/>
      <c r="R607" s="8"/>
      <c r="S607" s="8"/>
      <c r="T607" s="131"/>
      <c r="U607" s="131"/>
      <c r="V607" s="131"/>
      <c r="W607" s="131"/>
      <c r="X607" s="131"/>
      <c r="Y607" s="131"/>
      <c r="Z607" s="131"/>
      <c r="AA607" s="131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131"/>
      <c r="K608" s="8"/>
      <c r="L608" s="8"/>
      <c r="M608" s="8"/>
      <c r="N608" s="8"/>
      <c r="O608" s="8"/>
      <c r="P608" s="8"/>
      <c r="Q608" s="8"/>
      <c r="R608" s="8"/>
      <c r="S608" s="8"/>
      <c r="T608" s="131"/>
      <c r="U608" s="131"/>
      <c r="V608" s="131"/>
      <c r="W608" s="131"/>
      <c r="X608" s="131"/>
      <c r="Y608" s="131"/>
      <c r="Z608" s="131"/>
      <c r="AA608" s="131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131"/>
      <c r="K609" s="8"/>
      <c r="L609" s="8"/>
      <c r="M609" s="8"/>
      <c r="N609" s="8"/>
      <c r="O609" s="8"/>
      <c r="P609" s="8"/>
      <c r="Q609" s="8"/>
      <c r="R609" s="8"/>
      <c r="S609" s="8"/>
      <c r="T609" s="131"/>
      <c r="U609" s="131"/>
      <c r="V609" s="131"/>
      <c r="W609" s="131"/>
      <c r="X609" s="131"/>
      <c r="Y609" s="131"/>
      <c r="Z609" s="131"/>
      <c r="AA609" s="131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131"/>
      <c r="K610" s="8"/>
      <c r="L610" s="8"/>
      <c r="M610" s="8"/>
      <c r="N610" s="8"/>
      <c r="O610" s="8"/>
      <c r="P610" s="8"/>
      <c r="Q610" s="8"/>
      <c r="R610" s="8"/>
      <c r="S610" s="8"/>
      <c r="T610" s="131"/>
      <c r="U610" s="131"/>
      <c r="V610" s="131"/>
      <c r="W610" s="131"/>
      <c r="X610" s="131"/>
      <c r="Y610" s="131"/>
      <c r="Z610" s="131"/>
      <c r="AA610" s="131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131"/>
      <c r="K611" s="8"/>
      <c r="L611" s="8"/>
      <c r="M611" s="8"/>
      <c r="N611" s="8"/>
      <c r="O611" s="8"/>
      <c r="P611" s="8"/>
      <c r="Q611" s="8"/>
      <c r="R611" s="8"/>
      <c r="S611" s="8"/>
      <c r="T611" s="131"/>
      <c r="U611" s="131"/>
      <c r="V611" s="131"/>
      <c r="W611" s="131"/>
      <c r="X611" s="131"/>
      <c r="Y611" s="131"/>
      <c r="Z611" s="131"/>
      <c r="AA611" s="131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131"/>
      <c r="K612" s="8"/>
      <c r="L612" s="8"/>
      <c r="M612" s="8"/>
      <c r="N612" s="8"/>
      <c r="O612" s="8"/>
      <c r="P612" s="8"/>
      <c r="Q612" s="8"/>
      <c r="R612" s="8"/>
      <c r="S612" s="8"/>
      <c r="T612" s="131"/>
      <c r="U612" s="131"/>
      <c r="V612" s="131"/>
      <c r="W612" s="131"/>
      <c r="X612" s="131"/>
      <c r="Y612" s="131"/>
      <c r="Z612" s="131"/>
      <c r="AA612" s="131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131"/>
      <c r="K613" s="8"/>
      <c r="L613" s="8"/>
      <c r="M613" s="8"/>
      <c r="N613" s="8"/>
      <c r="O613" s="8"/>
      <c r="P613" s="8"/>
      <c r="Q613" s="8"/>
      <c r="R613" s="8"/>
      <c r="S613" s="8"/>
      <c r="T613" s="131"/>
      <c r="U613" s="131"/>
      <c r="V613" s="131"/>
      <c r="W613" s="131"/>
      <c r="X613" s="131"/>
      <c r="Y613" s="131"/>
      <c r="Z613" s="131"/>
      <c r="AA613" s="131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131"/>
      <c r="K614" s="8"/>
      <c r="L614" s="8"/>
      <c r="M614" s="8"/>
      <c r="N614" s="8"/>
      <c r="O614" s="8"/>
      <c r="P614" s="8"/>
      <c r="Q614" s="8"/>
      <c r="R614" s="8"/>
      <c r="S614" s="8"/>
      <c r="T614" s="131"/>
      <c r="U614" s="131"/>
      <c r="V614" s="131"/>
      <c r="W614" s="131"/>
      <c r="X614" s="131"/>
      <c r="Y614" s="131"/>
      <c r="Z614" s="131"/>
      <c r="AA614" s="131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131"/>
      <c r="K615" s="8"/>
      <c r="L615" s="8"/>
      <c r="M615" s="8"/>
      <c r="N615" s="8"/>
      <c r="O615" s="8"/>
      <c r="P615" s="8"/>
      <c r="Q615" s="8"/>
      <c r="R615" s="8"/>
      <c r="S615" s="8"/>
      <c r="T615" s="131"/>
      <c r="U615" s="131"/>
      <c r="V615" s="131"/>
      <c r="W615" s="131"/>
      <c r="X615" s="131"/>
      <c r="Y615" s="131"/>
      <c r="Z615" s="131"/>
      <c r="AA615" s="131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131"/>
      <c r="K616" s="8"/>
      <c r="L616" s="8"/>
      <c r="M616" s="8"/>
      <c r="N616" s="8"/>
      <c r="O616" s="8"/>
      <c r="P616" s="8"/>
      <c r="Q616" s="8"/>
      <c r="R616" s="8"/>
      <c r="S616" s="8"/>
      <c r="T616" s="131"/>
      <c r="U616" s="131"/>
      <c r="V616" s="131"/>
      <c r="W616" s="131"/>
      <c r="X616" s="131"/>
      <c r="Y616" s="131"/>
      <c r="Z616" s="131"/>
      <c r="AA616" s="131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131"/>
      <c r="K617" s="8"/>
      <c r="L617" s="8"/>
      <c r="M617" s="8"/>
      <c r="N617" s="8"/>
      <c r="O617" s="8"/>
      <c r="P617" s="8"/>
      <c r="Q617" s="8"/>
      <c r="R617" s="8"/>
      <c r="S617" s="8"/>
      <c r="T617" s="131"/>
      <c r="U617" s="131"/>
      <c r="V617" s="131"/>
      <c r="W617" s="131"/>
      <c r="X617" s="131"/>
      <c r="Y617" s="131"/>
      <c r="Z617" s="131"/>
      <c r="AA617" s="131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131"/>
      <c r="K618" s="8"/>
      <c r="L618" s="8"/>
      <c r="M618" s="8"/>
      <c r="N618" s="8"/>
      <c r="O618" s="8"/>
      <c r="P618" s="8"/>
      <c r="Q618" s="8"/>
      <c r="R618" s="8"/>
      <c r="S618" s="8"/>
      <c r="T618" s="131"/>
      <c r="U618" s="131"/>
      <c r="V618" s="131"/>
      <c r="W618" s="131"/>
      <c r="X618" s="131"/>
      <c r="Y618" s="131"/>
      <c r="Z618" s="131"/>
      <c r="AA618" s="131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131"/>
      <c r="K619" s="8"/>
      <c r="L619" s="8"/>
      <c r="M619" s="8"/>
      <c r="N619" s="8"/>
      <c r="O619" s="8"/>
      <c r="P619" s="8"/>
      <c r="Q619" s="8"/>
      <c r="R619" s="8"/>
      <c r="S619" s="8"/>
      <c r="T619" s="131"/>
      <c r="U619" s="131"/>
      <c r="V619" s="131"/>
      <c r="W619" s="131"/>
      <c r="X619" s="131"/>
      <c r="Y619" s="131"/>
      <c r="Z619" s="131"/>
      <c r="AA619" s="131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131"/>
      <c r="K620" s="8"/>
      <c r="L620" s="8"/>
      <c r="M620" s="8"/>
      <c r="N620" s="8"/>
      <c r="O620" s="8"/>
      <c r="P620" s="8"/>
      <c r="Q620" s="8"/>
      <c r="R620" s="8"/>
      <c r="S620" s="8"/>
      <c r="T620" s="131"/>
      <c r="U620" s="131"/>
      <c r="V620" s="131"/>
      <c r="W620" s="131"/>
      <c r="X620" s="131"/>
      <c r="Y620" s="131"/>
      <c r="Z620" s="131"/>
      <c r="AA620" s="131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131"/>
      <c r="K621" s="8"/>
      <c r="L621" s="8"/>
      <c r="M621" s="8"/>
      <c r="N621" s="8"/>
      <c r="O621" s="8"/>
      <c r="P621" s="8"/>
      <c r="Q621" s="8"/>
      <c r="R621" s="8"/>
      <c r="S621" s="8"/>
      <c r="T621" s="131"/>
      <c r="U621" s="131"/>
      <c r="V621" s="131"/>
      <c r="W621" s="131"/>
      <c r="X621" s="131"/>
      <c r="Y621" s="131"/>
      <c r="Z621" s="131"/>
      <c r="AA621" s="131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131"/>
      <c r="K622" s="8"/>
      <c r="L622" s="8"/>
      <c r="M622" s="8"/>
      <c r="N622" s="8"/>
      <c r="O622" s="8"/>
      <c r="P622" s="8"/>
      <c r="Q622" s="8"/>
      <c r="R622" s="8"/>
      <c r="S622" s="8"/>
      <c r="T622" s="131"/>
      <c r="U622" s="131"/>
      <c r="V622" s="131"/>
      <c r="W622" s="131"/>
      <c r="X622" s="131"/>
      <c r="Y622" s="131"/>
      <c r="Z622" s="131"/>
      <c r="AA622" s="131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131"/>
      <c r="K623" s="8"/>
      <c r="L623" s="8"/>
      <c r="M623" s="8"/>
      <c r="N623" s="8"/>
      <c r="O623" s="8"/>
      <c r="P623" s="8"/>
      <c r="Q623" s="8"/>
      <c r="R623" s="8"/>
      <c r="S623" s="8"/>
      <c r="T623" s="131"/>
      <c r="U623" s="131"/>
      <c r="V623" s="131"/>
      <c r="W623" s="131"/>
      <c r="X623" s="131"/>
      <c r="Y623" s="131"/>
      <c r="Z623" s="131"/>
      <c r="AA623" s="131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131"/>
      <c r="K624" s="8"/>
      <c r="L624" s="8"/>
      <c r="M624" s="8"/>
      <c r="N624" s="8"/>
      <c r="O624" s="8"/>
      <c r="P624" s="8"/>
      <c r="Q624" s="8"/>
      <c r="R624" s="8"/>
      <c r="S624" s="8"/>
      <c r="T624" s="131"/>
      <c r="U624" s="131"/>
      <c r="V624" s="131"/>
      <c r="W624" s="131"/>
      <c r="X624" s="131"/>
      <c r="Y624" s="131"/>
      <c r="Z624" s="131"/>
      <c r="AA624" s="131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131"/>
      <c r="K625" s="8"/>
      <c r="L625" s="8"/>
      <c r="M625" s="8"/>
      <c r="N625" s="8"/>
      <c r="O625" s="8"/>
      <c r="P625" s="8"/>
      <c r="Q625" s="8"/>
      <c r="R625" s="8"/>
      <c r="S625" s="8"/>
      <c r="T625" s="131"/>
      <c r="U625" s="131"/>
      <c r="V625" s="131"/>
      <c r="W625" s="131"/>
      <c r="X625" s="131"/>
      <c r="Y625" s="131"/>
      <c r="Z625" s="131"/>
      <c r="AA625" s="131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131"/>
      <c r="K626" s="8"/>
      <c r="L626" s="8"/>
      <c r="M626" s="8"/>
      <c r="N626" s="8"/>
      <c r="O626" s="8"/>
      <c r="P626" s="8"/>
      <c r="Q626" s="8"/>
      <c r="R626" s="8"/>
      <c r="S626" s="8"/>
      <c r="T626" s="131"/>
      <c r="U626" s="131"/>
      <c r="V626" s="131"/>
      <c r="W626" s="131"/>
      <c r="X626" s="131"/>
      <c r="Y626" s="131"/>
      <c r="Z626" s="131"/>
      <c r="AA626" s="131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131"/>
      <c r="K627" s="8"/>
      <c r="L627" s="8"/>
      <c r="M627" s="8"/>
      <c r="N627" s="8"/>
      <c r="O627" s="8"/>
      <c r="P627" s="8"/>
      <c r="Q627" s="8"/>
      <c r="R627" s="8"/>
      <c r="S627" s="8"/>
      <c r="T627" s="131"/>
      <c r="U627" s="131"/>
      <c r="V627" s="131"/>
      <c r="W627" s="131"/>
      <c r="X627" s="131"/>
      <c r="Y627" s="131"/>
      <c r="Z627" s="131"/>
      <c r="AA627" s="131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131"/>
      <c r="K628" s="8"/>
      <c r="L628" s="8"/>
      <c r="M628" s="8"/>
      <c r="N628" s="8"/>
      <c r="O628" s="8"/>
      <c r="P628" s="8"/>
      <c r="Q628" s="8"/>
      <c r="R628" s="8"/>
      <c r="S628" s="8"/>
      <c r="T628" s="131"/>
      <c r="U628" s="131"/>
      <c r="V628" s="131"/>
      <c r="W628" s="131"/>
      <c r="X628" s="131"/>
      <c r="Y628" s="131"/>
      <c r="Z628" s="131"/>
      <c r="AA628" s="131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131"/>
      <c r="K629" s="8"/>
      <c r="L629" s="8"/>
      <c r="M629" s="8"/>
      <c r="N629" s="8"/>
      <c r="O629" s="8"/>
      <c r="P629" s="8"/>
      <c r="Q629" s="8"/>
      <c r="R629" s="8"/>
      <c r="S629" s="8"/>
      <c r="T629" s="131"/>
      <c r="U629" s="131"/>
      <c r="V629" s="131"/>
      <c r="W629" s="131"/>
      <c r="X629" s="131"/>
      <c r="Y629" s="131"/>
      <c r="Z629" s="131"/>
      <c r="AA629" s="131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131"/>
      <c r="K630" s="8"/>
      <c r="L630" s="8"/>
      <c r="M630" s="8"/>
      <c r="N630" s="8"/>
      <c r="O630" s="8"/>
      <c r="P630" s="8"/>
      <c r="Q630" s="8"/>
      <c r="R630" s="8"/>
      <c r="S630" s="8"/>
      <c r="T630" s="131"/>
      <c r="U630" s="131"/>
      <c r="V630" s="131"/>
      <c r="W630" s="131"/>
      <c r="X630" s="131"/>
      <c r="Y630" s="131"/>
      <c r="Z630" s="131"/>
      <c r="AA630" s="131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131"/>
      <c r="K631" s="8"/>
      <c r="L631" s="8"/>
      <c r="M631" s="8"/>
      <c r="N631" s="8"/>
      <c r="O631" s="8"/>
      <c r="P631" s="8"/>
      <c r="Q631" s="8"/>
      <c r="R631" s="8"/>
      <c r="S631" s="8"/>
      <c r="T631" s="131"/>
      <c r="U631" s="131"/>
      <c r="V631" s="131"/>
      <c r="W631" s="131"/>
      <c r="X631" s="131"/>
      <c r="Y631" s="131"/>
      <c r="Z631" s="131"/>
      <c r="AA631" s="131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131"/>
      <c r="K632" s="8"/>
      <c r="L632" s="8"/>
      <c r="M632" s="8"/>
      <c r="N632" s="8"/>
      <c r="O632" s="8"/>
      <c r="P632" s="8"/>
      <c r="Q632" s="8"/>
      <c r="R632" s="8"/>
      <c r="S632" s="8"/>
      <c r="T632" s="131"/>
      <c r="U632" s="131"/>
      <c r="V632" s="131"/>
      <c r="W632" s="131"/>
      <c r="X632" s="131"/>
      <c r="Y632" s="131"/>
      <c r="Z632" s="131"/>
      <c r="AA632" s="131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131"/>
      <c r="K633" s="8"/>
      <c r="L633" s="8"/>
      <c r="M633" s="8"/>
      <c r="N633" s="8"/>
      <c r="O633" s="8"/>
      <c r="P633" s="8"/>
      <c r="Q633" s="8"/>
      <c r="R633" s="8"/>
      <c r="S633" s="8"/>
      <c r="T633" s="131"/>
      <c r="U633" s="131"/>
      <c r="V633" s="131"/>
      <c r="W633" s="131"/>
      <c r="X633" s="131"/>
      <c r="Y633" s="131"/>
      <c r="Z633" s="131"/>
      <c r="AA633" s="131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131"/>
      <c r="K634" s="8"/>
      <c r="L634" s="8"/>
      <c r="M634" s="8"/>
      <c r="N634" s="8"/>
      <c r="O634" s="8"/>
      <c r="P634" s="8"/>
      <c r="Q634" s="8"/>
      <c r="R634" s="8"/>
      <c r="S634" s="8"/>
      <c r="T634" s="131"/>
      <c r="U634" s="131"/>
      <c r="V634" s="131"/>
      <c r="W634" s="131"/>
      <c r="X634" s="131"/>
      <c r="Y634" s="131"/>
      <c r="Z634" s="131"/>
      <c r="AA634" s="131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131"/>
      <c r="K635" s="8"/>
      <c r="L635" s="8"/>
      <c r="M635" s="8"/>
      <c r="N635" s="8"/>
      <c r="O635" s="8"/>
      <c r="P635" s="8"/>
      <c r="Q635" s="8"/>
      <c r="R635" s="8"/>
      <c r="S635" s="8"/>
      <c r="T635" s="131"/>
      <c r="U635" s="131"/>
      <c r="V635" s="131"/>
      <c r="W635" s="131"/>
      <c r="X635" s="131"/>
      <c r="Y635" s="131"/>
      <c r="Z635" s="131"/>
      <c r="AA635" s="131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131"/>
      <c r="K636" s="8"/>
      <c r="L636" s="8"/>
      <c r="M636" s="8"/>
      <c r="N636" s="8"/>
      <c r="O636" s="8"/>
      <c r="P636" s="8"/>
      <c r="Q636" s="8"/>
      <c r="R636" s="8"/>
      <c r="S636" s="8"/>
      <c r="T636" s="131"/>
      <c r="U636" s="131"/>
      <c r="V636" s="131"/>
      <c r="W636" s="131"/>
      <c r="X636" s="131"/>
      <c r="Y636" s="131"/>
      <c r="Z636" s="131"/>
      <c r="AA636" s="131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131"/>
      <c r="K637" s="8"/>
      <c r="L637" s="8"/>
      <c r="M637" s="8"/>
      <c r="N637" s="8"/>
      <c r="O637" s="8"/>
      <c r="P637" s="8"/>
      <c r="Q637" s="8"/>
      <c r="R637" s="8"/>
      <c r="S637" s="8"/>
      <c r="T637" s="131"/>
      <c r="U637" s="131"/>
      <c r="V637" s="131"/>
      <c r="W637" s="131"/>
      <c r="X637" s="131"/>
      <c r="Y637" s="131"/>
      <c r="Z637" s="131"/>
      <c r="AA637" s="131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131"/>
      <c r="K638" s="8"/>
      <c r="L638" s="8"/>
      <c r="M638" s="8"/>
      <c r="N638" s="8"/>
      <c r="O638" s="8"/>
      <c r="P638" s="8"/>
      <c r="Q638" s="8"/>
      <c r="R638" s="8"/>
      <c r="S638" s="8"/>
      <c r="T638" s="131"/>
      <c r="U638" s="131"/>
      <c r="V638" s="131"/>
      <c r="W638" s="131"/>
      <c r="X638" s="131"/>
      <c r="Y638" s="131"/>
      <c r="Z638" s="131"/>
      <c r="AA638" s="131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131"/>
      <c r="K639" s="8"/>
      <c r="L639" s="8"/>
      <c r="M639" s="8"/>
      <c r="N639" s="8"/>
      <c r="O639" s="8"/>
      <c r="P639" s="8"/>
      <c r="Q639" s="8"/>
      <c r="R639" s="8"/>
      <c r="S639" s="8"/>
      <c r="T639" s="131"/>
      <c r="U639" s="131"/>
      <c r="V639" s="131"/>
      <c r="W639" s="131"/>
      <c r="X639" s="131"/>
      <c r="Y639" s="131"/>
      <c r="Z639" s="131"/>
      <c r="AA639" s="131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131"/>
      <c r="K640" s="8"/>
      <c r="L640" s="8"/>
      <c r="M640" s="8"/>
      <c r="N640" s="8"/>
      <c r="O640" s="8"/>
      <c r="P640" s="8"/>
      <c r="Q640" s="8"/>
      <c r="R640" s="8"/>
      <c r="S640" s="8"/>
      <c r="T640" s="131"/>
      <c r="U640" s="131"/>
      <c r="V640" s="131"/>
      <c r="W640" s="131"/>
      <c r="X640" s="131"/>
      <c r="Y640" s="131"/>
      <c r="Z640" s="131"/>
      <c r="AA640" s="131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131"/>
      <c r="K641" s="8"/>
      <c r="L641" s="8"/>
      <c r="M641" s="8"/>
      <c r="N641" s="8"/>
      <c r="O641" s="8"/>
      <c r="P641" s="8"/>
      <c r="Q641" s="8"/>
      <c r="R641" s="8"/>
      <c r="S641" s="8"/>
      <c r="T641" s="131"/>
      <c r="U641" s="131"/>
      <c r="V641" s="131"/>
      <c r="W641" s="131"/>
      <c r="X641" s="131"/>
      <c r="Y641" s="131"/>
      <c r="Z641" s="131"/>
      <c r="AA641" s="131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131"/>
      <c r="K642" s="8"/>
      <c r="L642" s="8"/>
      <c r="M642" s="8"/>
      <c r="N642" s="8"/>
      <c r="O642" s="8"/>
      <c r="P642" s="8"/>
      <c r="Q642" s="8"/>
      <c r="R642" s="8"/>
      <c r="S642" s="8"/>
      <c r="T642" s="131"/>
      <c r="U642" s="131"/>
      <c r="V642" s="131"/>
      <c r="W642" s="131"/>
      <c r="X642" s="131"/>
      <c r="Y642" s="131"/>
      <c r="Z642" s="131"/>
      <c r="AA642" s="131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131"/>
      <c r="K643" s="8"/>
      <c r="L643" s="8"/>
      <c r="M643" s="8"/>
      <c r="N643" s="8"/>
      <c r="O643" s="8"/>
      <c r="P643" s="8"/>
      <c r="Q643" s="8"/>
      <c r="R643" s="8"/>
      <c r="S643" s="8"/>
      <c r="T643" s="131"/>
      <c r="U643" s="131"/>
      <c r="V643" s="131"/>
      <c r="W643" s="131"/>
      <c r="X643" s="131"/>
      <c r="Y643" s="131"/>
      <c r="Z643" s="131"/>
      <c r="AA643" s="131"/>
    </row>
  </sheetData>
  <mergeCells count="19">
    <mergeCell ref="A41:I41"/>
    <mergeCell ref="A43:I43"/>
    <mergeCell ref="A1:I1"/>
    <mergeCell ref="K4:S4"/>
    <mergeCell ref="A11:I11"/>
    <mergeCell ref="A13:I13"/>
    <mergeCell ref="K21:S21"/>
    <mergeCell ref="K34:S34"/>
    <mergeCell ref="K42:S42"/>
    <mergeCell ref="K145:S145"/>
    <mergeCell ref="K152:S152"/>
    <mergeCell ref="K198:S198"/>
    <mergeCell ref="K44:S44"/>
    <mergeCell ref="K48:S48"/>
    <mergeCell ref="K59:S59"/>
    <mergeCell ref="K62:S62"/>
    <mergeCell ref="K78:S78"/>
    <mergeCell ref="K105:S105"/>
    <mergeCell ref="K111:S111"/>
  </mergeCells>
  <drawing r:id="rId1"/>
</worksheet>
</file>