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5600" yWindow="8800" windowWidth="24480" windowHeight="12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1" l="1"/>
  <c r="AC2" i="1"/>
  <c r="N2" i="1"/>
  <c r="O2" i="1"/>
  <c r="T2" i="1"/>
  <c r="V2" i="1"/>
  <c r="W2" i="1"/>
  <c r="AA2" i="1"/>
  <c r="AF2" i="1"/>
  <c r="AH2" i="1"/>
  <c r="X2" i="1"/>
  <c r="Y2" i="1"/>
  <c r="Z2" i="1"/>
  <c r="AB2" i="1"/>
  <c r="P2" i="1"/>
  <c r="Q2" i="1"/>
  <c r="R2" i="1"/>
  <c r="S2" i="1"/>
</calcChain>
</file>

<file path=xl/sharedStrings.xml><?xml version="1.0" encoding="utf-8"?>
<sst xmlns="http://schemas.openxmlformats.org/spreadsheetml/2006/main" count="33" uniqueCount="32">
  <si>
    <t>wt percent C</t>
  </si>
  <si>
    <t>Cu</t>
  </si>
  <si>
    <t>Mn</t>
  </si>
  <si>
    <t>Ni</t>
  </si>
  <si>
    <t>P</t>
  </si>
  <si>
    <t>Si</t>
  </si>
  <si>
    <t>CM17</t>
  </si>
  <si>
    <t>Type</t>
  </si>
  <si>
    <t>Plate</t>
  </si>
  <si>
    <t>Alloy</t>
  </si>
  <si>
    <t>Fluence which shows some high hardening (n/cm2)</t>
  </si>
  <si>
    <t>Temp C</t>
  </si>
  <si>
    <t>A</t>
  </si>
  <si>
    <t>TTS1</t>
  </si>
  <si>
    <t>fluence_n_m2</t>
  </si>
  <si>
    <t>temp term</t>
  </si>
  <si>
    <t>tts1 front</t>
  </si>
  <si>
    <t>tts1 P</t>
  </si>
  <si>
    <t>tts1 Ni</t>
  </si>
  <si>
    <t>tts1 Mn</t>
  </si>
  <si>
    <t>min of Cu or 0.28</t>
  </si>
  <si>
    <t>B</t>
  </si>
  <si>
    <t>min term</t>
  </si>
  <si>
    <t>max term</t>
  </si>
  <si>
    <t>Ni term</t>
  </si>
  <si>
    <t>P term</t>
  </si>
  <si>
    <t>M</t>
  </si>
  <si>
    <t>TTS2</t>
  </si>
  <si>
    <t>TTS</t>
  </si>
  <si>
    <t>simple cc</t>
  </si>
  <si>
    <t>ds</t>
  </si>
  <si>
    <t>max of Cu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</si>
</sst>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Arial"/>
      <family val="2"/>
    </font>
    <font>
      <u/>
      <sz val="14"/>
      <color theme="10"/>
      <name val="Arial"/>
      <family val="2"/>
    </font>
    <font>
      <u/>
      <sz val="14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abSelected="1" topLeftCell="Z1" workbookViewId="0">
      <selection activeCell="AG3" sqref="AG3"/>
    </sheetView>
  </sheetViews>
  <sheetFormatPr baseColWidth="10" defaultRowHeight="17" x14ac:dyDescent="0"/>
  <cols>
    <col min="15" max="15" width="12.25" bestFit="1" customWidth="1"/>
  </cols>
  <sheetData>
    <row r="1" spans="1:34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</v>
      </c>
      <c r="J1" t="s">
        <v>11</v>
      </c>
      <c r="K1" t="s">
        <v>12</v>
      </c>
      <c r="L1" t="s">
        <v>21</v>
      </c>
      <c r="N1" t="s">
        <v>14</v>
      </c>
      <c r="O1" t="s">
        <v>16</v>
      </c>
      <c r="P1" t="s">
        <v>15</v>
      </c>
      <c r="Q1" t="s">
        <v>17</v>
      </c>
      <c r="R1" t="s">
        <v>18</v>
      </c>
      <c r="S1" t="s">
        <v>19</v>
      </c>
      <c r="T1" t="s">
        <v>13</v>
      </c>
      <c r="V1" t="s">
        <v>22</v>
      </c>
      <c r="W1" t="s">
        <v>23</v>
      </c>
      <c r="X1" t="s">
        <v>15</v>
      </c>
      <c r="Y1" t="s">
        <v>25</v>
      </c>
      <c r="Z1" t="s">
        <v>24</v>
      </c>
      <c r="AA1" t="s">
        <v>26</v>
      </c>
      <c r="AB1" t="s">
        <v>20</v>
      </c>
      <c r="AC1" t="s">
        <v>31</v>
      </c>
      <c r="AD1" t="s">
        <v>27</v>
      </c>
      <c r="AF1" t="s">
        <v>28</v>
      </c>
      <c r="AG1" t="s">
        <v>29</v>
      </c>
      <c r="AH1" t="s">
        <v>30</v>
      </c>
    </row>
    <row r="2" spans="1:34">
      <c r="A2" t="s">
        <v>6</v>
      </c>
      <c r="B2" t="s">
        <v>8</v>
      </c>
      <c r="C2">
        <v>0.13</v>
      </c>
      <c r="D2">
        <v>0.01</v>
      </c>
      <c r="E2">
        <v>1.67</v>
      </c>
      <c r="F2">
        <v>0.01</v>
      </c>
      <c r="G2">
        <v>3.0000000000000001E-3</v>
      </c>
      <c r="H2">
        <v>0.15</v>
      </c>
      <c r="I2" s="1">
        <v>3.32E+19</v>
      </c>
      <c r="J2">
        <v>290</v>
      </c>
      <c r="K2">
        <v>1.08</v>
      </c>
      <c r="L2">
        <v>0.81899999999999995</v>
      </c>
      <c r="N2" s="1">
        <f>I2*100*100</f>
        <v>3.3200000000000001E+23</v>
      </c>
      <c r="O2" s="1">
        <f>K2*(5/9)*1.8943*10^-12*N2^0.5695</f>
        <v>28.241525263615941</v>
      </c>
      <c r="P2">
        <f>((1.8*J2+32)/550)^-5.47</f>
        <v>0.96113744763085096</v>
      </c>
      <c r="Q2">
        <f>(0.09+(G2/0.012))^0.216</f>
        <v>0.79213544382674672</v>
      </c>
      <c r="R2">
        <f>(1.66+((F2^8.54)/0.63))^0.39</f>
        <v>1.2185466339115911</v>
      </c>
      <c r="S2">
        <f>(E2/1.36)^0.3</f>
        <v>1.0635386295165836</v>
      </c>
      <c r="T2" s="1">
        <f>O2*P2*Q2*R2*S2</f>
        <v>27.865607529363526</v>
      </c>
      <c r="V2">
        <f>MIN(113.87*(LN(N2)-LN(4.5*10^20)),612.6)</f>
        <v>612.6</v>
      </c>
      <c r="W2">
        <f>MAX(V2,0)</f>
        <v>612.6</v>
      </c>
      <c r="X2">
        <f>(((1.8*J2)+32)/550)^-5.45</f>
        <v>0.96127675361709075</v>
      </c>
      <c r="Y2">
        <f>(0.1+(G2/0.012))^-0.098</f>
        <v>1.108361244578395</v>
      </c>
      <c r="Z2">
        <f>(0.168+((F2^0.58)/0.63))^0.73</f>
        <v>0.39259161080236465</v>
      </c>
      <c r="AA2">
        <f>L2*W2*X2*Y2*Z2</f>
        <v>209.86097241514526</v>
      </c>
      <c r="AB2">
        <f>MIN(D2,0.28)</f>
        <v>0.01</v>
      </c>
      <c r="AC2">
        <f>MAX(AB2-0.053,0)</f>
        <v>0</v>
      </c>
      <c r="AD2">
        <f>(5/9)*AC2*AA2</f>
        <v>0</v>
      </c>
      <c r="AF2" s="1">
        <f>T2+AD2</f>
        <v>27.865607529363526</v>
      </c>
      <c r="AG2">
        <v>0.6</v>
      </c>
      <c r="AH2" s="1">
        <f>AF2/AG2</f>
        <v>46.442679215605878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 Mayeshiba</dc:creator>
  <cp:lastModifiedBy>Tam Mayeshiba</cp:lastModifiedBy>
  <dcterms:created xsi:type="dcterms:W3CDTF">2017-07-21T21:08:44Z</dcterms:created>
  <dcterms:modified xsi:type="dcterms:W3CDTF">2017-07-21T21:37:51Z</dcterms:modified>
</cp:coreProperties>
</file>