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b957a5f373fa68/Documents/insa lyon/DD/Cours/Hiv 2025/Vérification et validation/projet/Projet_MEC8211_Couette/"/>
    </mc:Choice>
  </mc:AlternateContent>
  <xr:revisionPtr revIDLastSave="17" documentId="8_{CE5E6969-56ED-4D85-86D2-F7300A8CB948}" xr6:coauthVersionLast="47" xr6:coauthVersionMax="47" xr10:uidLastSave="{295D5F19-AF79-4B00-AD3E-26093C96573E}"/>
  <bookViews>
    <workbookView xWindow="-108" yWindow="-108" windowWidth="23256" windowHeight="12456" xr2:uid="{1B229F5E-783A-4BEB-99B2-B9008BC5F977}"/>
  </bookViews>
  <sheets>
    <sheet name="Feuil1" sheetId="1" r:id="rId1"/>
    <sheet name="Feuil2" sheetId="2" r:id="rId2"/>
  </sheets>
  <definedNames>
    <definedName name="a">Feuil1!$E$12</definedName>
    <definedName name="delta">Feuil1!$E$10</definedName>
    <definedName name="dpdx">Feuil1!$E$12</definedName>
    <definedName name="mu">Feuil1!$E$8</definedName>
    <definedName name="P">Feuil1!$H$8</definedName>
    <definedName name="Re">Feuil1!$E$11</definedName>
    <definedName name="rho">Feuil1!$E$9</definedName>
    <definedName name="U">Feuil1!$H$9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D28" i="1"/>
  <c r="E24" i="1"/>
  <c r="F24" i="1"/>
  <c r="G24" i="1"/>
  <c r="H24" i="1"/>
  <c r="D24" i="1"/>
  <c r="E22" i="1"/>
  <c r="F22" i="1"/>
  <c r="G22" i="1"/>
  <c r="H22" i="1"/>
  <c r="D22" i="1"/>
  <c r="AG23" i="1"/>
  <c r="AH23" i="1"/>
  <c r="AI23" i="1"/>
  <c r="AJ23" i="1"/>
  <c r="AF23" i="1"/>
  <c r="AA16" i="1"/>
  <c r="AB16" i="1"/>
  <c r="AC16" i="1"/>
  <c r="AD16" i="1"/>
  <c r="Z16" i="1"/>
  <c r="AG15" i="1"/>
  <c r="AH15" i="1"/>
  <c r="AI15" i="1"/>
  <c r="AJ15" i="1"/>
  <c r="AF15" i="1"/>
  <c r="AF28" i="1"/>
  <c r="AG28" i="1"/>
  <c r="AH28" i="1"/>
  <c r="AI28" i="1"/>
  <c r="AE28" i="1"/>
  <c r="V22" i="1"/>
  <c r="W22" i="1"/>
  <c r="X22" i="1"/>
  <c r="Y22" i="1"/>
  <c r="U22" i="1"/>
  <c r="H9" i="1"/>
  <c r="H8" i="1"/>
  <c r="Z15" i="1" l="1"/>
  <c r="AD15" i="1"/>
  <c r="AB15" i="1"/>
  <c r="AC15" i="1"/>
  <c r="AA15" i="1"/>
  <c r="H10" i="1"/>
  <c r="Z12" i="1" l="1"/>
  <c r="F17" i="1"/>
  <c r="E17" i="1"/>
  <c r="H17" i="1"/>
  <c r="D17" i="1"/>
  <c r="G17" i="1"/>
</calcChain>
</file>

<file path=xl/sharedStrings.xml><?xml version="1.0" encoding="utf-8"?>
<sst xmlns="http://schemas.openxmlformats.org/spreadsheetml/2006/main" count="28" uniqueCount="28">
  <si>
    <t>Paramètres choisis :</t>
  </si>
  <si>
    <t>U</t>
  </si>
  <si>
    <t>Re</t>
  </si>
  <si>
    <t>mu</t>
  </si>
  <si>
    <t>rho</t>
  </si>
  <si>
    <t>delta</t>
  </si>
  <si>
    <t>y</t>
  </si>
  <si>
    <t>profil u</t>
  </si>
  <si>
    <t>P</t>
  </si>
  <si>
    <t>a</t>
  </si>
  <si>
    <t>dpdx</t>
  </si>
  <si>
    <t>NY = 5</t>
  </si>
  <si>
    <t>NY = 10</t>
  </si>
  <si>
    <t>NY = 20</t>
  </si>
  <si>
    <t>Ordonnée : 0,1 0,3 0,5 0,7 0,9 m</t>
  </si>
  <si>
    <t>Ordre p^</t>
  </si>
  <si>
    <t>GCI individuel</t>
  </si>
  <si>
    <t xml:space="preserve">Moyenne GCI </t>
  </si>
  <si>
    <t>U num</t>
  </si>
  <si>
    <t>m/s</t>
  </si>
  <si>
    <t>Théorique</t>
  </si>
  <si>
    <t>Ecart-type experience</t>
  </si>
  <si>
    <t>Incertitude appareil de mesure</t>
  </si>
  <si>
    <t>U_D</t>
  </si>
  <si>
    <t>U_val</t>
  </si>
  <si>
    <t>Résultat Monte-Carlo</t>
  </si>
  <si>
    <t>Moyenne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</si>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</sst>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Théorique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Feuil1!$D$16:$H$16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Feuil1!$D$17:$H$17</c:f>
              <c:numCache>
                <c:formatCode>General</c:formatCode>
                <c:ptCount val="5"/>
                <c:pt idx="0">
                  <c:v>0.19</c:v>
                </c:pt>
                <c:pt idx="1">
                  <c:v>0.51</c:v>
                </c:pt>
                <c:pt idx="2">
                  <c:v>0.75</c:v>
                </c:pt>
                <c:pt idx="3">
                  <c:v>0.90999999999999992</c:v>
                </c:pt>
                <c:pt idx="4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E-4BDF-8508-FF3011A165EF}"/>
            </c:ext>
          </c:extLst>
        </c:ser>
        <c:ser>
          <c:idx val="1"/>
          <c:order val="1"/>
          <c:tx>
            <c:v>NY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Feuil1!$J$16:$N$16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Feuil1!$J$17:$N$17</c:f>
              <c:numCache>
                <c:formatCode>General</c:formatCode>
                <c:ptCount val="5"/>
                <c:pt idx="0">
                  <c:v>0.19132289999999999</c:v>
                </c:pt>
                <c:pt idx="1">
                  <c:v>0.50137962000000003</c:v>
                </c:pt>
                <c:pt idx="2">
                  <c:v>0.73868188000000001</c:v>
                </c:pt>
                <c:pt idx="3">
                  <c:v>0.90401445000000002</c:v>
                </c:pt>
                <c:pt idx="4">
                  <c:v>0.99792338000000003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E-4BDF-8508-FF3011A165EF}"/>
            </c:ext>
          </c:extLst>
        </c:ser>
        <c:ser>
          <c:idx val="2"/>
          <c:order val="2"/>
          <c:tx>
            <c:v>NY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Feuil1!$J$21:$S$21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Feuil1!$J$22:$S$22</c:f>
              <c:numCache>
                <c:formatCode>General</c:formatCode>
                <c:ptCount val="10"/>
                <c:pt idx="0">
                  <c:v>9.8784559999999993E-2</c:v>
                </c:pt>
                <c:pt idx="1">
                  <c:v>0.27689047</c:v>
                </c:pt>
                <c:pt idx="2">
                  <c:v>0.43553106000000003</c:v>
                </c:pt>
                <c:pt idx="3">
                  <c:v>0.57470578999999999</c:v>
                </c:pt>
                <c:pt idx="4">
                  <c:v>0.69441463999999997</c:v>
                </c:pt>
                <c:pt idx="5">
                  <c:v>0.79465015999999999</c:v>
                </c:pt>
                <c:pt idx="6">
                  <c:v>0.87540375999999998</c:v>
                </c:pt>
                <c:pt idx="7">
                  <c:v>0.93676349999999997</c:v>
                </c:pt>
                <c:pt idx="8">
                  <c:v>0.97887760999999995</c:v>
                </c:pt>
                <c:pt idx="9">
                  <c:v>1.00064303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E-4BDF-8508-FF3011A165EF}"/>
            </c:ext>
          </c:extLst>
        </c:ser>
        <c:ser>
          <c:idx val="3"/>
          <c:order val="3"/>
          <c:tx>
            <c:v>NY =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36160070273707"/>
                  <c:y val="-6.3342363595040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Feuil1!$J$27:$AD$27</c:f>
              <c:numCache>
                <c:formatCode>General</c:formatCode>
                <c:ptCount val="21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</c:numCache>
            </c:numRef>
          </c:xVal>
          <c:yVal>
            <c:numRef>
              <c:f>Feuil1!$J$28:$AC$28</c:f>
              <c:numCache>
                <c:formatCode>General</c:formatCode>
                <c:ptCount val="20"/>
                <c:pt idx="0">
                  <c:v>4.9840559999999999E-2</c:v>
                </c:pt>
                <c:pt idx="1">
                  <c:v>0.14455735</c:v>
                </c:pt>
                <c:pt idx="2">
                  <c:v>0.23430973999999999</c:v>
                </c:pt>
                <c:pt idx="3">
                  <c:v>0.31909767</c:v>
                </c:pt>
                <c:pt idx="4">
                  <c:v>0.39892105999999999</c:v>
                </c:pt>
                <c:pt idx="5">
                  <c:v>0.47377991000000003</c:v>
                </c:pt>
                <c:pt idx="6">
                  <c:v>0.54367416999999996</c:v>
                </c:pt>
                <c:pt idx="7">
                  <c:v>0.60860384999999995</c:v>
                </c:pt>
                <c:pt idx="8">
                  <c:v>0.66856892999999995</c:v>
                </c:pt>
                <c:pt idx="9">
                  <c:v>0.72356942000000002</c:v>
                </c:pt>
                <c:pt idx="10">
                  <c:v>0.77360530000000005</c:v>
                </c:pt>
                <c:pt idx="11">
                  <c:v>0.81867656</c:v>
                </c:pt>
                <c:pt idx="12">
                  <c:v>0.85878326999999999</c:v>
                </c:pt>
                <c:pt idx="13">
                  <c:v>0.89392548999999999</c:v>
                </c:pt>
                <c:pt idx="14">
                  <c:v>0.92410228000000005</c:v>
                </c:pt>
                <c:pt idx="15">
                  <c:v>0.94931111999999995</c:v>
                </c:pt>
                <c:pt idx="16">
                  <c:v>0.96955669</c:v>
                </c:pt>
                <c:pt idx="17">
                  <c:v>0.98487902000000005</c:v>
                </c:pt>
                <c:pt idx="18">
                  <c:v>0.99525520999999995</c:v>
                </c:pt>
                <c:pt idx="19">
                  <c:v>1.00033726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DE-4BDF-8508-FF3011A1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49887"/>
        <c:axId val="358950367"/>
      </c:scatterChart>
      <c:valAx>
        <c:axId val="3589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50367"/>
        <c:crosses val="autoZero"/>
        <c:crossBetween val="midCat"/>
      </c:valAx>
      <c:valAx>
        <c:axId val="358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94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1173480</xdr:colOff>
      <xdr:row>1</xdr:row>
      <xdr:rowOff>7620</xdr:rowOff>
    </xdr:from>
    <xdr:to>
      <xdr:col>4</xdr:col>
      <xdr:colOff>667140</xdr:colOff>
      <xdr:row>3</xdr:row>
      <xdr:rowOff>153470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6BBFDA-2B38-15FC-67BD-A14CFEBD9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440" y="190500"/>
          <a:ext cx="2468881" cy="511610"/>
        </a:xfrm>
        <a:prstGeom prst="rect">
          <a:avLst/>
        </a:prstGeom>
      </xdr:spPr>
    </xdr:pic>
    <xdr:clientData/>
  </xdr:twoCellAnchor>
  <xdr:twoCellAnchor>
    <xdr:from>
      <xdr:col>10</xdr:col>
      <xdr:colOff>505216</xdr:colOff>
      <xdr:row>29</xdr:row>
      <xdr:rowOff>71187</xdr:rowOff>
    </xdr:from>
    <xdr:to>
      <xdr:col>29</xdr:col>
      <xdr:colOff>265514</xdr:colOff>
      <xdr:row>73</xdr:row>
      <xdr:rowOff>54486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E870B9-6D90-0029-6FE8-61A59CA6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CFE7-839D-4A27-9BA9-5910BBB87897}">
  <dimension ref="C6:AK34"/>
  <sheetViews>
    <sheetView tabSelected="1" topLeftCell="D7" zoomScale="49" workbookViewId="0">
      <selection activeCell="AE34" sqref="AE34"/>
    </sheetView>
  </sheetViews>
  <sheetFormatPr baseColWidth="10" defaultRowHeight="14.4" x14ac:dyDescent="0.3"/>
  <cols>
    <col min="3" max="3" width="31.6640625" bestFit="1" customWidth="1"/>
    <col min="32" max="32" width="22.33203125" bestFit="1" customWidth="1"/>
  </cols>
  <sheetData>
    <row r="6" spans="3:36" x14ac:dyDescent="0.3">
      <c r="J6" t="s">
        <v>14</v>
      </c>
    </row>
    <row r="7" spans="3:36" x14ac:dyDescent="0.3">
      <c r="C7" t="s">
        <v>0</v>
      </c>
      <c r="J7">
        <v>0.19132289999999999</v>
      </c>
      <c r="K7">
        <v>0.50137962000000003</v>
      </c>
      <c r="L7">
        <v>0.73868188000000001</v>
      </c>
      <c r="M7">
        <v>0.90401445000000002</v>
      </c>
      <c r="N7">
        <v>0.99792338000000003</v>
      </c>
    </row>
    <row r="8" spans="3:36" x14ac:dyDescent="0.3">
      <c r="D8" s="1" t="s">
        <v>3</v>
      </c>
      <c r="E8" s="2">
        <v>1</v>
      </c>
      <c r="G8" s="3" t="s">
        <v>8</v>
      </c>
      <c r="H8" s="3">
        <f>2*Re*a</f>
        <v>1</v>
      </c>
    </row>
    <row r="9" spans="3:36" x14ac:dyDescent="0.3">
      <c r="D9" s="1" t="s">
        <v>4</v>
      </c>
      <c r="E9" s="1">
        <v>1</v>
      </c>
      <c r="G9" s="3" t="s">
        <v>1</v>
      </c>
      <c r="H9" s="3">
        <f>Re*mu/delta</f>
        <v>1</v>
      </c>
    </row>
    <row r="10" spans="3:36" x14ac:dyDescent="0.3">
      <c r="D10" s="1" t="s">
        <v>5</v>
      </c>
      <c r="E10" s="1">
        <v>0.5</v>
      </c>
      <c r="G10" s="3" t="s">
        <v>10</v>
      </c>
      <c r="H10" s="3">
        <f>H8*2*mu*H9/(-4*delta*delta)</f>
        <v>-2</v>
      </c>
    </row>
    <row r="11" spans="3:36" x14ac:dyDescent="0.3">
      <c r="D11" s="1" t="s">
        <v>2</v>
      </c>
      <c r="E11" s="1">
        <v>0.5</v>
      </c>
    </row>
    <row r="12" spans="3:36" x14ac:dyDescent="0.3">
      <c r="D12" s="1" t="s">
        <v>9</v>
      </c>
      <c r="E12" s="1">
        <v>1</v>
      </c>
      <c r="Y12" s="4" t="s">
        <v>15</v>
      </c>
      <c r="Z12" s="4">
        <f>AVERAGE(Z15:AD15)</f>
        <v>1.9779096922412578</v>
      </c>
    </row>
    <row r="13" spans="3:36" x14ac:dyDescent="0.3">
      <c r="AF13" t="s">
        <v>16</v>
      </c>
    </row>
    <row r="15" spans="3:36" x14ac:dyDescent="0.3">
      <c r="C15" t="s">
        <v>20</v>
      </c>
      <c r="J15" t="s">
        <v>11</v>
      </c>
      <c r="Z15">
        <f>LN((J17-U22)/(U22-AE28))/LN(2)</f>
        <v>2.1594296145680794</v>
      </c>
      <c r="AA15">
        <f t="shared" ref="AA15:AD15" si="0">LN((K17-V22)/(V22-AF28))/LN(2)</f>
        <v>1.8395988651684947</v>
      </c>
      <c r="AB15">
        <f t="shared" si="0"/>
        <v>1.9438881392185354</v>
      </c>
      <c r="AC15">
        <f t="shared" si="0"/>
        <v>2.1020149413007263</v>
      </c>
      <c r="AD15">
        <f t="shared" si="0"/>
        <v>1.8446169009504525</v>
      </c>
      <c r="AF15">
        <f>1.25/3*ABS(U22-J17)</f>
        <v>4.3370833333331493E-4</v>
      </c>
      <c r="AG15">
        <f>1.25/3*ABS(V22-K17)</f>
        <v>2.5993249999999488E-3</v>
      </c>
      <c r="AH15">
        <f t="shared" ref="AG15:AJ15" si="1">1.25/3*ABS(W22-L17)</f>
        <v>3.486716666666658E-3</v>
      </c>
      <c r="AI15">
        <f t="shared" si="1"/>
        <v>1.9014791666666087E-3</v>
      </c>
      <c r="AJ15">
        <f t="shared" si="1"/>
        <v>2.3839083333333788E-3</v>
      </c>
    </row>
    <row r="16" spans="3:36" x14ac:dyDescent="0.3">
      <c r="C16" t="s">
        <v>6</v>
      </c>
      <c r="D16">
        <v>0.1</v>
      </c>
      <c r="E16">
        <v>0.3</v>
      </c>
      <c r="F16">
        <v>0.5</v>
      </c>
      <c r="G16">
        <v>0.7</v>
      </c>
      <c r="H16">
        <v>0.9</v>
      </c>
      <c r="J16">
        <v>0.1</v>
      </c>
      <c r="K16">
        <v>0.3</v>
      </c>
      <c r="L16">
        <v>0.5</v>
      </c>
      <c r="M16">
        <v>0.7</v>
      </c>
      <c r="N16">
        <v>0.9</v>
      </c>
      <c r="Z16">
        <f>(Z15-2)/2</f>
        <v>7.9714807284039679E-2</v>
      </c>
      <c r="AA16">
        <f t="shared" ref="AA16:AD16" si="2">(AA15-2)/2</f>
        <v>-8.0200567415752655E-2</v>
      </c>
      <c r="AB16">
        <f t="shared" si="2"/>
        <v>-2.8055930390732287E-2</v>
      </c>
      <c r="AC16">
        <f t="shared" si="2"/>
        <v>5.1007470650363151E-2</v>
      </c>
      <c r="AD16">
        <f t="shared" si="2"/>
        <v>-7.7691549524773751E-2</v>
      </c>
    </row>
    <row r="17" spans="3:37" x14ac:dyDescent="0.3">
      <c r="C17" t="s">
        <v>7</v>
      </c>
      <c r="D17">
        <f>U*D16/(2*delta) + 1/(2*mu) * $H$10 * (D16^2-2*delta*D16)</f>
        <v>0.19</v>
      </c>
      <c r="E17">
        <f>U*E16/(2*delta) + 1/(2*mu) * $H$10 * (E16^2-2*delta*E16)</f>
        <v>0.51</v>
      </c>
      <c r="F17">
        <f>U*F16/(2*delta) + 1/(2*mu) * $H$10 * (F16^2-2*delta*F16)</f>
        <v>0.75</v>
      </c>
      <c r="G17">
        <f>U*G16/(2*delta) + 1/(2*mu) * $H$10 * (G16^2-2*delta*G16)</f>
        <v>0.90999999999999992</v>
      </c>
      <c r="H17">
        <f>U*H16/(2*delta) + 1/(2*mu) * $H$10 * (H16^2-2*delta*H16)</f>
        <v>0.99</v>
      </c>
      <c r="J17">
        <v>0.19132289999999999</v>
      </c>
      <c r="K17">
        <v>0.50137962000000003</v>
      </c>
      <c r="L17">
        <v>0.73868188000000001</v>
      </c>
      <c r="M17">
        <v>0.90401445000000002</v>
      </c>
      <c r="N17">
        <v>0.99792338000000003</v>
      </c>
    </row>
    <row r="18" spans="3:37" x14ac:dyDescent="0.3">
      <c r="AF18" t="s">
        <v>17</v>
      </c>
    </row>
    <row r="20" spans="3:37" x14ac:dyDescent="0.3">
      <c r="C20" t="s">
        <v>21</v>
      </c>
      <c r="D20">
        <v>5.0000000000000001E-3</v>
      </c>
      <c r="E20">
        <v>5.0000000000000001E-3</v>
      </c>
      <c r="F20">
        <v>5.0000000000000001E-3</v>
      </c>
      <c r="G20">
        <v>5.0000000000000001E-3</v>
      </c>
      <c r="H20">
        <v>5.0000000000000001E-3</v>
      </c>
      <c r="J20" t="s">
        <v>12</v>
      </c>
    </row>
    <row r="21" spans="3:37" x14ac:dyDescent="0.3">
      <c r="J21">
        <v>0.05</v>
      </c>
      <c r="K21">
        <v>0.15</v>
      </c>
      <c r="L21">
        <v>0.25</v>
      </c>
      <c r="M21">
        <v>0.35</v>
      </c>
      <c r="N21">
        <v>0.45</v>
      </c>
      <c r="O21">
        <v>0.55000000000000004</v>
      </c>
      <c r="P21">
        <v>0.65</v>
      </c>
      <c r="Q21">
        <v>0.75</v>
      </c>
      <c r="R21">
        <v>0.85</v>
      </c>
      <c r="S21">
        <v>0.95</v>
      </c>
      <c r="U21">
        <v>0.1</v>
      </c>
      <c r="V21">
        <v>0.3</v>
      </c>
      <c r="W21">
        <v>0.5</v>
      </c>
      <c r="X21">
        <v>0.7</v>
      </c>
      <c r="Y21">
        <v>0.9</v>
      </c>
    </row>
    <row r="22" spans="3:37" x14ac:dyDescent="0.3">
      <c r="C22" t="s">
        <v>22</v>
      </c>
      <c r="D22">
        <f>0.005+0.01*D17</f>
        <v>6.8999999999999999E-3</v>
      </c>
      <c r="E22">
        <f t="shared" ref="E22:H22" si="3">0.005+0.01*E17</f>
        <v>1.0100000000000001E-2</v>
      </c>
      <c r="F22">
        <f t="shared" si="3"/>
        <v>1.2500000000000001E-2</v>
      </c>
      <c r="G22">
        <f t="shared" si="3"/>
        <v>1.4099999999999998E-2</v>
      </c>
      <c r="H22">
        <f t="shared" si="3"/>
        <v>1.49E-2</v>
      </c>
      <c r="J22">
        <v>9.8784559999999993E-2</v>
      </c>
      <c r="K22">
        <v>0.27689047</v>
      </c>
      <c r="L22">
        <v>0.43553106000000003</v>
      </c>
      <c r="M22">
        <v>0.57470578999999999</v>
      </c>
      <c r="N22">
        <v>0.69441463999999997</v>
      </c>
      <c r="O22">
        <v>0.79465015999999999</v>
      </c>
      <c r="P22">
        <v>0.87540375999999998</v>
      </c>
      <c r="Q22">
        <v>0.93676349999999997</v>
      </c>
      <c r="R22">
        <v>0.97887760999999995</v>
      </c>
      <c r="S22">
        <v>1.00064303</v>
      </c>
      <c r="U22">
        <f>-0.9738*AE27^2+1.9762*AE27+0.0024</f>
        <v>0.19028200000000003</v>
      </c>
      <c r="V22">
        <f>-0.9738*AF27^2+1.9762*AF27+0.0024</f>
        <v>0.5076179999999999</v>
      </c>
      <c r="W22">
        <f>-0.9738*AG27^2+1.9762*AG27+0.0024</f>
        <v>0.74704999999999999</v>
      </c>
      <c r="X22">
        <f>-0.9738*AH27^2+1.9762*AH27+0.0024</f>
        <v>0.90857799999999989</v>
      </c>
      <c r="Y22">
        <f>-0.9738*AI27^2+1.9762*AI27+0.0024</f>
        <v>0.99220199999999992</v>
      </c>
      <c r="AF22" t="s">
        <v>18</v>
      </c>
    </row>
    <row r="23" spans="3:37" x14ac:dyDescent="0.3">
      <c r="AF23">
        <f>AF15/2</f>
        <v>2.1685416666665747E-4</v>
      </c>
      <c r="AG23">
        <f t="shared" ref="AG23:AJ23" si="4">AG15/2</f>
        <v>1.2996624999999744E-3</v>
      </c>
      <c r="AH23">
        <f t="shared" si="4"/>
        <v>1.743358333333329E-3</v>
      </c>
      <c r="AI23">
        <f t="shared" si="4"/>
        <v>9.5073958333330433E-4</v>
      </c>
      <c r="AJ23">
        <f t="shared" si="4"/>
        <v>1.1919541666666894E-3</v>
      </c>
      <c r="AK23" t="s">
        <v>19</v>
      </c>
    </row>
    <row r="24" spans="3:37" x14ac:dyDescent="0.3">
      <c r="C24" t="s">
        <v>23</v>
      </c>
      <c r="D24">
        <f>SQRT(D20^2+D22^2)</f>
        <v>8.5211501571090739E-3</v>
      </c>
      <c r="E24">
        <f t="shared" ref="E24:H24" si="5">SQRT(E20^2+E22^2)</f>
        <v>1.1269871339105874E-2</v>
      </c>
      <c r="F24">
        <f t="shared" si="5"/>
        <v>1.3462912017836262E-2</v>
      </c>
      <c r="G24">
        <f t="shared" si="5"/>
        <v>1.4960280746028797E-2</v>
      </c>
      <c r="H24">
        <f t="shared" si="5"/>
        <v>1.5716551784663198E-2</v>
      </c>
    </row>
    <row r="26" spans="3:37" x14ac:dyDescent="0.3">
      <c r="J26" t="s">
        <v>13</v>
      </c>
    </row>
    <row r="27" spans="3:37" x14ac:dyDescent="0.3">
      <c r="J27">
        <v>2.5000000000000001E-2</v>
      </c>
      <c r="K27">
        <v>7.4999999999999997E-2</v>
      </c>
      <c r="L27">
        <v>0.125</v>
      </c>
      <c r="M27">
        <v>0.17499999999999999</v>
      </c>
      <c r="N27">
        <v>0.22500000000000001</v>
      </c>
      <c r="O27">
        <v>0.27500000000000002</v>
      </c>
      <c r="P27">
        <v>0.32500000000000001</v>
      </c>
      <c r="Q27">
        <v>0.375</v>
      </c>
      <c r="R27">
        <v>0.42499999999999999</v>
      </c>
      <c r="S27">
        <v>0.47499999999999998</v>
      </c>
      <c r="T27">
        <v>0.52500000000000002</v>
      </c>
      <c r="U27">
        <v>0.57499999999999996</v>
      </c>
      <c r="V27">
        <v>0.625</v>
      </c>
      <c r="W27">
        <v>0.67500000000000004</v>
      </c>
      <c r="X27">
        <v>0.72499999999999998</v>
      </c>
      <c r="Y27">
        <v>0.77500000000000002</v>
      </c>
      <c r="Z27">
        <v>0.82499999999999996</v>
      </c>
      <c r="AA27">
        <v>0.875</v>
      </c>
      <c r="AB27">
        <v>0.92500000000000004</v>
      </c>
      <c r="AC27">
        <v>0.97499999999999998</v>
      </c>
      <c r="AE27">
        <v>0.1</v>
      </c>
      <c r="AF27">
        <v>0.3</v>
      </c>
      <c r="AG27">
        <v>0.5</v>
      </c>
      <c r="AH27">
        <v>0.7</v>
      </c>
      <c r="AI27">
        <v>0.9</v>
      </c>
    </row>
    <row r="28" spans="3:37" x14ac:dyDescent="0.3">
      <c r="C28" t="s">
        <v>24</v>
      </c>
      <c r="D28">
        <f>SQRT(D24^2+AF23^2)</f>
        <v>8.5239090638978953E-3</v>
      </c>
      <c r="E28">
        <f t="shared" ref="E28:H28" si="6">SQRT(E24^2+AG23^2)</f>
        <v>1.1344563570887433E-2</v>
      </c>
      <c r="F28">
        <f t="shared" si="6"/>
        <v>1.357531945400928E-2</v>
      </c>
      <c r="G28">
        <f t="shared" si="6"/>
        <v>1.4990460491769981E-2</v>
      </c>
      <c r="H28">
        <f t="shared" si="6"/>
        <v>1.5761686290985302E-2</v>
      </c>
      <c r="J28">
        <v>4.9840559999999999E-2</v>
      </c>
      <c r="K28">
        <v>0.14455735</v>
      </c>
      <c r="L28">
        <v>0.23430973999999999</v>
      </c>
      <c r="M28">
        <v>0.31909767</v>
      </c>
      <c r="N28">
        <v>0.39892105999999999</v>
      </c>
      <c r="O28">
        <v>0.47377991000000003</v>
      </c>
      <c r="P28">
        <v>0.54367416999999996</v>
      </c>
      <c r="Q28">
        <v>0.60860384999999995</v>
      </c>
      <c r="R28">
        <v>0.66856892999999995</v>
      </c>
      <c r="S28">
        <v>0.72356942000000002</v>
      </c>
      <c r="T28">
        <v>0.77360530000000005</v>
      </c>
      <c r="U28">
        <v>0.81867656</v>
      </c>
      <c r="V28">
        <v>0.85878326999999999</v>
      </c>
      <c r="W28">
        <v>0.89392548999999999</v>
      </c>
      <c r="X28">
        <v>0.92410228000000005</v>
      </c>
      <c r="Y28">
        <v>0.94931111999999995</v>
      </c>
      <c r="Z28">
        <v>0.96955669</v>
      </c>
      <c r="AA28">
        <v>0.98487902000000005</v>
      </c>
      <c r="AB28">
        <v>0.99525520999999995</v>
      </c>
      <c r="AC28">
        <v>1.00033726</v>
      </c>
      <c r="AE28">
        <f>-0.9931*AE27^2+1.9938*AE27+0.0006</f>
        <v>0.190049</v>
      </c>
      <c r="AF28">
        <f>-0.9931*AF27^2+1.9938*AF27+0.0006</f>
        <v>0.50936100000000006</v>
      </c>
      <c r="AG28">
        <f>-0.9931*AG27^2+1.9938*AG27+0.0006</f>
        <v>0.74922500000000003</v>
      </c>
      <c r="AH28">
        <f>-0.9931*AH27^2+1.9938*AH27+0.0006</f>
        <v>0.90964100000000003</v>
      </c>
      <c r="AI28">
        <f>-0.9931*AI27^2+1.9938*AI27+0.0006</f>
        <v>0.99060900000000018</v>
      </c>
    </row>
    <row r="32" spans="3:37" x14ac:dyDescent="0.3">
      <c r="AF32" s="4" t="s">
        <v>25</v>
      </c>
    </row>
    <row r="33" spans="31:31" x14ac:dyDescent="0.3">
      <c r="AE33" t="s">
        <v>26</v>
      </c>
    </row>
    <row r="34" spans="31:31" x14ac:dyDescent="0.3">
      <c r="AE34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074-0438-4E4F-A90D-D4CB97F810B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Feuil1</vt:lpstr>
      <vt:lpstr>Feuil2</vt:lpstr>
      <vt:lpstr>a</vt:lpstr>
      <vt:lpstr>delta</vt:lpstr>
      <vt:lpstr>dpdx</vt:lpstr>
      <vt:lpstr>mu</vt:lpstr>
      <vt:lpstr>P</vt:lpstr>
      <vt:lpstr>Re</vt:lpstr>
      <vt:lpstr>rho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Bertucci</dc:creator>
  <cp:lastModifiedBy>Marc Bertucci</cp:lastModifiedBy>
  <dcterms:created xsi:type="dcterms:W3CDTF">2025-04-08T17:39:05Z</dcterms:created>
  <dcterms:modified xsi:type="dcterms:W3CDTF">2025-04-08T20:46:02Z</dcterms:modified>
</cp:coreProperties>
</file>