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F28C613-F192-43BD-B3DA-DE061FFEDF67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Q1" sheetId="1" r:id="rId1"/>
    <sheet name="Q2" sheetId="3" r:id="rId2"/>
    <sheet name="Q3" sheetId="4" r:id="rId3"/>
    <sheet name="Q3(Scenario Summary)" sheetId="15" r:id="rId4"/>
    <sheet name="Q4" sheetId="2" r:id="rId5"/>
    <sheet name="Q5" sheetId="16" r:id="rId6"/>
    <sheet name="Q5(Scenario Summary)" sheetId="17" r:id="rId7"/>
  </sheets>
  <definedNames>
    <definedName name="solver_adj" localSheetId="4" hidden="1">'Q4'!$F$2:$F$4</definedName>
    <definedName name="solver_adj" localSheetId="5" hidden="1">'Q5'!$F$2:$F$4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'Q4'!$F$2</definedName>
    <definedName name="solver_lhs1" localSheetId="5" hidden="1">'Q5'!$F$2</definedName>
    <definedName name="solver_lhs2" localSheetId="4" hidden="1">'Q4'!$F$4</definedName>
    <definedName name="solver_lhs2" localSheetId="5" hidden="1">'Q5'!$F$4</definedName>
    <definedName name="solver_lhs3" localSheetId="4" hidden="1">'Q4'!$G$5</definedName>
    <definedName name="solver_lhs3" localSheetId="5" hidden="1">'Q5'!$G$5</definedName>
    <definedName name="solver_lhs4" localSheetId="4" hidden="1">'Q4'!$G$5</definedName>
    <definedName name="solver_lhs4" localSheetId="5" hidden="1">'Q5'!$G$5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3</definedName>
    <definedName name="solver_num" localSheetId="5" hidden="1">3</definedName>
    <definedName name="solver_nwt" localSheetId="4" hidden="1">1</definedName>
    <definedName name="solver_nwt" localSheetId="5" hidden="1">1</definedName>
    <definedName name="solver_opt" localSheetId="4" hidden="1">'Q4'!$J$5</definedName>
    <definedName name="solver_opt" localSheetId="5" hidden="1">'Q5'!$J$5</definedName>
    <definedName name="solver_pre" localSheetId="4" hidden="1">0.000001</definedName>
    <definedName name="solver_pre" localSheetId="5" hidden="1">0.000001</definedName>
    <definedName name="solver_rbv" localSheetId="4" hidden="1">2</definedName>
    <definedName name="solver_rbv" localSheetId="5" hidden="1">2</definedName>
    <definedName name="solver_rel1" localSheetId="4" hidden="1">3</definedName>
    <definedName name="solver_rel1" localSheetId="5" hidden="1">3</definedName>
    <definedName name="solver_rel2" localSheetId="4" hidden="1">1</definedName>
    <definedName name="solver_rel2" localSheetId="5" hidden="1">1</definedName>
    <definedName name="solver_rel3" localSheetId="4" hidden="1">1</definedName>
    <definedName name="solver_rel3" localSheetId="5" hidden="1">1</definedName>
    <definedName name="solver_rel4" localSheetId="4" hidden="1">1</definedName>
    <definedName name="solver_rel4" localSheetId="5" hidden="1">1</definedName>
    <definedName name="solver_rhs1" localSheetId="4" hidden="1">4</definedName>
    <definedName name="solver_rhs1" localSheetId="5" hidden="1">4</definedName>
    <definedName name="solver_rhs2" localSheetId="4" hidden="1">5</definedName>
    <definedName name="solver_rhs2" localSheetId="5" hidden="1">5</definedName>
    <definedName name="solver_rhs3" localSheetId="4" hidden="1">100000</definedName>
    <definedName name="solver_rhs3" localSheetId="5" hidden="1">100000</definedName>
    <definedName name="solver_rhs4" localSheetId="4" hidden="1">100000</definedName>
    <definedName name="solver_rhs4" localSheetId="5" hidden="1">100000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2</definedName>
    <definedName name="solver_scl" localSheetId="5" hidden="1">2</definedName>
    <definedName name="solver_sho" localSheetId="4" hidden="1">2</definedName>
    <definedName name="solver_sho" localSheetId="5" hidden="1">2</definedName>
    <definedName name="solver_ssz" localSheetId="4" hidden="1">0</definedName>
    <definedName name="solver_ssz" localSheetId="5" hidden="1">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1</definedName>
    <definedName name="solver_typ" localSheetId="5" hidden="1">1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6" l="1"/>
  <c r="I4" i="16" s="1"/>
  <c r="F3" i="16"/>
  <c r="I3" i="16" s="1"/>
  <c r="F2" i="16"/>
  <c r="G3" i="16" l="1"/>
  <c r="H3" i="16"/>
  <c r="J3" i="16" s="1"/>
  <c r="G4" i="16"/>
  <c r="H4" i="16"/>
  <c r="F5" i="16"/>
  <c r="I2" i="16"/>
  <c r="I5" i="16" s="1"/>
  <c r="G2" i="16"/>
  <c r="H2" i="16"/>
  <c r="G5" i="16" l="1"/>
  <c r="H5" i="16"/>
  <c r="J4" i="16"/>
  <c r="J2" i="16"/>
  <c r="F5" i="2"/>
  <c r="I3" i="2"/>
  <c r="I4" i="2"/>
  <c r="I2" i="2"/>
  <c r="H3" i="2"/>
  <c r="H4" i="2"/>
  <c r="H2" i="2"/>
  <c r="G4" i="2"/>
  <c r="G3" i="2"/>
  <c r="G2" i="2"/>
  <c r="E9" i="4"/>
  <c r="E8" i="4"/>
  <c r="E6" i="4"/>
  <c r="E7" i="4" s="1"/>
  <c r="E9" i="3"/>
  <c r="E8" i="3"/>
  <c r="B8" i="3" s="1"/>
  <c r="B9" i="3" s="1"/>
  <c r="E6" i="3"/>
  <c r="E7" i="3" s="1"/>
  <c r="B10" i="1"/>
  <c r="B9" i="1"/>
  <c r="B8" i="1"/>
  <c r="E9" i="1"/>
  <c r="E8" i="1"/>
  <c r="E7" i="1"/>
  <c r="E6" i="1"/>
  <c r="J5" i="16" l="1"/>
  <c r="G5" i="2"/>
  <c r="J3" i="2"/>
  <c r="H5" i="2"/>
  <c r="I5" i="2"/>
  <c r="J2" i="2"/>
  <c r="J4" i="2"/>
  <c r="B8" i="4"/>
  <c r="B9" i="4" s="1"/>
  <c r="B10" i="4" s="1"/>
  <c r="B10" i="3"/>
  <c r="J5" i="2" l="1"/>
</calcChain>
</file>

<file path=xl/sharedStrings.xml><?xml version="1.0" encoding="utf-8"?>
<sst xmlns="http://schemas.openxmlformats.org/spreadsheetml/2006/main" count="142" uniqueCount="73">
  <si>
    <t>Small Business Loan Analysis</t>
  </si>
  <si>
    <t>Down Payment Rate</t>
  </si>
  <si>
    <t>Loan Term (in years)</t>
  </si>
  <si>
    <t>Interest Rate</t>
  </si>
  <si>
    <t>Loan Amount</t>
  </si>
  <si>
    <t>Monthly Payment</t>
  </si>
  <si>
    <t>Total Monthly Payment</t>
  </si>
  <si>
    <t>Total Interest Payment</t>
  </si>
  <si>
    <t>Amount Needed</t>
  </si>
  <si>
    <t>Type of Jet Ski</t>
  </si>
  <si>
    <t>Purchase quantity</t>
  </si>
  <si>
    <t>Total purchase cost</t>
  </si>
  <si>
    <t xml:space="preserve">Total maintenance cost </t>
  </si>
  <si>
    <t>Total revenue from rental</t>
  </si>
  <si>
    <t xml:space="preserve">Total profit </t>
  </si>
  <si>
    <t>one-person jet ski</t>
  </si>
  <si>
    <t>two-person jet ski</t>
  </si>
  <si>
    <t>four-person jet ski</t>
  </si>
  <si>
    <t>Grand Total</t>
  </si>
  <si>
    <t>Rental season in days</t>
  </si>
  <si>
    <t>Constraints</t>
  </si>
  <si>
    <t>Budget of $100,000 for grand total purchase cost of jet skis</t>
  </si>
  <si>
    <t>Quantities to purchase:</t>
  </si>
  <si>
    <t>Rental price per day</t>
  </si>
  <si>
    <t>Hourly maintenance cost</t>
  </si>
  <si>
    <t>Maintenance hours needed</t>
  </si>
  <si>
    <t xml:space="preserve">        No more than 5 four-person jet skis</t>
  </si>
  <si>
    <t xml:space="preserve">        At least 4 one-person jet skis</t>
  </si>
  <si>
    <t>Purchase cost</t>
  </si>
  <si>
    <t>Down Payment</t>
  </si>
  <si>
    <t>Loan Amount After Down Payment</t>
  </si>
  <si>
    <t>Monthly Interest Rate</t>
  </si>
  <si>
    <t>Total Number of Payments</t>
  </si>
  <si>
    <t>BANK OF AMERICA</t>
  </si>
  <si>
    <t>Loan Terms(in years)</t>
  </si>
  <si>
    <t>Capital One Bank</t>
  </si>
  <si>
    <t>CAPITAL ONE BANK</t>
  </si>
  <si>
    <t>EagleBank</t>
  </si>
  <si>
    <t>EAGLEBANK</t>
  </si>
  <si>
    <t>$H$5</t>
  </si>
  <si>
    <t>$H$6</t>
  </si>
  <si>
    <t>Bank of America</t>
  </si>
  <si>
    <t>Created by Ahsanul Haque Milon on 10/12/2024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</si>
  <si>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</si>
  <si>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</si>
  <si>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</si>
  <si>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</si>
  <si>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</si>
  <si>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</si>
  <si>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</si>
  <si>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$B$8</t>
  </si>
  <si>
    <t>$B$10</t>
  </si>
  <si>
    <t>Created by Author on 10/12/2024
Modified by Author on 10/12/2024
Modified by Ahsanul Haque Milon on 10/12/2024</t>
  </si>
  <si>
    <t>Decision 1</t>
  </si>
  <si>
    <t>Decision 2</t>
  </si>
  <si>
    <t>Decision 3</t>
  </si>
  <si>
    <t>Q4 Optimal Descision</t>
  </si>
  <si>
    <t>$G$9</t>
  </si>
  <si>
    <t>$G$10</t>
  </si>
  <si>
    <t>$G$11</t>
  </si>
  <si>
    <t>$G$2</t>
  </si>
  <si>
    <t>$H$2</t>
  </si>
  <si>
    <t>$I$2</t>
  </si>
  <si>
    <t>$J$2</t>
  </si>
  <si>
    <t>$G$3</t>
  </si>
  <si>
    <t>$H$3</t>
  </si>
  <si>
    <t>$I$3</t>
  </si>
  <si>
    <t>$J$3</t>
  </si>
  <si>
    <t>$G$4</t>
  </si>
  <si>
    <t>$H$4</t>
  </si>
  <si>
    <t>$I$4</t>
  </si>
  <si>
    <t>$J$4</t>
  </si>
  <si>
    <t>Q4(Optimal Decision)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</si>
</sst>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4" fillId="0" borderId="0" xfId="0" applyFont="1"/>
    <xf numFmtId="44" fontId="4" fillId="0" borderId="0" xfId="1" applyFont="1"/>
    <xf numFmtId="10" fontId="4" fillId="0" borderId="0" xfId="1" applyNumberFormat="1" applyFont="1"/>
    <xf numFmtId="10" fontId="4" fillId="0" borderId="0" xfId="0" applyNumberFormat="1" applyFont="1"/>
    <xf numFmtId="44" fontId="4" fillId="0" borderId="0" xfId="0" applyNumberFormat="1" applyFont="1"/>
    <xf numFmtId="44" fontId="4" fillId="0" borderId="0" xfId="1" applyNumberFormat="1" applyFont="1"/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0" borderId="1" xfId="0" applyFont="1" applyBorder="1" applyAlignment="1">
      <alignment horizontal="left"/>
    </xf>
    <xf numFmtId="44" fontId="4" fillId="0" borderId="1" xfId="1" applyFont="1" applyBorder="1" applyAlignment="1">
      <alignment horizontal="left"/>
    </xf>
    <xf numFmtId="44" fontId="4" fillId="0" borderId="1" xfId="0" applyNumberFormat="1" applyFont="1" applyBorder="1" applyAlignment="1">
      <alignment horizontal="left"/>
    </xf>
    <xf numFmtId="0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44" fontId="4" fillId="6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left"/>
    </xf>
    <xf numFmtId="0" fontId="3" fillId="0" borderId="0" xfId="0" applyFont="1" applyFill="1" applyAlignment="1">
      <alignment horizontal="right"/>
    </xf>
    <xf numFmtId="4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6" fontId="4" fillId="0" borderId="0" xfId="0" applyNumberFormat="1" applyFont="1" applyAlignment="1">
      <alignment horizontal="center"/>
    </xf>
    <xf numFmtId="0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8" fontId="4" fillId="0" borderId="0" xfId="1" applyNumberFormat="1" applyFo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5" fillId="7" borderId="4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6" fillId="8" borderId="0" xfId="0" applyFont="1" applyFill="1" applyBorder="1" applyAlignment="1">
      <alignment horizontal="left"/>
    </xf>
    <xf numFmtId="0" fontId="7" fillId="8" borderId="5" xfId="0" applyFont="1" applyFill="1" applyBorder="1" applyAlignment="1">
      <alignment horizontal="left"/>
    </xf>
    <xf numFmtId="0" fontId="6" fillId="8" borderId="3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right"/>
    </xf>
    <xf numFmtId="0" fontId="8" fillId="7" borderId="4" xfId="0" applyFont="1" applyFill="1" applyBorder="1" applyAlignment="1">
      <alignment horizontal="right"/>
    </xf>
    <xf numFmtId="0" fontId="0" fillId="9" borderId="0" xfId="0" applyFill="1" applyBorder="1" applyAlignment="1"/>
    <xf numFmtId="10" fontId="0" fillId="9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8" fontId="0" fillId="0" borderId="0" xfId="0" applyNumberFormat="1" applyFill="1" applyBorder="1" applyAlignment="1"/>
    <xf numFmtId="44" fontId="0" fillId="0" borderId="3" xfId="0" applyNumberFormat="1" applyFill="1" applyBorder="1" applyAlignment="1"/>
    <xf numFmtId="44" fontId="0" fillId="0" borderId="0" xfId="0" applyNumberFormat="1" applyFill="1" applyBorder="1" applyAlignment="1"/>
    <xf numFmtId="0" fontId="10" fillId="7" borderId="4" xfId="0" applyFont="1" applyFill="1" applyBorder="1" applyAlignment="1">
      <alignment horizontal="left"/>
    </xf>
    <xf numFmtId="0" fontId="10" fillId="7" borderId="2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2" fillId="8" borderId="5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0" xfId="0" applyFont="1" applyAlignment="1"/>
    <xf numFmtId="0" fontId="4" fillId="5" borderId="0" xfId="0" applyFont="1" applyFill="1"/>
    <xf numFmtId="0" fontId="4" fillId="10" borderId="0" xfId="0" applyFont="1" applyFill="1"/>
    <xf numFmtId="0" fontId="4" fillId="11" borderId="0" xfId="0" applyFont="1" applyFill="1"/>
    <xf numFmtId="10" fontId="4" fillId="11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967740</xdr:colOff>
      <xdr:row>5</xdr:row>
      <xdr:rowOff>152400</xdr:rowOff>
    </xdr:from>
    <xdr:to>
      <xdr:col>10</xdr:col>
      <xdr:colOff>182880</xdr:colOff>
      <xdr:row>18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32703B-93F1-411A-BFCB-3E0F4ED835F5}"/>
            </a:ext>
          </a:extLst>
        </xdr:cNvPr>
        <xdr:cNvSpPr txBox="1"/>
      </xdr:nvSpPr>
      <xdr:spPr>
        <a:xfrm>
          <a:off x="6774180" y="1470660"/>
          <a:ext cx="5585460" cy="278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Why My Recommended Decision is Best copared to Other Decision?</a:t>
          </a:r>
          <a:r>
            <a:rPr lang="en-US" sz="1800"/>
            <a:t>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800"/>
            <a:t> </a:t>
          </a:r>
        </a:p>
        <a:p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Answer:</a:t>
          </a:r>
          <a:r>
            <a:rPr lang="en-US" sz="14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 Holt, while Decision 1 includes more jet skis, the higher purchase and maintenance costs of buying 3 four-person jet skis significantly reduce your profit. In Decision 2, purchasing too many one-person jet skis limits revenue potential from four-person jet skis. Decision 3 over-invests in two-person jet skis, which don't generate enough profit to justify their cost.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Q4 Optimal Decision strikes the best balance by focusing on high-revenue four-person jet skis while keeping one-person jet skis at a cost-effective number, maximizing your total profit within the $100,000 budget.</a:t>
          </a:r>
          <a:r>
            <a:rPr lang="en-US" sz="14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J17" sqref="J17"/>
    </sheetView>
  </sheetViews>
  <sheetFormatPr defaultColWidth="8.77734375" defaultRowHeight="16.8" x14ac:dyDescent="0.3"/>
  <cols>
    <col min="1" max="1" width="28" style="2" customWidth="1"/>
    <col min="2" max="2" width="18.6640625" style="2" customWidth="1"/>
    <col min="3" max="3" width="8.77734375" style="2"/>
    <col min="4" max="4" width="36.109375" style="2" bestFit="1" customWidth="1"/>
    <col min="5" max="5" width="13.6640625" style="2" bestFit="1" customWidth="1"/>
    <col min="6" max="16384" width="8.77734375" style="2"/>
  </cols>
  <sheetData>
    <row r="1" spans="1:5" x14ac:dyDescent="0.3">
      <c r="A1" s="54" t="s">
        <v>0</v>
      </c>
      <c r="B1" s="54"/>
    </row>
    <row r="2" spans="1:5" x14ac:dyDescent="0.3">
      <c r="A2" s="2" t="s">
        <v>8</v>
      </c>
      <c r="B2" s="3">
        <v>100000</v>
      </c>
    </row>
    <row r="3" spans="1:5" x14ac:dyDescent="0.3">
      <c r="A3" s="2" t="s">
        <v>1</v>
      </c>
      <c r="B3" s="4">
        <v>0.1</v>
      </c>
    </row>
    <row r="4" spans="1:5" x14ac:dyDescent="0.3">
      <c r="A4" s="2" t="s">
        <v>2</v>
      </c>
      <c r="B4" s="2">
        <v>7</v>
      </c>
    </row>
    <row r="5" spans="1:5" x14ac:dyDescent="0.3">
      <c r="A5" s="2" t="s">
        <v>3</v>
      </c>
      <c r="B5" s="5">
        <v>7.7499999999999999E-2</v>
      </c>
    </row>
    <row r="6" spans="1:5" x14ac:dyDescent="0.3">
      <c r="D6" s="2" t="s">
        <v>29</v>
      </c>
      <c r="E6" s="6">
        <f>B2*B3</f>
        <v>10000</v>
      </c>
    </row>
    <row r="7" spans="1:5" x14ac:dyDescent="0.3">
      <c r="A7" s="2" t="s">
        <v>4</v>
      </c>
      <c r="B7" s="3">
        <v>100000</v>
      </c>
      <c r="D7" s="2" t="s">
        <v>30</v>
      </c>
      <c r="E7" s="6">
        <f>B2-E6</f>
        <v>90000</v>
      </c>
    </row>
    <row r="8" spans="1:5" x14ac:dyDescent="0.3">
      <c r="A8" s="2" t="s">
        <v>5</v>
      </c>
      <c r="B8" s="29">
        <f>PMT(E8,E9,-E7)</f>
        <v>1391.5757626456959</v>
      </c>
      <c r="D8" s="2" t="s">
        <v>31</v>
      </c>
      <c r="E8" s="2">
        <f>B5/12</f>
        <v>6.4583333333333333E-3</v>
      </c>
    </row>
    <row r="9" spans="1:5" x14ac:dyDescent="0.3">
      <c r="A9" s="2" t="s">
        <v>6</v>
      </c>
      <c r="B9" s="7">
        <f>B8*E9</f>
        <v>116892.36406223846</v>
      </c>
      <c r="D9" s="2" t="s">
        <v>32</v>
      </c>
      <c r="E9" s="2">
        <f>7*12</f>
        <v>84</v>
      </c>
    </row>
    <row r="10" spans="1:5" x14ac:dyDescent="0.3">
      <c r="A10" s="2" t="s">
        <v>7</v>
      </c>
      <c r="B10" s="7">
        <f>B9-E7</f>
        <v>26892.364062238456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A9FD-8AD3-445D-9C2B-B13A8926DCA8}">
  <dimension ref="A1:E10"/>
  <sheetViews>
    <sheetView workbookViewId="0">
      <selection activeCell="E19" sqref="E19"/>
    </sheetView>
  </sheetViews>
  <sheetFormatPr defaultColWidth="8.77734375" defaultRowHeight="16.8" x14ac:dyDescent="0.3"/>
  <cols>
    <col min="1" max="1" width="28" style="2" customWidth="1"/>
    <col min="2" max="2" width="18.6640625" style="2" customWidth="1"/>
    <col min="3" max="3" width="8.77734375" style="2"/>
    <col min="4" max="4" width="36.109375" style="2" bestFit="1" customWidth="1"/>
    <col min="5" max="5" width="13.6640625" style="2" bestFit="1" customWidth="1"/>
    <col min="6" max="16384" width="8.77734375" style="2"/>
  </cols>
  <sheetData>
    <row r="1" spans="1:5" x14ac:dyDescent="0.3">
      <c r="A1" s="54" t="s">
        <v>0</v>
      </c>
      <c r="B1" s="54"/>
    </row>
    <row r="2" spans="1:5" x14ac:dyDescent="0.3">
      <c r="A2" s="2" t="s">
        <v>8</v>
      </c>
      <c r="B2" s="3">
        <v>100000</v>
      </c>
    </row>
    <row r="3" spans="1:5" x14ac:dyDescent="0.3">
      <c r="A3" s="2" t="s">
        <v>1</v>
      </c>
      <c r="B3" s="4">
        <v>0.1</v>
      </c>
    </row>
    <row r="4" spans="1:5" x14ac:dyDescent="0.3">
      <c r="A4" s="2" t="s">
        <v>2</v>
      </c>
      <c r="B4" s="2">
        <v>7</v>
      </c>
    </row>
    <row r="5" spans="1:5" x14ac:dyDescent="0.3">
      <c r="A5" s="2" t="s">
        <v>3</v>
      </c>
      <c r="B5" s="5">
        <v>5.6565061990898856E-2</v>
      </c>
    </row>
    <row r="6" spans="1:5" x14ac:dyDescent="0.3">
      <c r="D6" s="2" t="s">
        <v>29</v>
      </c>
      <c r="E6" s="6">
        <f>B2*B3</f>
        <v>10000</v>
      </c>
    </row>
    <row r="7" spans="1:5" x14ac:dyDescent="0.3">
      <c r="A7" s="2" t="s">
        <v>4</v>
      </c>
      <c r="B7" s="3">
        <v>100000</v>
      </c>
      <c r="D7" s="2" t="s">
        <v>30</v>
      </c>
      <c r="E7" s="6">
        <f>B2-E6</f>
        <v>90000</v>
      </c>
    </row>
    <row r="8" spans="1:5" x14ac:dyDescent="0.3">
      <c r="A8" s="2" t="s">
        <v>5</v>
      </c>
      <c r="B8" s="29">
        <f>PMT(E8,E9,-E7)</f>
        <v>1300.0000030015231</v>
      </c>
      <c r="D8" s="2" t="s">
        <v>31</v>
      </c>
      <c r="E8" s="2">
        <f>B5/12</f>
        <v>4.7137551659082377E-3</v>
      </c>
    </row>
    <row r="9" spans="1:5" x14ac:dyDescent="0.3">
      <c r="A9" s="2" t="s">
        <v>6</v>
      </c>
      <c r="B9" s="7">
        <f>B8*E9</f>
        <v>109200.00025212794</v>
      </c>
      <c r="D9" s="2" t="s">
        <v>32</v>
      </c>
      <c r="E9" s="2">
        <f>7*12</f>
        <v>84</v>
      </c>
    </row>
    <row r="10" spans="1:5" x14ac:dyDescent="0.3">
      <c r="A10" s="2" t="s">
        <v>7</v>
      </c>
      <c r="B10" s="7">
        <f>B9-E7</f>
        <v>19200.000252127938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DE0F-0E34-432C-A5D2-1413BC085640}">
  <dimension ref="A1:H18"/>
  <sheetViews>
    <sheetView workbookViewId="0">
      <selection activeCell="A20" sqref="A20"/>
    </sheetView>
  </sheetViews>
  <sheetFormatPr defaultColWidth="8.77734375" defaultRowHeight="16.8" x14ac:dyDescent="0.3"/>
  <cols>
    <col min="1" max="1" width="28" style="2" customWidth="1"/>
    <col min="2" max="2" width="18.6640625" style="2" customWidth="1"/>
    <col min="3" max="3" width="8.77734375" style="2"/>
    <col min="4" max="4" width="36.109375" style="2" bestFit="1" customWidth="1"/>
    <col min="5" max="5" width="13.6640625" style="2" bestFit="1" customWidth="1"/>
    <col min="6" max="6" width="8.77734375" style="2"/>
    <col min="7" max="7" width="24.5546875" style="2" bestFit="1" customWidth="1"/>
    <col min="8" max="9" width="8.77734375" style="2"/>
    <col min="10" max="10" width="13.33203125" style="2" bestFit="1" customWidth="1"/>
    <col min="11" max="11" width="7.33203125" style="2" bestFit="1" customWidth="1"/>
    <col min="12" max="16384" width="8.77734375" style="2"/>
  </cols>
  <sheetData>
    <row r="1" spans="1:8" x14ac:dyDescent="0.3">
      <c r="A1" s="54" t="s">
        <v>0</v>
      </c>
      <c r="B1" s="54"/>
    </row>
    <row r="2" spans="1:8" x14ac:dyDescent="0.3">
      <c r="A2" s="2" t="s">
        <v>8</v>
      </c>
      <c r="B2" s="3">
        <v>100000</v>
      </c>
    </row>
    <row r="3" spans="1:8" x14ac:dyDescent="0.3">
      <c r="A3" s="2" t="s">
        <v>1</v>
      </c>
      <c r="B3" s="4">
        <v>0.1</v>
      </c>
      <c r="G3" s="58" t="s">
        <v>33</v>
      </c>
    </row>
    <row r="4" spans="1:8" x14ac:dyDescent="0.3">
      <c r="A4" s="2" t="s">
        <v>2</v>
      </c>
      <c r="B4" s="2">
        <v>7</v>
      </c>
    </row>
    <row r="5" spans="1:8" x14ac:dyDescent="0.3">
      <c r="A5" s="2" t="s">
        <v>3</v>
      </c>
      <c r="B5" s="5">
        <v>5.6565061990898856E-2</v>
      </c>
      <c r="G5" s="59" t="s">
        <v>34</v>
      </c>
      <c r="H5" s="59">
        <v>3</v>
      </c>
    </row>
    <row r="6" spans="1:8" x14ac:dyDescent="0.3">
      <c r="D6" s="2" t="s">
        <v>29</v>
      </c>
      <c r="E6" s="6">
        <f>B2*B3</f>
        <v>10000</v>
      </c>
      <c r="G6" s="60" t="s">
        <v>3</v>
      </c>
      <c r="H6" s="61">
        <v>5.8500000000000003E-2</v>
      </c>
    </row>
    <row r="7" spans="1:8" x14ac:dyDescent="0.3">
      <c r="A7" s="2" t="s">
        <v>4</v>
      </c>
      <c r="B7" s="3">
        <v>100000</v>
      </c>
      <c r="D7" s="2" t="s">
        <v>30</v>
      </c>
      <c r="E7" s="6">
        <f>B2-E6</f>
        <v>90000</v>
      </c>
    </row>
    <row r="8" spans="1:8" x14ac:dyDescent="0.3">
      <c r="A8" s="2" t="s">
        <v>5</v>
      </c>
      <c r="B8" s="29">
        <f>PMT(E8,E9,-E7)</f>
        <v>2731.8616718976878</v>
      </c>
      <c r="D8" s="2" t="s">
        <v>31</v>
      </c>
      <c r="E8" s="2">
        <f>H6/12</f>
        <v>4.875E-3</v>
      </c>
    </row>
    <row r="9" spans="1:8" x14ac:dyDescent="0.3">
      <c r="A9" s="2" t="s">
        <v>6</v>
      </c>
      <c r="B9" s="7">
        <f>B8*E9</f>
        <v>98347.020188316761</v>
      </c>
      <c r="D9" s="2" t="s">
        <v>32</v>
      </c>
      <c r="E9" s="2">
        <f>H5*12</f>
        <v>36</v>
      </c>
      <c r="G9" s="58" t="s">
        <v>36</v>
      </c>
    </row>
    <row r="10" spans="1:8" x14ac:dyDescent="0.3">
      <c r="A10" s="2" t="s">
        <v>7</v>
      </c>
      <c r="B10" s="7">
        <f>B9-E7</f>
        <v>8347.0201883167611</v>
      </c>
    </row>
    <row r="11" spans="1:8" x14ac:dyDescent="0.3">
      <c r="G11" s="59" t="s">
        <v>34</v>
      </c>
      <c r="H11" s="59">
        <v>5</v>
      </c>
    </row>
    <row r="12" spans="1:8" x14ac:dyDescent="0.3">
      <c r="G12" s="60" t="s">
        <v>3</v>
      </c>
      <c r="H12" s="61">
        <v>6.7500000000000004E-2</v>
      </c>
    </row>
    <row r="15" spans="1:8" x14ac:dyDescent="0.3">
      <c r="G15" s="58" t="s">
        <v>38</v>
      </c>
    </row>
    <row r="17" spans="7:8" x14ac:dyDescent="0.3">
      <c r="G17" s="59" t="s">
        <v>34</v>
      </c>
      <c r="H17" s="59">
        <v>10</v>
      </c>
    </row>
    <row r="18" spans="7:8" x14ac:dyDescent="0.3">
      <c r="G18" s="60" t="s">
        <v>3</v>
      </c>
      <c r="H18" s="61">
        <v>8.2500000000000004E-2</v>
      </c>
    </row>
  </sheetData>
  <scenarios current="0" show="0" sqref="B8 B10">
    <scenario name="Bank of America" locked="1" count="2" user="Author" comment="Created by Author on 10/12/2024_x000a_Modified by Author on 10/12/2024_x000a_Modified by Author on 10/12/2024">
      <inputCells r="H5" val="3"/>
      <inputCells r="H6" val="0.0585" numFmtId="10"/>
    </scenario>
    <scenario name="Capital One Bank" locked="1" count="2" user="Author" comment="Created by Author on 10/12/2024_x000a_Modified by Author on 10/12/2024_x000a_Modified by Author on 10/12/2024">
      <inputCells r="H5" val="5"/>
      <inputCells r="H6" val="0.0675" numFmtId="10"/>
    </scenario>
    <scenario name="EagleBank" locked="1" count="2" user="Author" comment="Created by Author on 10/12/2024">
      <inputCells r="H5" val="10"/>
      <inputCells r="H6" val="0.0825" numFmtId="10"/>
    </scenario>
  </scenarios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E6C3-14AD-47D1-A592-65BE2D1D0415}">
  <sheetPr>
    <outlinePr summaryBelow="0"/>
  </sheetPr>
  <dimension ref="B1:G13"/>
  <sheetViews>
    <sheetView showGridLines="0" topLeftCell="B1" zoomScale="109" workbookViewId="0">
      <selection activeCell="F18" sqref="F18"/>
    </sheetView>
  </sheetViews>
  <sheetFormatPr defaultRowHeight="14.4" outlineLevelRow="1" outlineLevelCol="1" x14ac:dyDescent="0.3"/>
  <cols>
    <col min="3" max="3" width="6.109375" bestFit="1" customWidth="1"/>
    <col min="4" max="7" width="14.21875" bestFit="1" customWidth="1" outlineLevel="1"/>
  </cols>
  <sheetData>
    <row r="1" spans="2:7" ht="15" thickBot="1" x14ac:dyDescent="0.35"/>
    <row r="2" spans="2:7" ht="15.6" x14ac:dyDescent="0.3">
      <c r="B2" s="33" t="s">
        <v>43</v>
      </c>
      <c r="C2" s="33"/>
      <c r="D2" s="38"/>
      <c r="E2" s="38"/>
      <c r="F2" s="38"/>
      <c r="G2" s="38"/>
    </row>
    <row r="3" spans="2:7" ht="15.6" collapsed="1" x14ac:dyDescent="0.3">
      <c r="B3" s="32"/>
      <c r="C3" s="32"/>
      <c r="D3" s="39" t="s">
        <v>45</v>
      </c>
      <c r="E3" s="39" t="s">
        <v>41</v>
      </c>
      <c r="F3" s="39" t="s">
        <v>35</v>
      </c>
      <c r="G3" s="39" t="s">
        <v>37</v>
      </c>
    </row>
    <row r="4" spans="2:7" ht="71.400000000000006" hidden="1" outlineLevel="1" x14ac:dyDescent="0.3">
      <c r="B4" s="35"/>
      <c r="C4" s="35"/>
      <c r="D4" s="30"/>
      <c r="E4" s="42" t="s">
        <v>52</v>
      </c>
      <c r="F4" s="42" t="s">
        <v>52</v>
      </c>
      <c r="G4" s="42" t="s">
        <v>42</v>
      </c>
    </row>
    <row r="5" spans="2:7" x14ac:dyDescent="0.3">
      <c r="B5" s="36" t="s">
        <v>44</v>
      </c>
      <c r="C5" s="36"/>
      <c r="D5" s="34"/>
      <c r="E5" s="34"/>
      <c r="F5" s="34"/>
      <c r="G5" s="34"/>
    </row>
    <row r="6" spans="2:7" outlineLevel="1" x14ac:dyDescent="0.3">
      <c r="B6" s="35"/>
      <c r="C6" s="35" t="s">
        <v>39</v>
      </c>
      <c r="D6" s="30">
        <v>3</v>
      </c>
      <c r="E6" s="40">
        <v>3</v>
      </c>
      <c r="F6" s="40">
        <v>5</v>
      </c>
      <c r="G6" s="40">
        <v>10</v>
      </c>
    </row>
    <row r="7" spans="2:7" outlineLevel="1" x14ac:dyDescent="0.3">
      <c r="B7" s="35"/>
      <c r="C7" s="35" t="s">
        <v>40</v>
      </c>
      <c r="D7" s="31">
        <v>5.8500000000000003E-2</v>
      </c>
      <c r="E7" s="41">
        <v>5.8500000000000003E-2</v>
      </c>
      <c r="F7" s="41">
        <v>6.7500000000000004E-2</v>
      </c>
      <c r="G7" s="41">
        <v>8.2500000000000004E-2</v>
      </c>
    </row>
    <row r="8" spans="2:7" x14ac:dyDescent="0.3">
      <c r="B8" s="36" t="s">
        <v>46</v>
      </c>
      <c r="C8" s="36"/>
      <c r="D8" s="34"/>
      <c r="E8" s="34"/>
      <c r="F8" s="34"/>
      <c r="G8" s="34"/>
    </row>
    <row r="9" spans="2:7" outlineLevel="1" x14ac:dyDescent="0.3">
      <c r="B9" s="35"/>
      <c r="C9" s="35" t="s">
        <v>50</v>
      </c>
      <c r="D9" s="43">
        <v>2731.86167189769</v>
      </c>
      <c r="E9" s="43">
        <v>2731.86167189769</v>
      </c>
      <c r="F9" s="43">
        <v>1771.5114598063701</v>
      </c>
      <c r="G9" s="43">
        <v>1103.87362579618</v>
      </c>
    </row>
    <row r="10" spans="2:7" ht="15" outlineLevel="1" thickBot="1" x14ac:dyDescent="0.35">
      <c r="B10" s="37"/>
      <c r="C10" s="37" t="s">
        <v>51</v>
      </c>
      <c r="D10" s="44">
        <v>8347.0201883167592</v>
      </c>
      <c r="E10" s="44">
        <v>8347.0201883167592</v>
      </c>
      <c r="F10" s="44">
        <v>16290.6875883825</v>
      </c>
      <c r="G10" s="44">
        <v>42464.835095541297</v>
      </c>
    </row>
    <row r="11" spans="2:7" x14ac:dyDescent="0.3">
      <c r="B11" t="s">
        <v>47</v>
      </c>
    </row>
    <row r="12" spans="2:7" x14ac:dyDescent="0.3">
      <c r="B12" t="s">
        <v>48</v>
      </c>
    </row>
    <row r="13" spans="2:7" x14ac:dyDescent="0.3">
      <c r="B1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DA0F-41B7-461B-B84B-EDF7B6FB0819}">
  <dimension ref="A1:J17"/>
  <sheetViews>
    <sheetView workbookViewId="0">
      <selection activeCell="D19" sqref="D19"/>
    </sheetView>
  </sheetViews>
  <sheetFormatPr defaultColWidth="9.21875" defaultRowHeight="16.8" x14ac:dyDescent="0.3"/>
  <cols>
    <col min="1" max="1" width="24.88671875" style="18" customWidth="1"/>
    <col min="2" max="2" width="15.21875" style="18" customWidth="1"/>
    <col min="3" max="3" width="14.21875" style="18" customWidth="1"/>
    <col min="4" max="4" width="16.21875" style="18" customWidth="1"/>
    <col min="5" max="5" width="14.33203125" style="18" customWidth="1"/>
    <col min="6" max="6" width="12.21875" style="18" customWidth="1"/>
    <col min="7" max="7" width="15.5546875" style="18" customWidth="1"/>
    <col min="8" max="8" width="19.21875" style="18" customWidth="1"/>
    <col min="9" max="9" width="15.77734375" style="18" customWidth="1"/>
    <col min="10" max="10" width="14.77734375" style="18" customWidth="1"/>
    <col min="11" max="16384" width="9.21875" style="2"/>
  </cols>
  <sheetData>
    <row r="1" spans="1:10" ht="36.75" customHeight="1" x14ac:dyDescent="0.3">
      <c r="A1" s="8" t="s">
        <v>9</v>
      </c>
      <c r="B1" s="8" t="s">
        <v>28</v>
      </c>
      <c r="C1" s="8" t="s">
        <v>23</v>
      </c>
      <c r="D1" s="8" t="s">
        <v>25</v>
      </c>
      <c r="E1" s="9"/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spans="1:10" x14ac:dyDescent="0.3">
      <c r="A2" s="10" t="s">
        <v>15</v>
      </c>
      <c r="B2" s="11">
        <v>8500</v>
      </c>
      <c r="C2" s="12">
        <v>150</v>
      </c>
      <c r="D2" s="26">
        <v>10</v>
      </c>
      <c r="E2" s="13"/>
      <c r="F2" s="14">
        <v>4</v>
      </c>
      <c r="G2" s="16">
        <f>B2*F2</f>
        <v>34000</v>
      </c>
      <c r="H2" s="16">
        <f>D2*F2*100</f>
        <v>4000</v>
      </c>
      <c r="I2" s="16">
        <f>C2*90*F2</f>
        <v>54000</v>
      </c>
      <c r="J2" s="16">
        <f>I2-H2-G2</f>
        <v>16000</v>
      </c>
    </row>
    <row r="3" spans="1:10" x14ac:dyDescent="0.3">
      <c r="A3" s="10" t="s">
        <v>16</v>
      </c>
      <c r="B3" s="11">
        <v>10000</v>
      </c>
      <c r="C3" s="12">
        <v>200</v>
      </c>
      <c r="D3" s="26">
        <v>15</v>
      </c>
      <c r="E3" s="13"/>
      <c r="F3" s="14">
        <v>0</v>
      </c>
      <c r="G3" s="16">
        <f>B3*F3</f>
        <v>0</v>
      </c>
      <c r="H3" s="16">
        <f t="shared" ref="H3:H4" si="0">D3*F3*100</f>
        <v>0</v>
      </c>
      <c r="I3" s="16">
        <f t="shared" ref="I3:I4" si="1">C3*90*F3</f>
        <v>0</v>
      </c>
      <c r="J3" s="16">
        <f t="shared" ref="J3:J4" si="2">I3-H3-G3</f>
        <v>0</v>
      </c>
    </row>
    <row r="4" spans="1:10" x14ac:dyDescent="0.3">
      <c r="A4" s="10" t="s">
        <v>17</v>
      </c>
      <c r="B4" s="11">
        <v>13800</v>
      </c>
      <c r="C4" s="12">
        <v>350</v>
      </c>
      <c r="D4" s="26">
        <v>20</v>
      </c>
      <c r="E4" s="13"/>
      <c r="F4" s="14">
        <v>4.7826086956521747</v>
      </c>
      <c r="G4" s="16">
        <f>B4*F4</f>
        <v>66000.000000000015</v>
      </c>
      <c r="H4" s="16">
        <f t="shared" si="0"/>
        <v>9565.2173913043498</v>
      </c>
      <c r="I4" s="16">
        <f t="shared" si="1"/>
        <v>150652.17391304352</v>
      </c>
      <c r="J4" s="16">
        <f t="shared" si="2"/>
        <v>75086.95652173915</v>
      </c>
    </row>
    <row r="5" spans="1:10" x14ac:dyDescent="0.3">
      <c r="A5" s="10"/>
      <c r="B5" s="10"/>
      <c r="C5" s="10"/>
      <c r="D5" s="10"/>
      <c r="E5" s="17" t="s">
        <v>18</v>
      </c>
      <c r="F5" s="15">
        <f>SUM(F2:F4)</f>
        <v>8.7826086956521756</v>
      </c>
      <c r="G5" s="15">
        <f t="shared" ref="G5:J5" si="3">SUM(G2:G4)</f>
        <v>100000.00000000001</v>
      </c>
      <c r="H5" s="15">
        <f t="shared" si="3"/>
        <v>13565.21739130435</v>
      </c>
      <c r="I5" s="15">
        <f t="shared" si="3"/>
        <v>204652.17391304352</v>
      </c>
      <c r="J5" s="15">
        <f t="shared" si="3"/>
        <v>91086.95652173915</v>
      </c>
    </row>
    <row r="6" spans="1:10" x14ac:dyDescent="0.3">
      <c r="C6" s="19"/>
      <c r="H6" s="20"/>
      <c r="I6" s="20"/>
      <c r="J6" s="21"/>
    </row>
    <row r="7" spans="1:10" x14ac:dyDescent="0.3">
      <c r="A7" s="18" t="s">
        <v>19</v>
      </c>
      <c r="B7" s="22">
        <v>90</v>
      </c>
    </row>
    <row r="8" spans="1:10" x14ac:dyDescent="0.3">
      <c r="A8" s="18" t="s">
        <v>24</v>
      </c>
      <c r="B8" s="25">
        <v>100</v>
      </c>
    </row>
    <row r="10" spans="1:10" x14ac:dyDescent="0.3">
      <c r="A10" s="23" t="s">
        <v>20</v>
      </c>
      <c r="B10" s="24"/>
      <c r="C10" s="56"/>
      <c r="D10" s="56"/>
      <c r="E10" s="27"/>
      <c r="F10" s="27"/>
      <c r="G10" s="27"/>
      <c r="H10" s="1"/>
    </row>
    <row r="11" spans="1:10" x14ac:dyDescent="0.3">
      <c r="A11" s="55" t="s">
        <v>21</v>
      </c>
      <c r="B11" s="55"/>
      <c r="C11" s="55"/>
      <c r="D11" s="55"/>
      <c r="E11" s="27"/>
      <c r="F11" s="27"/>
      <c r="G11" s="27"/>
      <c r="H11" s="1"/>
    </row>
    <row r="12" spans="1:10" x14ac:dyDescent="0.3">
      <c r="A12" s="57" t="s">
        <v>22</v>
      </c>
      <c r="B12" s="57"/>
      <c r="C12" s="2"/>
      <c r="E12" s="27"/>
      <c r="F12" s="27"/>
      <c r="G12" s="27"/>
      <c r="H12" s="1"/>
    </row>
    <row r="13" spans="1:10" x14ac:dyDescent="0.3">
      <c r="A13" s="55" t="s">
        <v>27</v>
      </c>
      <c r="B13" s="55"/>
      <c r="C13" s="55"/>
      <c r="E13" s="27"/>
      <c r="F13" s="27"/>
      <c r="G13" s="27"/>
      <c r="H13" s="1"/>
    </row>
    <row r="14" spans="1:10" x14ac:dyDescent="0.3">
      <c r="A14" s="55" t="s">
        <v>26</v>
      </c>
      <c r="B14" s="55"/>
      <c r="C14" s="55"/>
      <c r="E14" s="27"/>
      <c r="F14" s="27"/>
      <c r="G14" s="27"/>
      <c r="H14" s="1"/>
    </row>
    <row r="15" spans="1:10" x14ac:dyDescent="0.3">
      <c r="A15" s="55"/>
      <c r="B15" s="55"/>
      <c r="C15" s="55"/>
      <c r="E15" s="27"/>
      <c r="F15" s="27"/>
      <c r="G15" s="27"/>
      <c r="H15" s="1"/>
    </row>
    <row r="16" spans="1:10" x14ac:dyDescent="0.3">
      <c r="E16" s="27"/>
      <c r="F16" s="27"/>
      <c r="G16" s="27"/>
      <c r="H16" s="1"/>
    </row>
    <row r="17" spans="5:8" x14ac:dyDescent="0.3">
      <c r="E17" s="27"/>
      <c r="F17" s="27"/>
      <c r="G17" s="27"/>
      <c r="H17" s="1"/>
    </row>
  </sheetData>
  <mergeCells count="6">
    <mergeCell ref="A15:C15"/>
    <mergeCell ref="C10:D10"/>
    <mergeCell ref="A11:D11"/>
    <mergeCell ref="A12:B12"/>
    <mergeCell ref="A13:C13"/>
    <mergeCell ref="A14:C14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A34E-E1E9-497D-9EB1-693C5C0736CE}">
  <dimension ref="A1:J19"/>
  <sheetViews>
    <sheetView workbookViewId="0">
      <selection activeCell="E10" sqref="E10"/>
    </sheetView>
  </sheetViews>
  <sheetFormatPr defaultColWidth="9.21875" defaultRowHeight="16.8" x14ac:dyDescent="0.3"/>
  <cols>
    <col min="1" max="1" width="24.88671875" style="28" customWidth="1"/>
    <col min="2" max="2" width="15.21875" style="28" customWidth="1"/>
    <col min="3" max="3" width="14.21875" style="28" customWidth="1"/>
    <col min="4" max="4" width="16.21875" style="28" customWidth="1"/>
    <col min="5" max="5" width="14.109375" style="28" bestFit="1" customWidth="1"/>
    <col min="6" max="6" width="19.109375" style="28" bestFit="1" customWidth="1"/>
    <col min="7" max="7" width="15.5546875" style="28" customWidth="1"/>
    <col min="8" max="8" width="19.21875" style="28" customWidth="1"/>
    <col min="9" max="9" width="15.77734375" style="28" customWidth="1"/>
    <col min="10" max="10" width="23.21875" style="28" bestFit="1" customWidth="1"/>
    <col min="11" max="16384" width="9.21875" style="2"/>
  </cols>
  <sheetData>
    <row r="1" spans="1:10" ht="36.75" customHeight="1" x14ac:dyDescent="0.3">
      <c r="A1" s="8" t="s">
        <v>9</v>
      </c>
      <c r="B1" s="8" t="s">
        <v>28</v>
      </c>
      <c r="C1" s="8" t="s">
        <v>23</v>
      </c>
      <c r="D1" s="8" t="s">
        <v>25</v>
      </c>
      <c r="E1" s="9"/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spans="1:10" x14ac:dyDescent="0.3">
      <c r="A2" s="10" t="s">
        <v>15</v>
      </c>
      <c r="B2" s="11">
        <v>8500</v>
      </c>
      <c r="C2" s="12">
        <v>150</v>
      </c>
      <c r="D2" s="26">
        <v>10</v>
      </c>
      <c r="E2" s="13"/>
      <c r="F2" s="14">
        <f>B17</f>
        <v>5</v>
      </c>
      <c r="G2" s="16">
        <f>B2*F2</f>
        <v>42500</v>
      </c>
      <c r="H2" s="16">
        <f>D2*F2*100</f>
        <v>5000</v>
      </c>
      <c r="I2" s="16">
        <f>C2*90*F2</f>
        <v>67500</v>
      </c>
      <c r="J2" s="16">
        <f>I2-H2-G2</f>
        <v>20000</v>
      </c>
    </row>
    <row r="3" spans="1:10" x14ac:dyDescent="0.3">
      <c r="A3" s="10" t="s">
        <v>16</v>
      </c>
      <c r="B3" s="11">
        <v>10000</v>
      </c>
      <c r="C3" s="12">
        <v>200</v>
      </c>
      <c r="D3" s="26">
        <v>15</v>
      </c>
      <c r="E3" s="13"/>
      <c r="F3" s="14">
        <f>B18</f>
        <v>1</v>
      </c>
      <c r="G3" s="16">
        <f>B3*F3</f>
        <v>10000</v>
      </c>
      <c r="H3" s="16">
        <f t="shared" ref="H3:H4" si="0">D3*F3*100</f>
        <v>1500</v>
      </c>
      <c r="I3" s="16">
        <f t="shared" ref="I3:I4" si="1">C3*90*F3</f>
        <v>18000</v>
      </c>
      <c r="J3" s="16">
        <f t="shared" ref="J3:J4" si="2">I3-H3-G3</f>
        <v>6500</v>
      </c>
    </row>
    <row r="4" spans="1:10" x14ac:dyDescent="0.3">
      <c r="A4" s="10" t="s">
        <v>17</v>
      </c>
      <c r="B4" s="11">
        <v>13800</v>
      </c>
      <c r="C4" s="12">
        <v>350</v>
      </c>
      <c r="D4" s="26">
        <v>20</v>
      </c>
      <c r="E4" s="13"/>
      <c r="F4" s="14">
        <f>B19</f>
        <v>3</v>
      </c>
      <c r="G4" s="16">
        <f>B4*F4</f>
        <v>41400</v>
      </c>
      <c r="H4" s="16">
        <f t="shared" si="0"/>
        <v>6000</v>
      </c>
      <c r="I4" s="16">
        <f t="shared" si="1"/>
        <v>94500</v>
      </c>
      <c r="J4" s="16">
        <f t="shared" si="2"/>
        <v>47100</v>
      </c>
    </row>
    <row r="5" spans="1:10" x14ac:dyDescent="0.3">
      <c r="A5" s="10"/>
      <c r="B5" s="10"/>
      <c r="C5" s="10"/>
      <c r="D5" s="10"/>
      <c r="E5" s="17" t="s">
        <v>18</v>
      </c>
      <c r="F5" s="15">
        <f>SUM(F2:F4)</f>
        <v>9</v>
      </c>
      <c r="G5" s="16">
        <f t="shared" ref="G5:J5" si="3">SUM(G2:G4)</f>
        <v>93900</v>
      </c>
      <c r="H5" s="16">
        <f t="shared" si="3"/>
        <v>12500</v>
      </c>
      <c r="I5" s="16">
        <f t="shared" si="3"/>
        <v>180000</v>
      </c>
      <c r="J5" s="16">
        <f t="shared" si="3"/>
        <v>73600</v>
      </c>
    </row>
    <row r="6" spans="1:10" x14ac:dyDescent="0.3">
      <c r="C6" s="19"/>
      <c r="H6" s="20"/>
      <c r="I6" s="20"/>
      <c r="J6" s="21"/>
    </row>
    <row r="7" spans="1:10" x14ac:dyDescent="0.3">
      <c r="A7" s="28" t="s">
        <v>19</v>
      </c>
      <c r="B7" s="22">
        <v>90</v>
      </c>
    </row>
    <row r="8" spans="1:10" x14ac:dyDescent="0.3">
      <c r="A8" s="28" t="s">
        <v>24</v>
      </c>
      <c r="B8" s="25">
        <v>100</v>
      </c>
    </row>
    <row r="10" spans="1:10" x14ac:dyDescent="0.3">
      <c r="A10" s="23" t="s">
        <v>20</v>
      </c>
      <c r="B10" s="24"/>
      <c r="C10" s="56"/>
      <c r="D10" s="56"/>
    </row>
    <row r="11" spans="1:10" x14ac:dyDescent="0.3">
      <c r="A11" s="55" t="s">
        <v>21</v>
      </c>
      <c r="B11" s="55"/>
      <c r="C11" s="55"/>
      <c r="D11" s="55"/>
    </row>
    <row r="12" spans="1:10" x14ac:dyDescent="0.3">
      <c r="A12" s="57" t="s">
        <v>22</v>
      </c>
      <c r="B12" s="57"/>
      <c r="C12" s="2"/>
      <c r="H12" s="1"/>
    </row>
    <row r="13" spans="1:10" x14ac:dyDescent="0.3">
      <c r="A13" s="55" t="s">
        <v>27</v>
      </c>
      <c r="B13" s="55"/>
      <c r="C13" s="55"/>
      <c r="H13" s="1"/>
    </row>
    <row r="14" spans="1:10" x14ac:dyDescent="0.3">
      <c r="A14" s="55" t="s">
        <v>26</v>
      </c>
      <c r="B14" s="55"/>
      <c r="C14" s="55"/>
      <c r="D14" s="52"/>
      <c r="H14" s="1"/>
    </row>
    <row r="15" spans="1:10" x14ac:dyDescent="0.3">
      <c r="A15" s="55"/>
      <c r="B15" s="55"/>
      <c r="C15" s="55"/>
      <c r="D15" s="51"/>
      <c r="H15" s="1"/>
    </row>
    <row r="16" spans="1:10" x14ac:dyDescent="0.3">
      <c r="A16" s="10"/>
      <c r="B16" s="10" t="s">
        <v>53</v>
      </c>
      <c r="C16" s="10" t="s">
        <v>54</v>
      </c>
      <c r="D16" s="10" t="s">
        <v>55</v>
      </c>
      <c r="E16" s="10" t="s">
        <v>56</v>
      </c>
      <c r="H16" s="1"/>
    </row>
    <row r="17" spans="1:8" x14ac:dyDescent="0.3">
      <c r="A17" s="10" t="s">
        <v>15</v>
      </c>
      <c r="B17" s="10">
        <v>5</v>
      </c>
      <c r="C17" s="10">
        <v>5</v>
      </c>
      <c r="D17" s="10">
        <v>4</v>
      </c>
      <c r="E17" s="10">
        <v>4</v>
      </c>
      <c r="H17" s="1"/>
    </row>
    <row r="18" spans="1:8" x14ac:dyDescent="0.3">
      <c r="A18" s="10" t="s">
        <v>16</v>
      </c>
      <c r="B18" s="10">
        <v>1</v>
      </c>
      <c r="C18" s="10">
        <v>2</v>
      </c>
      <c r="D18" s="53">
        <v>4</v>
      </c>
      <c r="E18" s="10">
        <v>0</v>
      </c>
    </row>
    <row r="19" spans="1:8" x14ac:dyDescent="0.3">
      <c r="A19" s="10" t="s">
        <v>17</v>
      </c>
      <c r="B19" s="10">
        <v>3</v>
      </c>
      <c r="C19" s="10">
        <v>2</v>
      </c>
      <c r="D19" s="53">
        <v>3</v>
      </c>
      <c r="E19" s="10">
        <v>4.7826086956521747</v>
      </c>
    </row>
  </sheetData>
  <scenarios current="2" show="3" sqref="G2:J4">
    <scenario name="Decision 1" locked="1" count="3" user="Author" comment="Created by Author on 10/12/2024_x000a_Modified by Author on 10/12/2024_x000a_Modified by Author on 10/12/2024">
      <inputCells r="B17" val="5"/>
      <inputCells r="B18" val="1"/>
      <inputCells r="B19" val="3"/>
    </scenario>
    <scenario name="Decision 2" locked="1" count="3" user="Author" comment="Created by Author on 10/12/2024_x000a_Modified by Author on 10/12/2024">
      <inputCells r="B17" val="5"/>
      <inputCells r="B18" val="2"/>
      <inputCells r="B19" val="2"/>
    </scenario>
    <scenario name="Decision 3" locked="1" count="3" user="Author" comment="Created by Author on 10/12/2024_x000a_Modified by Author on 10/12/2024">
      <inputCells r="B17" val="4"/>
      <inputCells r="B18" val="4"/>
      <inputCells r="B19" val="3"/>
    </scenario>
    <scenario name="Q4(Optimal Decision)" locked="1" count="3" user="Author" comment="Created by Author on 10/12/2024">
      <inputCells r="B17" val="4"/>
      <inputCells r="B18" val="0"/>
      <inputCells r="B19" val="4.782608696"/>
    </scenario>
  </scenarios>
  <mergeCells count="6">
    <mergeCell ref="A15:C15"/>
    <mergeCell ref="C10:D10"/>
    <mergeCell ref="A11:D11"/>
    <mergeCell ref="A12:B12"/>
    <mergeCell ref="A13:C13"/>
    <mergeCell ref="A14:C1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D305-3ACD-4B60-851E-5C5B532B76DF}">
  <sheetPr>
    <outlinePr summaryBelow="0"/>
  </sheetPr>
  <dimension ref="B1:H24"/>
  <sheetViews>
    <sheetView showGridLines="0" tabSelected="1" workbookViewId="0">
      <selection activeCell="M20" sqref="M20"/>
    </sheetView>
  </sheetViews>
  <sheetFormatPr defaultRowHeight="14.4" outlineLevelRow="1" outlineLevelCol="1" x14ac:dyDescent="0.3"/>
  <cols>
    <col min="3" max="3" width="6.21875" bestFit="1" customWidth="1"/>
    <col min="4" max="8" width="17.6640625" bestFit="1" customWidth="1" outlineLevel="1"/>
  </cols>
  <sheetData>
    <row r="1" spans="2:8" ht="15" thickBot="1" x14ac:dyDescent="0.35"/>
    <row r="2" spans="2:8" ht="15.6" x14ac:dyDescent="0.3">
      <c r="B2" s="47" t="s">
        <v>43</v>
      </c>
      <c r="C2" s="47"/>
      <c r="D2" s="38"/>
      <c r="E2" s="38"/>
      <c r="F2" s="38"/>
      <c r="G2" s="38"/>
      <c r="H2" s="38"/>
    </row>
    <row r="3" spans="2:8" ht="15.6" collapsed="1" x14ac:dyDescent="0.3">
      <c r="B3" s="46"/>
      <c r="C3" s="46"/>
      <c r="D3" s="39" t="s">
        <v>45</v>
      </c>
      <c r="E3" s="39" t="s">
        <v>53</v>
      </c>
      <c r="F3" s="39" t="s">
        <v>54</v>
      </c>
      <c r="G3" s="39" t="s">
        <v>55</v>
      </c>
      <c r="H3" s="39" t="s">
        <v>72</v>
      </c>
    </row>
    <row r="4" spans="2:8" ht="20.399999999999999" hidden="1" outlineLevel="1" x14ac:dyDescent="0.3">
      <c r="B4" s="48"/>
      <c r="C4" s="48"/>
      <c r="D4" s="30"/>
      <c r="E4" s="42" t="s">
        <v>42</v>
      </c>
      <c r="F4" s="42" t="s">
        <v>42</v>
      </c>
      <c r="G4" s="42" t="s">
        <v>42</v>
      </c>
      <c r="H4" s="42" t="s">
        <v>42</v>
      </c>
    </row>
    <row r="5" spans="2:8" x14ac:dyDescent="0.3">
      <c r="B5" s="49" t="s">
        <v>44</v>
      </c>
      <c r="C5" s="49"/>
      <c r="D5" s="34"/>
      <c r="E5" s="34"/>
      <c r="F5" s="34"/>
      <c r="G5" s="34"/>
      <c r="H5" s="34"/>
    </row>
    <row r="6" spans="2:8" outlineLevel="1" x14ac:dyDescent="0.3">
      <c r="B6" s="48"/>
      <c r="C6" s="48" t="s">
        <v>57</v>
      </c>
      <c r="D6" s="30">
        <v>5</v>
      </c>
      <c r="E6" s="40">
        <v>5</v>
      </c>
      <c r="F6" s="40">
        <v>5</v>
      </c>
      <c r="G6" s="40">
        <v>4</v>
      </c>
      <c r="H6" s="40">
        <v>4</v>
      </c>
    </row>
    <row r="7" spans="2:8" outlineLevel="1" x14ac:dyDescent="0.3">
      <c r="B7" s="48"/>
      <c r="C7" s="48" t="s">
        <v>58</v>
      </c>
      <c r="D7" s="30">
        <v>1</v>
      </c>
      <c r="E7" s="40">
        <v>1</v>
      </c>
      <c r="F7" s="40">
        <v>2</v>
      </c>
      <c r="G7" s="40">
        <v>4</v>
      </c>
      <c r="H7" s="40">
        <v>0</v>
      </c>
    </row>
    <row r="8" spans="2:8" outlineLevel="1" x14ac:dyDescent="0.3">
      <c r="B8" s="48"/>
      <c r="C8" s="48" t="s">
        <v>59</v>
      </c>
      <c r="D8" s="30">
        <v>3</v>
      </c>
      <c r="E8" s="40">
        <v>3</v>
      </c>
      <c r="F8" s="40">
        <v>2</v>
      </c>
      <c r="G8" s="40">
        <v>3</v>
      </c>
      <c r="H8" s="40">
        <v>4.7826086959999996</v>
      </c>
    </row>
    <row r="9" spans="2:8" x14ac:dyDescent="0.3">
      <c r="B9" s="49" t="s">
        <v>46</v>
      </c>
      <c r="C9" s="49"/>
      <c r="D9" s="34"/>
      <c r="E9" s="34"/>
      <c r="F9" s="34"/>
      <c r="G9" s="34"/>
      <c r="H9" s="34"/>
    </row>
    <row r="10" spans="2:8" outlineLevel="1" x14ac:dyDescent="0.3">
      <c r="B10" s="48"/>
      <c r="C10" s="48" t="s">
        <v>60</v>
      </c>
      <c r="D10" s="45">
        <v>42500</v>
      </c>
      <c r="E10" s="45">
        <v>42500</v>
      </c>
      <c r="F10" s="45">
        <v>42500</v>
      </c>
      <c r="G10" s="45">
        <v>34000</v>
      </c>
      <c r="H10" s="45">
        <v>34000</v>
      </c>
    </row>
    <row r="11" spans="2:8" outlineLevel="1" x14ac:dyDescent="0.3">
      <c r="B11" s="48"/>
      <c r="C11" s="48" t="s">
        <v>61</v>
      </c>
      <c r="D11" s="45">
        <v>5000</v>
      </c>
      <c r="E11" s="45">
        <v>5000</v>
      </c>
      <c r="F11" s="45">
        <v>5000</v>
      </c>
      <c r="G11" s="45">
        <v>4000</v>
      </c>
      <c r="H11" s="45">
        <v>4000</v>
      </c>
    </row>
    <row r="12" spans="2:8" outlineLevel="1" x14ac:dyDescent="0.3">
      <c r="B12" s="48"/>
      <c r="C12" s="48" t="s">
        <v>62</v>
      </c>
      <c r="D12" s="45">
        <v>67500</v>
      </c>
      <c r="E12" s="45">
        <v>67500</v>
      </c>
      <c r="F12" s="45">
        <v>67500</v>
      </c>
      <c r="G12" s="45">
        <v>54000</v>
      </c>
      <c r="H12" s="45">
        <v>54000</v>
      </c>
    </row>
    <row r="13" spans="2:8" outlineLevel="1" x14ac:dyDescent="0.3">
      <c r="B13" s="48"/>
      <c r="C13" s="48" t="s">
        <v>63</v>
      </c>
      <c r="D13" s="45">
        <v>20000</v>
      </c>
      <c r="E13" s="45">
        <v>20000</v>
      </c>
      <c r="F13" s="45">
        <v>20000</v>
      </c>
      <c r="G13" s="45">
        <v>16000</v>
      </c>
      <c r="H13" s="45">
        <v>16000</v>
      </c>
    </row>
    <row r="14" spans="2:8" outlineLevel="1" x14ac:dyDescent="0.3">
      <c r="B14" s="48"/>
      <c r="C14" s="48" t="s">
        <v>64</v>
      </c>
      <c r="D14" s="45">
        <v>10000</v>
      </c>
      <c r="E14" s="45">
        <v>10000</v>
      </c>
      <c r="F14" s="45">
        <v>20000</v>
      </c>
      <c r="G14" s="45">
        <v>40000</v>
      </c>
      <c r="H14" s="45">
        <v>0</v>
      </c>
    </row>
    <row r="15" spans="2:8" outlineLevel="1" x14ac:dyDescent="0.3">
      <c r="B15" s="48"/>
      <c r="C15" s="48" t="s">
        <v>65</v>
      </c>
      <c r="D15" s="45">
        <v>1500</v>
      </c>
      <c r="E15" s="45">
        <v>1500</v>
      </c>
      <c r="F15" s="45">
        <v>3000</v>
      </c>
      <c r="G15" s="45">
        <v>6000</v>
      </c>
      <c r="H15" s="45">
        <v>0</v>
      </c>
    </row>
    <row r="16" spans="2:8" outlineLevel="1" x14ac:dyDescent="0.3">
      <c r="B16" s="48"/>
      <c r="C16" s="48" t="s">
        <v>66</v>
      </c>
      <c r="D16" s="45">
        <v>18000</v>
      </c>
      <c r="E16" s="45">
        <v>18000</v>
      </c>
      <c r="F16" s="45">
        <v>36000</v>
      </c>
      <c r="G16" s="45">
        <v>72000</v>
      </c>
      <c r="H16" s="45">
        <v>0</v>
      </c>
    </row>
    <row r="17" spans="2:8" outlineLevel="1" x14ac:dyDescent="0.3">
      <c r="B17" s="48"/>
      <c r="C17" s="48" t="s">
        <v>67</v>
      </c>
      <c r="D17" s="45">
        <v>6500</v>
      </c>
      <c r="E17" s="45">
        <v>6500</v>
      </c>
      <c r="F17" s="45">
        <v>13000</v>
      </c>
      <c r="G17" s="45">
        <v>26000</v>
      </c>
      <c r="H17" s="45">
        <v>0</v>
      </c>
    </row>
    <row r="18" spans="2:8" outlineLevel="1" x14ac:dyDescent="0.3">
      <c r="B18" s="48"/>
      <c r="C18" s="48" t="s">
        <v>68</v>
      </c>
      <c r="D18" s="45">
        <v>41400</v>
      </c>
      <c r="E18" s="45">
        <v>41400</v>
      </c>
      <c r="F18" s="45">
        <v>27600</v>
      </c>
      <c r="G18" s="45">
        <v>41400</v>
      </c>
      <c r="H18" s="45">
        <v>66000.000004799993</v>
      </c>
    </row>
    <row r="19" spans="2:8" outlineLevel="1" x14ac:dyDescent="0.3">
      <c r="B19" s="48"/>
      <c r="C19" s="48" t="s">
        <v>69</v>
      </c>
      <c r="D19" s="45">
        <v>6000</v>
      </c>
      <c r="E19" s="45">
        <v>6000</v>
      </c>
      <c r="F19" s="45">
        <v>4000</v>
      </c>
      <c r="G19" s="45">
        <v>6000</v>
      </c>
      <c r="H19" s="45">
        <v>9565.2173920000005</v>
      </c>
    </row>
    <row r="20" spans="2:8" outlineLevel="1" x14ac:dyDescent="0.3">
      <c r="B20" s="48"/>
      <c r="C20" s="48" t="s">
        <v>70</v>
      </c>
      <c r="D20" s="45">
        <v>94500</v>
      </c>
      <c r="E20" s="45">
        <v>94500</v>
      </c>
      <c r="F20" s="45">
        <v>63000</v>
      </c>
      <c r="G20" s="45">
        <v>94500</v>
      </c>
      <c r="H20" s="45">
        <v>150652.173924</v>
      </c>
    </row>
    <row r="21" spans="2:8" ht="15" outlineLevel="1" thickBot="1" x14ac:dyDescent="0.35">
      <c r="B21" s="50"/>
      <c r="C21" s="50" t="s">
        <v>71</v>
      </c>
      <c r="D21" s="44">
        <v>47100</v>
      </c>
      <c r="E21" s="44">
        <v>47100</v>
      </c>
      <c r="F21" s="44">
        <v>31400</v>
      </c>
      <c r="G21" s="44">
        <v>47100</v>
      </c>
      <c r="H21" s="44">
        <v>75086.956527200004</v>
      </c>
    </row>
    <row r="22" spans="2:8" x14ac:dyDescent="0.3">
      <c r="B22" t="s">
        <v>47</v>
      </c>
    </row>
    <row r="23" spans="2:8" x14ac:dyDescent="0.3">
      <c r="B23" t="s">
        <v>48</v>
      </c>
    </row>
    <row r="24" spans="2:8" x14ac:dyDescent="0.3">
      <c r="B2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Q3(Scenario Summary)</vt:lpstr>
      <vt:lpstr>Q4</vt:lpstr>
      <vt:lpstr>Q5</vt:lpstr>
      <vt:lpstr>Q5(Scenario Summary)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2024-12-22T06:25:34Z</dcterms:modified>
</cp:coreProperties>
</file>