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6-Truss calculations\"/>
    </mc:Choice>
  </mc:AlternateContent>
  <bookViews>
    <workbookView minimized="1" xWindow="0" yWindow="0" windowWidth="11970" windowHeight="4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X20" i="1" s="1"/>
  <c r="S21" i="1"/>
  <c r="X21" i="1" s="1"/>
  <c r="S22" i="1"/>
  <c r="X22" i="1" s="1"/>
  <c r="S23" i="1"/>
  <c r="S19" i="1"/>
  <c r="X19" i="1" s="1"/>
  <c r="E23" i="1"/>
  <c r="R23" i="1"/>
  <c r="T23" i="1"/>
  <c r="U23" i="1"/>
  <c r="V23" i="1"/>
  <c r="W23" i="1"/>
  <c r="X23" i="1"/>
  <c r="V22" i="1"/>
  <c r="U22" i="1"/>
  <c r="T22" i="1"/>
  <c r="R22" i="1"/>
  <c r="W22" i="1" s="1"/>
  <c r="E22" i="1"/>
  <c r="V21" i="1"/>
  <c r="U21" i="1"/>
  <c r="T21" i="1"/>
  <c r="R21" i="1"/>
  <c r="W21" i="1" s="1"/>
  <c r="E21" i="1"/>
  <c r="V20" i="1"/>
  <c r="U20" i="1"/>
  <c r="T20" i="1"/>
  <c r="R20" i="1"/>
  <c r="W20" i="1" s="1"/>
  <c r="E20" i="1"/>
  <c r="V19" i="1"/>
  <c r="U19" i="1"/>
  <c r="T19" i="1"/>
  <c r="R19" i="1"/>
  <c r="W19" i="1" s="1"/>
  <c r="E19" i="1"/>
  <c r="Y22" i="1" l="1"/>
  <c r="Z22" i="1" s="1"/>
  <c r="AA23" i="1"/>
  <c r="AB23" i="1" s="1"/>
  <c r="Y23" i="1"/>
  <c r="Z23" i="1" s="1"/>
  <c r="Y19" i="1"/>
  <c r="Z19" i="1" s="1"/>
  <c r="AA21" i="1"/>
  <c r="AB21" i="1" s="1"/>
  <c r="AA22" i="1"/>
  <c r="AB22" i="1" s="1"/>
  <c r="AA19" i="1"/>
  <c r="AB19" i="1" s="1"/>
  <c r="Y21" i="1"/>
  <c r="Y20" i="1"/>
  <c r="Z20" i="1" s="1"/>
  <c r="AA20" i="1"/>
  <c r="AB20" i="1" s="1"/>
  <c r="E9" i="1"/>
  <c r="R9" i="1"/>
  <c r="W9" i="1" s="1"/>
  <c r="S9" i="1"/>
  <c r="X9" i="1" s="1"/>
  <c r="T9" i="1"/>
  <c r="U9" i="1"/>
  <c r="V9" i="1"/>
  <c r="H23" i="1" l="1"/>
  <c r="G23" i="1"/>
  <c r="F23" i="1" s="1"/>
  <c r="G21" i="1"/>
  <c r="Z21" i="1"/>
  <c r="H21" i="1" s="1"/>
  <c r="G20" i="1"/>
  <c r="H20" i="1"/>
  <c r="F20" i="1" s="1"/>
  <c r="G22" i="1"/>
  <c r="G19" i="1"/>
  <c r="H22" i="1"/>
  <c r="H19" i="1"/>
  <c r="F19" i="1" s="1"/>
  <c r="F21" i="1"/>
  <c r="AA9" i="1"/>
  <c r="AB9" i="1" s="1"/>
  <c r="Y9" i="1"/>
  <c r="Z9" i="1" s="1"/>
  <c r="V10" i="1"/>
  <c r="V11" i="1"/>
  <c r="V12" i="1"/>
  <c r="V8" i="1"/>
  <c r="E10" i="1"/>
  <c r="R10" i="1"/>
  <c r="W10" i="1" s="1"/>
  <c r="S10" i="1"/>
  <c r="X10" i="1" s="1"/>
  <c r="T10" i="1"/>
  <c r="U10" i="1"/>
  <c r="E11" i="1"/>
  <c r="R11" i="1"/>
  <c r="W11" i="1" s="1"/>
  <c r="S11" i="1"/>
  <c r="X11" i="1" s="1"/>
  <c r="T11" i="1"/>
  <c r="U11" i="1"/>
  <c r="E12" i="1"/>
  <c r="R12" i="1"/>
  <c r="W12" i="1" s="1"/>
  <c r="S12" i="1"/>
  <c r="X12" i="1" s="1"/>
  <c r="T12" i="1"/>
  <c r="U12" i="1"/>
  <c r="E8" i="1"/>
  <c r="U8" i="1"/>
  <c r="T8" i="1"/>
  <c r="S8" i="1"/>
  <c r="X8" i="1" s="1"/>
  <c r="R8" i="1"/>
  <c r="W8" i="1" s="1"/>
  <c r="F22" i="1" l="1"/>
  <c r="H9" i="1"/>
  <c r="F9" i="1" s="1"/>
  <c r="G9" i="1"/>
  <c r="AA11" i="1"/>
  <c r="AB11" i="1" s="1"/>
  <c r="Y10" i="1"/>
  <c r="Y12" i="1"/>
  <c r="Z12" i="1" s="1"/>
  <c r="AA12" i="1"/>
  <c r="AB12" i="1" s="1"/>
  <c r="Y11" i="1"/>
  <c r="Y8" i="1"/>
  <c r="G12" i="1" l="1"/>
  <c r="Z10" i="1"/>
  <c r="Z11" i="1"/>
  <c r="H11" i="1" s="1"/>
  <c r="G11" i="1"/>
  <c r="Z8" i="1"/>
  <c r="H12" i="1"/>
  <c r="F12" i="1" s="1"/>
  <c r="F11" i="1" l="1"/>
  <c r="AA8" i="1" l="1"/>
  <c r="G8" i="1" s="1"/>
  <c r="AA10" i="1"/>
  <c r="AB10" i="1" l="1"/>
  <c r="H10" i="1" s="1"/>
  <c r="G10" i="1"/>
  <c r="AB8" i="1"/>
  <c r="H8" i="1" s="1"/>
  <c r="F8" i="1" s="1"/>
  <c r="F10" i="1" l="1"/>
</calcChain>
</file>

<file path=xl/sharedStrings.xml><?xml version="1.0" encoding="utf-8"?>
<sst xmlns="http://schemas.openxmlformats.org/spreadsheetml/2006/main" count="88" uniqueCount="43">
  <si>
    <t>yield stress</t>
  </si>
  <si>
    <t>t/cm2</t>
  </si>
  <si>
    <t>title</t>
  </si>
  <si>
    <t>T1</t>
  </si>
  <si>
    <t>C1</t>
  </si>
  <si>
    <t>angle 1</t>
  </si>
  <si>
    <t>T2</t>
  </si>
  <si>
    <t>C2</t>
  </si>
  <si>
    <t>angle 2</t>
  </si>
  <si>
    <t>T3</t>
  </si>
  <si>
    <t>C3</t>
  </si>
  <si>
    <t>angle 3</t>
  </si>
  <si>
    <t>weld length</t>
  </si>
  <si>
    <t>Res. Axial , Case 1</t>
  </si>
  <si>
    <t>Res Axial case2</t>
  </si>
  <si>
    <t>Res shear , case 1</t>
  </si>
  <si>
    <t>Res shear case2</t>
  </si>
  <si>
    <t>C1 cons(a) - T2 cos(a) + C3 cos(a)</t>
  </si>
  <si>
    <t>T1 cons(a) - C2 cos(a) + T3 cos(a)</t>
  </si>
  <si>
    <t>T2 sin(a) + C3 sin(a)</t>
  </si>
  <si>
    <t>C2 sin(a) + T3 sin(a)</t>
  </si>
  <si>
    <t>combined stress</t>
  </si>
  <si>
    <t>weld area</t>
  </si>
  <si>
    <t>weld thickness</t>
  </si>
  <si>
    <t>case 2</t>
  </si>
  <si>
    <t>max stress</t>
  </si>
  <si>
    <t>max compined stress</t>
  </si>
  <si>
    <t>ultimate stress</t>
  </si>
  <si>
    <t>safety</t>
  </si>
  <si>
    <t>L2</t>
  </si>
  <si>
    <t>L3</t>
  </si>
  <si>
    <t>L4</t>
  </si>
  <si>
    <t>eccentricity</t>
  </si>
  <si>
    <t>moment , t.cm</t>
  </si>
  <si>
    <t>inertia , cm4</t>
  </si>
  <si>
    <t>axial stress</t>
  </si>
  <si>
    <t>case 1</t>
  </si>
  <si>
    <t>Moment due to eccentricity , case 1</t>
  </si>
  <si>
    <t>Moment due to eccentricity , case 2</t>
  </si>
  <si>
    <t>L1</t>
  </si>
  <si>
    <t>L5</t>
  </si>
  <si>
    <t>gusset plate design ,  middle bracing</t>
  </si>
  <si>
    <t>gusset plate design , side vertical bracing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</si>
</sst>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5" borderId="4" applyNumberFormat="0" applyAlignment="0" applyProtection="0"/>
  </cellStyleXfs>
  <cellXfs count="18">
    <xf numFmtId="0" fontId="0" fillId="0" borderId="0" xfId="0"/>
    <xf numFmtId="0" fontId="0" fillId="3" borderId="2" xfId="0" applyFont="1" applyFill="1" applyBorder="1"/>
    <xf numFmtId="0" fontId="2" fillId="2" borderId="1" xfId="1" applyBorder="1"/>
    <xf numFmtId="0" fontId="1" fillId="4" borderId="0" xfId="2" applyAlignment="1">
      <alignment horizontal="center" vertical="center"/>
    </xf>
    <xf numFmtId="0" fontId="0" fillId="4" borderId="0" xfId="2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3" applyAlignment="1">
      <alignment horizontal="center" wrapText="1"/>
    </xf>
    <xf numFmtId="0" fontId="4" fillId="0" borderId="0" xfId="3" applyAlignment="1">
      <alignment horizontal="center" vertical="center" wrapText="1"/>
    </xf>
    <xf numFmtId="0" fontId="1" fillId="4" borderId="0" xfId="2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3" applyAlignment="1">
      <alignment horizontal="center" wrapText="1"/>
    </xf>
    <xf numFmtId="0" fontId="1" fillId="4" borderId="0" xfId="2" applyAlignment="1">
      <alignment horizontal="center" vertical="center"/>
    </xf>
    <xf numFmtId="0" fontId="0" fillId="4" borderId="0" xfId="2" applyFont="1" applyAlignment="1">
      <alignment horizontal="center" vertical="center"/>
    </xf>
    <xf numFmtId="0" fontId="4" fillId="0" borderId="0" xfId="3" applyAlignment="1">
      <alignment horizontal="center" vertical="center" wrapText="1"/>
    </xf>
    <xf numFmtId="0" fontId="4" fillId="0" borderId="3" xfId="3" applyBorder="1" applyAlignment="1">
      <alignment horizontal="center" vertical="center" wrapText="1"/>
    </xf>
    <xf numFmtId="0" fontId="6" fillId="5" borderId="4" xfId="4"/>
    <xf numFmtId="0" fontId="4" fillId="0" borderId="3" xfId="3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</cellXfs>
  <cellStyles count="5">
    <cellStyle name="40% - Accent1" xfId="2" builtinId="31"/>
    <cellStyle name="Accent5" xfId="1" builtinId="45"/>
    <cellStyle name="Explanatory Text" xfId="3" builtinId="53"/>
    <cellStyle name="Input" xfId="4" builtinId="20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392851</xdr:colOff>
      <xdr:row>0</xdr:row>
      <xdr:rowOff>0</xdr:rowOff>
    </xdr:from>
    <xdr:to>
      <xdr:col>23</xdr:col>
      <xdr:colOff>428625</xdr:colOff>
      <xdr:row>41</xdr:row>
      <xdr:rowOff>117328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51E8F81-2B18-D097-ED5F-4F27DF486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8451" y="0"/>
          <a:ext cx="7350974" cy="792782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11</xdr:col>
      <xdr:colOff>95250</xdr:colOff>
      <xdr:row>38</xdr:row>
      <xdr:rowOff>135060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61899CD-52BD-AFA9-7E47-E547E751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6781800" cy="7374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topLeftCell="B1" zoomScale="115" zoomScaleNormal="115" workbookViewId="0">
      <selection activeCell="O19" sqref="O19"/>
    </sheetView>
  </sheetViews>
  <sheetFormatPr defaultRowHeight="15" x14ac:dyDescent="0.25"/>
  <cols>
    <col min="1" max="1" width="32.140625" bestFit="1" customWidth="1"/>
    <col min="2" max="2" width="14.28515625" bestFit="1" customWidth="1"/>
    <col min="3" max="3" width="11" customWidth="1"/>
    <col min="4" max="4" width="12" bestFit="1" customWidth="1"/>
    <col min="5" max="5" width="11" customWidth="1"/>
    <col min="6" max="7" width="19.85546875" bestFit="1" customWidth="1"/>
    <col min="8" max="8" width="15.140625" customWidth="1"/>
    <col min="9" max="9" width="11" customWidth="1"/>
    <col min="10" max="11" width="12" customWidth="1"/>
    <col min="14" max="14" width="16.7109375" bestFit="1" customWidth="1"/>
    <col min="15" max="15" width="16" customWidth="1"/>
    <col min="16" max="16" width="16.28515625" bestFit="1" customWidth="1"/>
    <col min="17" max="19" width="18.140625" bestFit="1" customWidth="1"/>
    <col min="20" max="21" width="18.7109375" bestFit="1" customWidth="1"/>
    <col min="22" max="22" width="15.5703125" customWidth="1"/>
    <col min="23" max="23" width="18.5703125" customWidth="1"/>
    <col min="24" max="24" width="22.28515625" customWidth="1"/>
    <col min="25" max="28" width="22" customWidth="1"/>
    <col min="31" max="31" width="10.7109375" bestFit="1" customWidth="1"/>
    <col min="32" max="32" width="15.5703125" bestFit="1" customWidth="1"/>
  </cols>
  <sheetData>
    <row r="1" spans="1:32" x14ac:dyDescent="0.25">
      <c r="B1" s="11" t="s">
        <v>0</v>
      </c>
      <c r="C1" s="11"/>
      <c r="D1" s="8">
        <v>3.6</v>
      </c>
      <c r="E1" s="3" t="s">
        <v>1</v>
      </c>
    </row>
    <row r="2" spans="1:32" x14ac:dyDescent="0.25">
      <c r="B2" s="12" t="s">
        <v>27</v>
      </c>
      <c r="C2" s="12"/>
      <c r="D2" s="8">
        <v>5.2</v>
      </c>
      <c r="E2" s="4" t="s">
        <v>1</v>
      </c>
    </row>
    <row r="5" spans="1:32" ht="15" customHeight="1" x14ac:dyDescent="0.25">
      <c r="A5" s="9" t="s">
        <v>42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R5" s="10" t="s">
        <v>17</v>
      </c>
      <c r="S5" s="10" t="s">
        <v>18</v>
      </c>
      <c r="T5" s="7" t="s">
        <v>19</v>
      </c>
      <c r="U5" s="7" t="s">
        <v>20</v>
      </c>
      <c r="V5" s="6"/>
      <c r="W5" s="10" t="s">
        <v>37</v>
      </c>
      <c r="X5" s="13" t="s">
        <v>38</v>
      </c>
      <c r="Y5" s="13" t="s">
        <v>36</v>
      </c>
      <c r="Z5" s="13"/>
      <c r="AA5" s="13" t="s">
        <v>24</v>
      </c>
      <c r="AB5" s="13"/>
      <c r="AE5" s="6"/>
      <c r="AF5" s="7"/>
    </row>
    <row r="6" spans="1:32" ht="15" customHeigh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R6" s="16"/>
      <c r="S6" s="16"/>
      <c r="T6" s="7"/>
      <c r="U6" s="7"/>
      <c r="V6" s="6"/>
      <c r="W6" s="16"/>
      <c r="X6" s="14"/>
      <c r="Y6" s="14"/>
      <c r="Z6" s="14"/>
      <c r="AA6" s="14"/>
      <c r="AB6" s="14"/>
      <c r="AE6" s="6"/>
      <c r="AF6" s="7"/>
    </row>
    <row r="7" spans="1:32" ht="15" customHeight="1" x14ac:dyDescent="0.25">
      <c r="A7" s="2" t="s">
        <v>2</v>
      </c>
      <c r="B7" s="2" t="s">
        <v>23</v>
      </c>
      <c r="C7" s="2" t="s">
        <v>32</v>
      </c>
      <c r="D7" s="2" t="s">
        <v>12</v>
      </c>
      <c r="E7" s="2" t="s">
        <v>22</v>
      </c>
      <c r="F7" s="2" t="s">
        <v>28</v>
      </c>
      <c r="G7" s="2" t="s">
        <v>25</v>
      </c>
      <c r="H7" s="2" t="s">
        <v>26</v>
      </c>
      <c r="I7" s="2" t="s">
        <v>3</v>
      </c>
      <c r="J7" s="2" t="s">
        <v>4</v>
      </c>
      <c r="K7" s="2" t="s">
        <v>5</v>
      </c>
      <c r="L7" s="2" t="s">
        <v>6</v>
      </c>
      <c r="M7" s="2" t="s">
        <v>7</v>
      </c>
      <c r="N7" s="2" t="s">
        <v>8</v>
      </c>
      <c r="O7" s="2" t="s">
        <v>9</v>
      </c>
      <c r="P7" s="2" t="s">
        <v>10</v>
      </c>
      <c r="Q7" s="2" t="s">
        <v>11</v>
      </c>
      <c r="R7" s="2" t="s">
        <v>13</v>
      </c>
      <c r="S7" s="2" t="s">
        <v>14</v>
      </c>
      <c r="T7" s="2" t="s">
        <v>15</v>
      </c>
      <c r="U7" s="2" t="s">
        <v>16</v>
      </c>
      <c r="V7" s="2" t="s">
        <v>34</v>
      </c>
      <c r="W7" s="2" t="s">
        <v>33</v>
      </c>
      <c r="X7" s="2" t="s">
        <v>33</v>
      </c>
      <c r="Y7" s="2" t="s">
        <v>35</v>
      </c>
      <c r="Z7" s="2" t="s">
        <v>21</v>
      </c>
      <c r="AA7" s="2" t="s">
        <v>35</v>
      </c>
      <c r="AB7" s="2" t="s">
        <v>21</v>
      </c>
    </row>
    <row r="8" spans="1:32" ht="15.75" x14ac:dyDescent="0.25">
      <c r="A8" s="2" t="s">
        <v>39</v>
      </c>
      <c r="B8" s="1">
        <v>0.6</v>
      </c>
      <c r="C8" s="1">
        <v>5</v>
      </c>
      <c r="D8" s="1">
        <v>10</v>
      </c>
      <c r="E8" s="1">
        <f>D8*B8*2</f>
        <v>12</v>
      </c>
      <c r="F8" s="5" t="str">
        <f>IF(AND(MAX(Y8,AA8)&lt;0.2*$D$2,H8&lt;1.1*0.2*$D$2), "safe", "unsafe")</f>
        <v>safe</v>
      </c>
      <c r="G8" s="1">
        <f>MAX(Y8,AA8)</f>
        <v>0.1363314440757902</v>
      </c>
      <c r="H8" s="1">
        <f>MAX(AB8,Z8)</f>
        <v>0.23650511988414322</v>
      </c>
      <c r="I8" s="1">
        <v>0</v>
      </c>
      <c r="J8" s="1">
        <v>0.12</v>
      </c>
      <c r="K8" s="15">
        <v>0</v>
      </c>
      <c r="L8" s="1">
        <v>0</v>
      </c>
      <c r="M8" s="1">
        <v>1.4</v>
      </c>
      <c r="N8" s="15">
        <v>-27</v>
      </c>
      <c r="O8" s="1">
        <v>0</v>
      </c>
      <c r="P8" s="1">
        <v>0</v>
      </c>
      <c r="Q8" s="15">
        <v>27</v>
      </c>
      <c r="R8" s="1">
        <f>J8*COS(ABS(K8))-L8*COS(ABS(N8))+P8*COS(ABS(Q8))</f>
        <v>0.12</v>
      </c>
      <c r="S8" s="1">
        <f>I8*COS(ABS(K8))-M8*COS(ABS(N8))+O8*COS(ABS(Q8))</f>
        <v>0.40899433222737064</v>
      </c>
      <c r="T8" s="1">
        <f>L8*SIN(ABS(N8))+P8*SIN(ABS(Q8))</f>
        <v>0</v>
      </c>
      <c r="U8" s="1">
        <f>M8*SIN(ABS(N8))+O8*SIN(ABS(Q8))</f>
        <v>1.3389262997663041</v>
      </c>
      <c r="V8" s="1">
        <f>POWER($D8,3)*$B8/6</f>
        <v>100</v>
      </c>
      <c r="W8" s="1">
        <f>R8*C8</f>
        <v>0.6</v>
      </c>
      <c r="X8" s="1">
        <f>S8*C8</f>
        <v>2.0449716611368531</v>
      </c>
      <c r="Y8" s="1">
        <f>ABS(W8)*$D8/(2*V8)+ABS(R8)/$E8</f>
        <v>0.04</v>
      </c>
      <c r="Z8" s="1">
        <f>POWER(POWER(Y8,2)+3*POWER(S8/E8,2),0.5)</f>
        <v>7.130865477423258E-2</v>
      </c>
      <c r="AA8" s="1">
        <f>ABS(X8)*D8/(2*V8)+ABS(S8)/E8</f>
        <v>0.1363314440757902</v>
      </c>
      <c r="AB8" s="1">
        <f>POWER(POWER(AA8,2)+3*POWER(U8/E8,2),0.5)</f>
        <v>0.23650511988414322</v>
      </c>
    </row>
    <row r="9" spans="1:32" ht="15.75" x14ac:dyDescent="0.25">
      <c r="A9" s="2" t="s">
        <v>29</v>
      </c>
      <c r="B9" s="1">
        <v>0.6</v>
      </c>
      <c r="C9" s="1">
        <v>0</v>
      </c>
      <c r="D9" s="1">
        <v>10</v>
      </c>
      <c r="E9" s="1">
        <f t="shared" ref="E9" si="0">D9*B9*2</f>
        <v>12</v>
      </c>
      <c r="F9" s="5" t="str">
        <f>IF(AND(MAX(Y9,AA9)&lt;0.2*$D$2,H9&lt;1.1*0.2*$D$2), "safe", "unsafe")</f>
        <v>safe</v>
      </c>
      <c r="G9" s="1">
        <f>MAX(Y9,AA9)</f>
        <v>9.9999999999999992E-2</v>
      </c>
      <c r="H9" s="1">
        <f t="shared" ref="H9" si="1">MAX(AB9,Z9)</f>
        <v>0.7184073035255174</v>
      </c>
      <c r="I9" s="1">
        <v>0</v>
      </c>
      <c r="J9" s="1">
        <v>1.2</v>
      </c>
      <c r="K9" s="15">
        <v>0</v>
      </c>
      <c r="L9" s="1">
        <v>0</v>
      </c>
      <c r="M9" s="1">
        <v>3.2</v>
      </c>
      <c r="N9" s="15">
        <v>-27</v>
      </c>
      <c r="O9" s="1">
        <v>2</v>
      </c>
      <c r="P9" s="1">
        <v>0</v>
      </c>
      <c r="Q9" s="15">
        <v>27</v>
      </c>
      <c r="R9" s="1">
        <f>J9*COS(ABS(K9))-L9*COS(ABS(N9))+P9*COS(ABS(Q9))</f>
        <v>1.2</v>
      </c>
      <c r="S9" s="1">
        <f>I9*COS(ABS(K9))-M9*COS(ABS(N9))+O9*COS(ABS(Q9))</f>
        <v>0.35056657048060347</v>
      </c>
      <c r="T9" s="1">
        <f>L9*SIN(ABS(N9))+P9*SIN(ABS(Q9))</f>
        <v>0</v>
      </c>
      <c r="U9" s="1">
        <f t="shared" ref="U9" si="2">M9*SIN(ABS(N9))+O9*SIN(ABS(Q9))</f>
        <v>4.9731548277034161</v>
      </c>
      <c r="V9" s="1">
        <f>POWER($D9,3)*$B9/6</f>
        <v>100</v>
      </c>
      <c r="W9" s="1">
        <f>R9*C9</f>
        <v>0</v>
      </c>
      <c r="X9" s="1">
        <f>S9*C9</f>
        <v>0</v>
      </c>
      <c r="Y9" s="1">
        <f>ABS(W9)*$D9/(2*V9)+ABS(R9)/$E9</f>
        <v>9.9999999999999992E-2</v>
      </c>
      <c r="Z9" s="1">
        <f>POWER(POWER(Y9,2)+3*POWER(S9/E9,2),0.5)</f>
        <v>0.11207297848746926</v>
      </c>
      <c r="AA9" s="1">
        <f>ABS(X9)*D9/(2*V9)+ABS(S9)/E9</f>
        <v>2.9213880873383623E-2</v>
      </c>
      <c r="AB9" s="1">
        <f>POWER(POWER(AA9,2)+3*POWER(U9/E9,2),0.5)</f>
        <v>0.7184073035255174</v>
      </c>
    </row>
    <row r="10" spans="1:32" ht="15.75" x14ac:dyDescent="0.25">
      <c r="A10" s="2" t="s">
        <v>30</v>
      </c>
      <c r="B10" s="1">
        <v>0.6</v>
      </c>
      <c r="C10" s="1">
        <v>0</v>
      </c>
      <c r="D10" s="1">
        <v>10</v>
      </c>
      <c r="E10" s="1">
        <f>D10*B10*2</f>
        <v>12</v>
      </c>
      <c r="F10" s="5" t="str">
        <f>IF(AND(G10&lt;0.2*$D$2,H10&lt;1.1*0.2*$D$2), "safe", "unsafe")</f>
        <v>safe</v>
      </c>
      <c r="G10" s="1">
        <f>MAX(Y10,AA10)</f>
        <v>8.3333333333333329E-2</v>
      </c>
      <c r="H10" s="1">
        <f>MAX(AB10,Z10)</f>
        <v>1.0077020576978857</v>
      </c>
      <c r="I10" s="1">
        <v>0</v>
      </c>
      <c r="J10" s="1">
        <v>1</v>
      </c>
      <c r="K10" s="15">
        <v>0</v>
      </c>
      <c r="L10" s="1">
        <v>0</v>
      </c>
      <c r="M10" s="1">
        <v>3.6</v>
      </c>
      <c r="N10" s="15">
        <v>-27</v>
      </c>
      <c r="O10" s="1">
        <v>3.7</v>
      </c>
      <c r="P10" s="1">
        <v>0</v>
      </c>
      <c r="Q10" s="15">
        <v>27</v>
      </c>
      <c r="R10" s="1">
        <f>J10*COS(ABS(K10))-L10*COS(ABS(N10))+P10*COS(ABS(Q10))</f>
        <v>1</v>
      </c>
      <c r="S10" s="1">
        <f>I10*COS(ABS(K10))-M10*COS(ABS(N10))+O10*COS(ABS(Q10))</f>
        <v>-2.9213880873383724E-2</v>
      </c>
      <c r="T10" s="1">
        <f>L10*SIN(ABS(N10))+P10*SIN(ABS(Q10))</f>
        <v>0</v>
      </c>
      <c r="U10" s="1">
        <f>M10*SIN(ABS(N10))+O10*SIN(ABS(Q10))</f>
        <v>6.9815442773528726</v>
      </c>
      <c r="V10" s="1">
        <f>POWER($D10,3)*$B10/6</f>
        <v>100</v>
      </c>
      <c r="W10" s="1">
        <f>R10*C10</f>
        <v>0</v>
      </c>
      <c r="X10" s="1">
        <f>S10*C10</f>
        <v>0</v>
      </c>
      <c r="Y10" s="1">
        <f>ABS(W10)*$D10/(2*V10)+ABS(R10)/$E10</f>
        <v>8.3333333333333329E-2</v>
      </c>
      <c r="Z10" s="1">
        <f>POWER(POWER(Y10,2)+3*POWER(S10/E10,2),0.5)</f>
        <v>8.3439946489603317E-2</v>
      </c>
      <c r="AA10" s="1">
        <f>ABS(X10)*D10/(2*V10)+ABS(S10)/E10</f>
        <v>2.4344900727819772E-3</v>
      </c>
      <c r="AB10" s="1">
        <f>POWER(POWER(AA10,2)+3*POWER(U10/E10,2),0.5)</f>
        <v>1.0077020576978857</v>
      </c>
    </row>
    <row r="11" spans="1:32" ht="15.75" x14ac:dyDescent="0.25">
      <c r="A11" s="2" t="s">
        <v>31</v>
      </c>
      <c r="B11" s="1">
        <v>0.6</v>
      </c>
      <c r="C11" s="1">
        <v>0</v>
      </c>
      <c r="D11" s="1">
        <v>10</v>
      </c>
      <c r="E11" s="1">
        <f>D11*B11*2</f>
        <v>12</v>
      </c>
      <c r="F11" s="5" t="str">
        <f>IF(AND(G11&lt;0.2*$D$2,H11&lt;1.1*0.2*$D$2), "safe", "unsafe")</f>
        <v>safe</v>
      </c>
      <c r="G11" s="1">
        <f>MAX(Y11,AA11)</f>
        <v>2.4999999999999998E-2</v>
      </c>
      <c r="H11" s="1">
        <f>MAX(AB11,Z11)</f>
        <v>1.0216076447791864</v>
      </c>
      <c r="I11" s="1">
        <v>0</v>
      </c>
      <c r="J11" s="1">
        <v>0.3</v>
      </c>
      <c r="K11" s="15">
        <v>0</v>
      </c>
      <c r="L11" s="1">
        <v>0</v>
      </c>
      <c r="M11" s="1">
        <v>4</v>
      </c>
      <c r="N11" s="15">
        <v>-27</v>
      </c>
      <c r="O11" s="1">
        <v>3.4</v>
      </c>
      <c r="P11" s="1">
        <v>0</v>
      </c>
      <c r="Q11" s="15">
        <v>27</v>
      </c>
      <c r="R11" s="1">
        <f>J11*COS(ABS(K11))-L11*COS(ABS(N11))+P11*COS(ABS(Q11))</f>
        <v>0.3</v>
      </c>
      <c r="S11" s="1">
        <f>I11*COS(ABS(K11))-M11*COS(ABS(N11))+O11*COS(ABS(Q11))</f>
        <v>0.17528328524030179</v>
      </c>
      <c r="T11" s="1">
        <f>L11*SIN(ABS(N11))+P11*SIN(ABS(Q11))</f>
        <v>0</v>
      </c>
      <c r="U11" s="1">
        <f>M11*SIN(ABS(N11))+O11*SIN(ABS(Q11))</f>
        <v>7.0771818701933222</v>
      </c>
      <c r="V11" s="1">
        <f>POWER($D11,3)*$B11/6</f>
        <v>100</v>
      </c>
      <c r="W11" s="1">
        <f>R11*C11</f>
        <v>0</v>
      </c>
      <c r="X11" s="1">
        <f>S11*C11</f>
        <v>0</v>
      </c>
      <c r="Y11" s="1">
        <f>ABS(W11)*$D11/(2*V11)+ABS(R11)/$E11</f>
        <v>2.4999999999999998E-2</v>
      </c>
      <c r="Z11" s="1">
        <f>POWER(POWER(Y11,2)+3*POWER(S11/E11,2),0.5)</f>
        <v>3.5568077355448764E-2</v>
      </c>
      <c r="AA11" s="1">
        <f>ABS(X11)*D11/(2*V11)+ABS(S11)/E11</f>
        <v>1.4606940436691815E-2</v>
      </c>
      <c r="AB11" s="1">
        <f>POWER(POWER(AA11,2)+3*POWER(U11/E11,2),0.5)</f>
        <v>1.0216076447791864</v>
      </c>
    </row>
    <row r="12" spans="1:32" ht="15.75" x14ac:dyDescent="0.25">
      <c r="A12" s="2" t="s">
        <v>40</v>
      </c>
      <c r="B12" s="1">
        <v>0.6</v>
      </c>
      <c r="C12" s="1">
        <v>3</v>
      </c>
      <c r="D12" s="1">
        <v>10</v>
      </c>
      <c r="E12" s="1">
        <f>D12*B12*2</f>
        <v>12</v>
      </c>
      <c r="F12" s="5" t="str">
        <f>IF(AND(G12&lt;0.2*$D$2,H12&lt;1.1*0.2*$D$2), "safe", "unsafe")</f>
        <v>safe</v>
      </c>
      <c r="G12" s="1">
        <f>MAX(Y12,AA12)</f>
        <v>0.30674574917052799</v>
      </c>
      <c r="H12" s="1">
        <f>MAX(AB12,Z12)</f>
        <v>0.69279361826142649</v>
      </c>
      <c r="I12" s="1">
        <v>0</v>
      </c>
      <c r="J12" s="1">
        <v>0</v>
      </c>
      <c r="K12" s="15">
        <v>0</v>
      </c>
      <c r="L12" s="1">
        <v>0</v>
      </c>
      <c r="M12" s="1">
        <v>0</v>
      </c>
      <c r="N12" s="15">
        <v>-27</v>
      </c>
      <c r="O12" s="1">
        <v>4.5</v>
      </c>
      <c r="P12" s="1">
        <v>0</v>
      </c>
      <c r="Q12" s="15">
        <v>27</v>
      </c>
      <c r="R12" s="1">
        <f>J12*COS(ABS(K12))-L12*COS(ABS(N12))+P12*COS(ABS(Q12))</f>
        <v>0</v>
      </c>
      <c r="S12" s="1">
        <f>I12*COS(ABS(K12))-M12*COS(ABS(N12))+O12*COS(ABS(Q12))</f>
        <v>-1.3146246393022629</v>
      </c>
      <c r="T12" s="1">
        <f>L12*SIN(ABS(N12))+P12*SIN(ABS(Q12))</f>
        <v>0</v>
      </c>
      <c r="U12" s="1">
        <f>M12*SIN(ABS(N12))+O12*SIN(ABS(Q12))</f>
        <v>4.3036916778202636</v>
      </c>
      <c r="V12" s="1">
        <f>POWER($D12,3)*$B12/6</f>
        <v>100</v>
      </c>
      <c r="W12" s="1">
        <f>R12*C12</f>
        <v>0</v>
      </c>
      <c r="X12" s="1">
        <f>S12*C12</f>
        <v>-3.9438739179067888</v>
      </c>
      <c r="Y12" s="1">
        <f>ABS(W12)*$D12/(2*V12)+ABS(R12)/$E12</f>
        <v>0</v>
      </c>
      <c r="Z12" s="1">
        <f>POWER(POWER(Y12,2)+3*POWER(S12/E12,2),0.5)</f>
        <v>0.18974972234611903</v>
      </c>
      <c r="AA12" s="1">
        <f>ABS(X12)*D12/(2*V12)+ABS(S12)/E12</f>
        <v>0.30674574917052799</v>
      </c>
      <c r="AB12" s="1">
        <f>POWER(POWER(AA12,2)+3*POWER(U12/E12,2),0.5)</f>
        <v>0.69279361826142649</v>
      </c>
    </row>
    <row r="16" spans="1:32" ht="15" customHeight="1" x14ac:dyDescent="0.25">
      <c r="A16" s="9" t="s">
        <v>41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R16" s="10" t="s">
        <v>17</v>
      </c>
      <c r="S16" s="10" t="s">
        <v>18</v>
      </c>
      <c r="T16" s="7" t="s">
        <v>19</v>
      </c>
      <c r="U16" s="7" t="s">
        <v>20</v>
      </c>
      <c r="V16" s="6"/>
      <c r="W16" s="10" t="s">
        <v>37</v>
      </c>
      <c r="X16" s="13" t="s">
        <v>38</v>
      </c>
      <c r="Y16" s="13" t="s">
        <v>36</v>
      </c>
      <c r="Z16" s="13"/>
      <c r="AA16" s="13" t="s">
        <v>24</v>
      </c>
      <c r="AB16" s="13"/>
      <c r="AE16" s="6"/>
      <c r="AF16" s="7"/>
    </row>
    <row r="17" spans="1:32" ht="1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R17" s="16"/>
      <c r="S17" s="16"/>
      <c r="T17" s="7"/>
      <c r="U17" s="7"/>
      <c r="V17" s="6"/>
      <c r="W17" s="16"/>
      <c r="X17" s="14"/>
      <c r="Y17" s="14"/>
      <c r="Z17" s="14"/>
      <c r="AA17" s="14"/>
      <c r="AB17" s="14"/>
      <c r="AE17" s="6"/>
      <c r="AF17" s="7"/>
    </row>
    <row r="18" spans="1:32" ht="15" customHeight="1" x14ac:dyDescent="0.25">
      <c r="A18" s="2" t="s">
        <v>2</v>
      </c>
      <c r="B18" s="2" t="s">
        <v>23</v>
      </c>
      <c r="C18" s="2" t="s">
        <v>32</v>
      </c>
      <c r="D18" s="2" t="s">
        <v>12</v>
      </c>
      <c r="E18" s="2" t="s">
        <v>22</v>
      </c>
      <c r="F18" s="2" t="s">
        <v>28</v>
      </c>
      <c r="G18" s="2" t="s">
        <v>25</v>
      </c>
      <c r="H18" s="2" t="s">
        <v>26</v>
      </c>
      <c r="I18" s="2" t="s">
        <v>3</v>
      </c>
      <c r="J18" s="2" t="s">
        <v>4</v>
      </c>
      <c r="K18" s="2" t="s">
        <v>5</v>
      </c>
      <c r="L18" s="2" t="s">
        <v>6</v>
      </c>
      <c r="M18" s="2" t="s">
        <v>7</v>
      </c>
      <c r="N18" s="2" t="s">
        <v>8</v>
      </c>
      <c r="O18" s="2" t="s">
        <v>9</v>
      </c>
      <c r="P18" s="2" t="s">
        <v>10</v>
      </c>
      <c r="Q18" s="2" t="s">
        <v>11</v>
      </c>
      <c r="R18" s="2" t="s">
        <v>13</v>
      </c>
      <c r="S18" s="2" t="s">
        <v>14</v>
      </c>
      <c r="T18" s="2" t="s">
        <v>15</v>
      </c>
      <c r="U18" s="2" t="s">
        <v>16</v>
      </c>
      <c r="V18" s="2" t="s">
        <v>34</v>
      </c>
      <c r="W18" s="2" t="s">
        <v>33</v>
      </c>
      <c r="X18" s="2" t="s">
        <v>33</v>
      </c>
      <c r="Y18" s="2" t="s">
        <v>35</v>
      </c>
      <c r="Z18" s="2" t="s">
        <v>21</v>
      </c>
      <c r="AA18" s="2" t="s">
        <v>35</v>
      </c>
      <c r="AB18" s="2" t="s">
        <v>21</v>
      </c>
    </row>
    <row r="19" spans="1:32" ht="15.75" x14ac:dyDescent="0.25">
      <c r="A19" s="2" t="s">
        <v>39</v>
      </c>
      <c r="B19" s="1">
        <v>0.6</v>
      </c>
      <c r="C19" s="1">
        <v>11</v>
      </c>
      <c r="D19" s="1">
        <v>20</v>
      </c>
      <c r="E19" s="1">
        <f>D19*B19*2</f>
        <v>24</v>
      </c>
      <c r="F19" s="5" t="str">
        <f>IF(AND(MAX(Y19,AA19)&lt;0.2*$D$2,H19&lt;1.1*0.2*$D$2), "safe", "unsafe")</f>
        <v>safe</v>
      </c>
      <c r="G19" s="1">
        <f>MAX(Y19,AA19)</f>
        <v>0.10045768282406158</v>
      </c>
      <c r="H19" s="1">
        <f>MAX(AB19,Z19)</f>
        <v>1.0607809245699316</v>
      </c>
      <c r="I19" s="1">
        <v>-0.9</v>
      </c>
      <c r="J19" s="1">
        <v>0</v>
      </c>
      <c r="K19" s="15">
        <v>0</v>
      </c>
      <c r="L19" s="1">
        <v>0</v>
      </c>
      <c r="M19" s="1">
        <v>6.3</v>
      </c>
      <c r="N19" s="15">
        <v>-27</v>
      </c>
      <c r="O19" s="1">
        <v>1.3</v>
      </c>
      <c r="P19" s="1">
        <v>0</v>
      </c>
      <c r="Q19" s="15">
        <v>27</v>
      </c>
      <c r="R19" s="1">
        <f>J19*COS(ABS(K19))-L19*COS(ABS(N19))+P19*COS(ABS(Q19))</f>
        <v>0</v>
      </c>
      <c r="S19" s="1">
        <f>I19*COS(ABS(K19))-M19*COS(ABS(N19))+O19*COS(ABS(Q19))</f>
        <v>0.56069404366918085</v>
      </c>
      <c r="T19" s="1">
        <f>L19*SIN(ABS(N19))+P19*SIN(ABS(Q19))</f>
        <v>0</v>
      </c>
      <c r="U19" s="1">
        <f>M19*SIN(ABS(N19))+O20*SIN(ABS(Q19))</f>
        <v>14.632551704588895</v>
      </c>
      <c r="V19" s="1">
        <f>POWER($D19,3)*$B19/6</f>
        <v>800</v>
      </c>
      <c r="W19" s="1">
        <f>R19*C19</f>
        <v>0</v>
      </c>
      <c r="X19" s="1">
        <f>S19*C19</f>
        <v>6.1676344803609897</v>
      </c>
      <c r="Y19" s="1">
        <f>ABS(W19)*$D19/(2*V19)+ABS(R19)/$E19</f>
        <v>0</v>
      </c>
      <c r="Z19" s="1">
        <f>POWER(POWER(Y19,2)+3*POWER(S19/E19,2),0.5)</f>
        <v>4.046460713067767E-2</v>
      </c>
      <c r="AA19" s="1">
        <f>ABS(X19)*D19/(2*V19)+ABS(S19)/E19</f>
        <v>0.10045768282406158</v>
      </c>
      <c r="AB19" s="1">
        <f>POWER(POWER(AA19,2)+3*POWER(U19/E19,2),0.5)</f>
        <v>1.0607809245699316</v>
      </c>
    </row>
    <row r="20" spans="1:32" ht="15.75" x14ac:dyDescent="0.25">
      <c r="A20" s="2" t="s">
        <v>29</v>
      </c>
      <c r="B20" s="1">
        <v>0.6</v>
      </c>
      <c r="C20" s="1">
        <v>0</v>
      </c>
      <c r="D20" s="1">
        <v>42</v>
      </c>
      <c r="E20" s="1">
        <f t="shared" ref="E20" si="3">D20*B20*2</f>
        <v>50.4</v>
      </c>
      <c r="F20" s="5" t="str">
        <f>IF(AND(MAX(Y20,AA20)&lt;0.2*$D$2,H20&lt;1.1*0.2*$D$2), "safe", "unsafe")</f>
        <v>safe</v>
      </c>
      <c r="G20" s="1">
        <f>MAX(Y20,AA20)</f>
        <v>0.12653868188814912</v>
      </c>
      <c r="H20" s="1">
        <f t="shared" ref="H20" si="4">MAX(AB20,Z20)</f>
        <v>1.0397492978643426</v>
      </c>
      <c r="I20" s="1">
        <v>4.8</v>
      </c>
      <c r="J20" s="1">
        <v>0</v>
      </c>
      <c r="K20" s="15">
        <v>0</v>
      </c>
      <c r="L20" s="1">
        <v>0</v>
      </c>
      <c r="M20" s="1">
        <v>14.4</v>
      </c>
      <c r="N20" s="15">
        <v>-27</v>
      </c>
      <c r="O20" s="1">
        <v>9</v>
      </c>
      <c r="P20" s="1">
        <v>0</v>
      </c>
      <c r="Q20" s="15">
        <v>27</v>
      </c>
      <c r="R20" s="1">
        <f>J20*COS(ABS(K20))-L20*COS(ABS(N20))+P20*COS(ABS(Q20))</f>
        <v>0</v>
      </c>
      <c r="S20" s="1">
        <f t="shared" ref="S20:S23" si="5">I20*COS(ABS(K20))-M20*COS(ABS(N20))+O20*COS(ABS(Q20))</f>
        <v>6.3775495671627151</v>
      </c>
      <c r="T20" s="1">
        <f>L20*SIN(ABS(N20))+P20*SIN(ABS(Q20))</f>
        <v>0</v>
      </c>
      <c r="U20" s="1">
        <f>M20*SIN(ABS(N20))+O21*SIN(ABS(Q20))</f>
        <v>30.030204151901398</v>
      </c>
      <c r="V20" s="1">
        <f>POWER($D20,3)*$B20/6</f>
        <v>7408.7999999999993</v>
      </c>
      <c r="W20" s="1">
        <f>R20*C20</f>
        <v>0</v>
      </c>
      <c r="X20" s="1">
        <f>S20*C20</f>
        <v>0</v>
      </c>
      <c r="Y20" s="1">
        <f>ABS(W20)*$D20/(2*V20)+ABS(R20)/$E20</f>
        <v>0</v>
      </c>
      <c r="Z20" s="1">
        <f>POWER(POWER(Y20,2)+3*POWER(S20/E20,2),0.5)</f>
        <v>0.21917142615306995</v>
      </c>
      <c r="AA20" s="1">
        <f>ABS(X20)*D20/(2*V20)+ABS(S20)/E20</f>
        <v>0.12653868188814912</v>
      </c>
      <c r="AB20" s="1">
        <f>POWER(POWER(AA20,2)+3*POWER(U20/E20,2),0.5)</f>
        <v>1.0397492978643426</v>
      </c>
    </row>
    <row r="21" spans="1:32" ht="15.75" x14ac:dyDescent="0.25">
      <c r="A21" s="2" t="s">
        <v>30</v>
      </c>
      <c r="B21" s="1">
        <v>0.6</v>
      </c>
      <c r="C21" s="1">
        <v>0</v>
      </c>
      <c r="D21" s="1">
        <v>42</v>
      </c>
      <c r="E21" s="1">
        <f>D21*B21*2</f>
        <v>50.4</v>
      </c>
      <c r="F21" s="5" t="str">
        <f>IF(AND(G21&lt;0.2*$D$2,H21&lt;1.1*0.2*$D$2), "safe", "unsafe")</f>
        <v>safe</v>
      </c>
      <c r="G21" s="1">
        <f>MAX(Y21,AA21)</f>
        <v>2.3073907298818482E-2</v>
      </c>
      <c r="H21" s="1">
        <f>MAX(AB21,Z21)</f>
        <v>1.0388502807670892</v>
      </c>
      <c r="I21" s="1">
        <v>-0.9</v>
      </c>
      <c r="J21" s="1">
        <v>0</v>
      </c>
      <c r="K21" s="15">
        <v>0</v>
      </c>
      <c r="L21" s="1">
        <v>0</v>
      </c>
      <c r="M21" s="1">
        <v>16.100000000000001</v>
      </c>
      <c r="N21" s="15">
        <v>-27</v>
      </c>
      <c r="O21" s="1">
        <v>17</v>
      </c>
      <c r="P21" s="1">
        <v>0</v>
      </c>
      <c r="Q21" s="15">
        <v>27</v>
      </c>
      <c r="R21" s="1">
        <f>J21*COS(ABS(K21))-L21*COS(ABS(N21))+P21*COS(ABS(Q21))</f>
        <v>0</v>
      </c>
      <c r="S21" s="1">
        <f t="shared" si="5"/>
        <v>-1.1629249278604514</v>
      </c>
      <c r="T21" s="1">
        <f>L21*SIN(ABS(N21))+P21*SIN(ABS(Q21))</f>
        <v>0</v>
      </c>
      <c r="U21" s="1">
        <f>M21*SIN(ABS(N21))+O22*SIN(ABS(Q21))</f>
        <v>30.221479337582295</v>
      </c>
      <c r="V21" s="1">
        <f>POWER($D21,3)*$B21/6</f>
        <v>7408.7999999999993</v>
      </c>
      <c r="W21" s="1">
        <f>R21*C21</f>
        <v>0</v>
      </c>
      <c r="X21" s="1">
        <f>S21*C21</f>
        <v>0</v>
      </c>
      <c r="Y21" s="1">
        <f>ABS(W21)*$D21/(2*V21)+ABS(R21)/$E21</f>
        <v>0</v>
      </c>
      <c r="Z21" s="1">
        <f>POWER(POWER(Y21,2)+3*POWER(S21/E21,2),0.5)</f>
        <v>3.9965179770687968E-2</v>
      </c>
      <c r="AA21" s="1">
        <f>ABS(X21)*D21/(2*V21)+ABS(S21)/E21</f>
        <v>2.3073907298818482E-2</v>
      </c>
      <c r="AB21" s="1">
        <f>POWER(POWER(AA21,2)+3*POWER(U21/E21,2),0.5)</f>
        <v>1.0388502807670892</v>
      </c>
    </row>
    <row r="22" spans="1:32" ht="15.75" x14ac:dyDescent="0.25">
      <c r="A22" s="2" t="s">
        <v>31</v>
      </c>
      <c r="B22" s="1">
        <v>0.6</v>
      </c>
      <c r="C22" s="1">
        <v>0</v>
      </c>
      <c r="D22" s="1">
        <v>42</v>
      </c>
      <c r="E22" s="1">
        <f>D22*B22*2</f>
        <v>50.4</v>
      </c>
      <c r="F22" s="5" t="str">
        <f>IF(AND(G22&lt;0.2*$D$2,H22&lt;1.1*0.2*$D$2), "safe", "unsafe")</f>
        <v>safe</v>
      </c>
      <c r="G22" s="1">
        <f>MAX(Y22,AA22)</f>
        <v>2.0933804297505722E-2</v>
      </c>
      <c r="H22" s="1">
        <f>MAX(AB22,Z22)</f>
        <v>1.1308150997879296</v>
      </c>
      <c r="I22" s="1">
        <v>0.5</v>
      </c>
      <c r="J22" s="1">
        <v>0</v>
      </c>
      <c r="K22" s="15">
        <v>0</v>
      </c>
      <c r="L22" s="1">
        <v>0</v>
      </c>
      <c r="M22" s="1">
        <v>17.399999999999999</v>
      </c>
      <c r="N22" s="15">
        <v>-27</v>
      </c>
      <c r="O22" s="1">
        <v>15.5</v>
      </c>
      <c r="P22" s="1">
        <v>0</v>
      </c>
      <c r="Q22" s="15">
        <v>27</v>
      </c>
      <c r="R22" s="1">
        <f>J22*COS(ABS(K22))-L22*COS(ABS(N22))+P22*COS(ABS(Q22))</f>
        <v>0</v>
      </c>
      <c r="S22" s="1">
        <f t="shared" si="5"/>
        <v>1.0550637365942883</v>
      </c>
      <c r="T22" s="1">
        <f>L22*SIN(ABS(N22))+P22*SIN(ABS(Q22))</f>
        <v>0</v>
      </c>
      <c r="U22" s="1">
        <f>M22*SIN(ABS(N22))+O23*SIN(ABS(Q22))</f>
        <v>32.899331937114908</v>
      </c>
      <c r="V22" s="1">
        <f>POWER($D22,3)*$B22/6</f>
        <v>7408.7999999999993</v>
      </c>
      <c r="W22" s="1">
        <f>R22*C22</f>
        <v>0</v>
      </c>
      <c r="X22" s="1">
        <f>S22*C22</f>
        <v>0</v>
      </c>
      <c r="Y22" s="1">
        <f>ABS(W22)*$D22/(2*V22)+ABS(R22)/$E22</f>
        <v>0</v>
      </c>
      <c r="Z22" s="1">
        <f>POWER(POWER(Y22,2)+3*POWER(S22/E22,2),0.5)</f>
        <v>3.625841263898362E-2</v>
      </c>
      <c r="AA22" s="1">
        <f>ABS(X22)*D22/(2*V22)+ABS(S22)/E22</f>
        <v>2.0933804297505722E-2</v>
      </c>
      <c r="AB22" s="1">
        <f>POWER(POWER(AA22,2)+3*POWER(U22/E22,2),0.5)</f>
        <v>1.1308150997879296</v>
      </c>
    </row>
    <row r="23" spans="1:32" ht="15.75" x14ac:dyDescent="0.25">
      <c r="A23" s="2" t="s">
        <v>40</v>
      </c>
      <c r="B23" s="1">
        <v>0.6</v>
      </c>
      <c r="C23" s="1">
        <v>5</v>
      </c>
      <c r="D23" s="1">
        <v>16</v>
      </c>
      <c r="E23" s="1">
        <f>D23*B23*2</f>
        <v>19.2</v>
      </c>
      <c r="F23" s="5" t="str">
        <f>IF(AND(G23&lt;0.2*$D$2,H23&lt;1.1*0.2*$D$2), "safe", "unsafe")</f>
        <v>safe</v>
      </c>
      <c r="G23" s="1">
        <f>MAX(Y23,AA23)</f>
        <v>0.74366063942011684</v>
      </c>
      <c r="H23" s="1">
        <f>MAX(AB23,Z23)</f>
        <v>0.74366063942011684</v>
      </c>
      <c r="I23" s="1">
        <v>0</v>
      </c>
      <c r="J23" s="1">
        <v>0</v>
      </c>
      <c r="K23" s="15">
        <v>0</v>
      </c>
      <c r="L23" s="1">
        <v>0</v>
      </c>
      <c r="M23" s="1">
        <v>0</v>
      </c>
      <c r="N23" s="15">
        <v>-27</v>
      </c>
      <c r="O23" s="1">
        <v>17</v>
      </c>
      <c r="P23" s="1">
        <v>0</v>
      </c>
      <c r="Q23" s="15">
        <v>27</v>
      </c>
      <c r="R23" s="1">
        <f>J23*COS(ABS(K23))-L23*COS(ABS(N23))+P23*COS(ABS(Q23))</f>
        <v>0</v>
      </c>
      <c r="S23" s="1">
        <f t="shared" si="5"/>
        <v>-4.9663597484752149</v>
      </c>
      <c r="T23" s="1">
        <f>L23*SIN(ABS(N23))+P23*SIN(ABS(Q23))</f>
        <v>0</v>
      </c>
      <c r="U23" s="1">
        <f>M23*SIN(ABS(N23))+O24*SIN(ABS(Q23))</f>
        <v>0</v>
      </c>
      <c r="V23" s="1">
        <f>POWER($D23,3)*$B23/6</f>
        <v>409.59999999999997</v>
      </c>
      <c r="W23" s="1">
        <f>R23*C23</f>
        <v>0</v>
      </c>
      <c r="X23" s="1">
        <f>S23*C23</f>
        <v>-24.831798742376073</v>
      </c>
      <c r="Y23" s="1">
        <f>ABS(W23)*$D23/(2*V23)+ABS(R23)/$E23</f>
        <v>0</v>
      </c>
      <c r="Z23" s="1">
        <f>POWER(POWER(Y23,2)+3*POWER(S23/E23,2),0.5)</f>
        <v>0.44802017776166997</v>
      </c>
      <c r="AA23" s="1">
        <f>ABS(X23)*D23/(2*V23)+ABS(S23)/E23</f>
        <v>0.74366063942011684</v>
      </c>
      <c r="AB23" s="1">
        <f>POWER(POWER(AA23,2)+3*POWER(U23/E23,2),0.5)</f>
        <v>0.74366063942011684</v>
      </c>
    </row>
  </sheetData>
  <mergeCells count="16">
    <mergeCell ref="Y5:Z6"/>
    <mergeCell ref="AA5:AB6"/>
    <mergeCell ref="X5:X6"/>
    <mergeCell ref="S5:S6"/>
    <mergeCell ref="A16:L17"/>
    <mergeCell ref="R16:R17"/>
    <mergeCell ref="S16:S17"/>
    <mergeCell ref="W16:W17"/>
    <mergeCell ref="X16:X17"/>
    <mergeCell ref="Y16:Z17"/>
    <mergeCell ref="AA16:AB17"/>
    <mergeCell ref="B2:C2"/>
    <mergeCell ref="W5:W6"/>
    <mergeCell ref="A5:L6"/>
    <mergeCell ref="R5:R6"/>
    <mergeCell ref="B1:C1"/>
  </mergeCells>
  <conditionalFormatting sqref="F8:F9">
    <cfRule type="cellIs" dxfId="9" priority="7" operator="equal">
      <formula>"safe"</formula>
    </cfRule>
    <cfRule type="cellIs" dxfId="8" priority="8" operator="equal">
      <formula>"unsafe"</formula>
    </cfRule>
  </conditionalFormatting>
  <conditionalFormatting sqref="F10:F12">
    <cfRule type="cellIs" dxfId="7" priority="5" operator="equal">
      <formula>"safe"</formula>
    </cfRule>
    <cfRule type="cellIs" dxfId="6" priority="6" operator="equal">
      <formula>"unsafe"</formula>
    </cfRule>
  </conditionalFormatting>
  <conditionalFormatting sqref="F19:F20">
    <cfRule type="cellIs" dxfId="5" priority="3" operator="equal">
      <formula>"safe"</formula>
    </cfRule>
    <cfRule type="cellIs" dxfId="4" priority="4" operator="equal">
      <formula>"unsafe"</formula>
    </cfRule>
  </conditionalFormatting>
  <conditionalFormatting sqref="F21:F23">
    <cfRule type="cellIs" dxfId="3" priority="1" operator="equal">
      <formula>"safe"</formula>
    </cfRule>
    <cfRule type="cellIs" dxfId="2" priority="2" operator="equal">
      <formula>"unsafe"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2025-04-24T06:08:03Z</dcterms:created>
  <dcterms:modified xsi:type="dcterms:W3CDTF">2025-06-22T13:49:58Z</dcterms:modified>
</cp:coreProperties>
</file>