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ed\Desktop\Graduation-project\development\07-connections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9" i="1" s="1"/>
  <c r="H10" i="1" s="1"/>
  <c r="H11" i="1" s="1"/>
  <c r="H12" i="1" s="1"/>
  <c r="H13" i="1" s="1"/>
  <c r="I7" i="1" l="1"/>
  <c r="B24" i="1" l="1"/>
  <c r="B23" i="1"/>
  <c r="B3" i="1"/>
  <c r="B8" i="1"/>
  <c r="L24" i="1"/>
  <c r="L22" i="1"/>
  <c r="B22" i="1" l="1"/>
  <c r="B32" i="1"/>
  <c r="B31" i="1"/>
  <c r="B29" i="1"/>
  <c r="B34" i="1" l="1"/>
  <c r="B36" i="1" s="1"/>
  <c r="D36" i="1" s="1"/>
  <c r="B37" i="1"/>
  <c r="D37" i="1" s="1"/>
  <c r="I8" i="1"/>
  <c r="I9" i="1"/>
  <c r="I10" i="1"/>
  <c r="I11" i="1"/>
  <c r="I12" i="1"/>
  <c r="I13" i="1"/>
  <c r="L13" i="1" s="1"/>
  <c r="M13" i="1" s="1"/>
  <c r="P13" i="1" l="1"/>
  <c r="O13" i="1"/>
  <c r="L11" i="1"/>
  <c r="M11" i="1" s="1"/>
  <c r="B35" i="1"/>
  <c r="D35" i="1" s="1"/>
  <c r="L9" i="1"/>
  <c r="M9" i="1" s="1"/>
  <c r="L7" i="1"/>
  <c r="B38" i="1"/>
  <c r="D38" i="1" s="1"/>
  <c r="S13" i="1"/>
  <c r="L10" i="1"/>
  <c r="L8" i="1"/>
  <c r="L12" i="1"/>
  <c r="B11" i="1"/>
  <c r="P9" i="1" l="1"/>
  <c r="O9" i="1"/>
  <c r="P11" i="1"/>
  <c r="O11" i="1"/>
  <c r="S11" i="1"/>
  <c r="M7" i="1"/>
  <c r="B9" i="1"/>
  <c r="B10" i="1" s="1"/>
  <c r="B12" i="1" s="1"/>
  <c r="B14" i="1" s="1"/>
  <c r="S7" i="1"/>
  <c r="S9" i="1"/>
  <c r="M12" i="1"/>
  <c r="S12" i="1"/>
  <c r="M10" i="1"/>
  <c r="S10" i="1"/>
  <c r="M8" i="1"/>
  <c r="S8" i="1"/>
  <c r="P7" i="1" l="1"/>
  <c r="O7" i="1"/>
  <c r="P10" i="1"/>
  <c r="O10" i="1"/>
  <c r="P8" i="1"/>
  <c r="O8" i="1"/>
  <c r="P12" i="1"/>
  <c r="O12" i="1"/>
  <c r="D14" i="1"/>
  <c r="D13" i="1"/>
  <c r="B13" i="1"/>
  <c r="L19" i="1"/>
  <c r="N19" i="1" s="1"/>
</calcChain>
</file>

<file path=xl/sharedStrings.xml><?xml version="1.0" encoding="utf-8"?>
<sst xmlns="http://schemas.openxmlformats.org/spreadsheetml/2006/main" count="92" uniqueCount="59">
  <si>
    <t>w</t>
  </si>
  <si>
    <t>a</t>
  </si>
  <si>
    <t>b</t>
  </si>
  <si>
    <t>As</t>
  </si>
  <si>
    <t>P</t>
  </si>
  <si>
    <t>cm</t>
  </si>
  <si>
    <t>cm2</t>
  </si>
  <si>
    <t>inverse prop.</t>
  </si>
  <si>
    <t>direct prop.</t>
  </si>
  <si>
    <t>tons</t>
  </si>
  <si>
    <t>P%</t>
  </si>
  <si>
    <r>
      <t>T</t>
    </r>
    <r>
      <rPr>
        <b/>
        <sz val="12"/>
        <color theme="3"/>
        <rFont val="Calibri"/>
        <family val="2"/>
        <scheme val="minor"/>
      </rPr>
      <t>ext,b</t>
    </r>
  </si>
  <si>
    <t>total applied</t>
  </si>
  <si>
    <t>tension req.</t>
  </si>
  <si>
    <t>ten+prying req.</t>
  </si>
  <si>
    <t>tp</t>
  </si>
  <si>
    <r>
      <t>T</t>
    </r>
    <r>
      <rPr>
        <b/>
        <sz val="12"/>
        <color theme="3"/>
        <rFont val="Calibri"/>
        <family val="2"/>
        <scheme val="minor"/>
      </rPr>
      <t>ext,act</t>
    </r>
  </si>
  <si>
    <t>M</t>
  </si>
  <si>
    <t>Ix</t>
  </si>
  <si>
    <t>tm</t>
  </si>
  <si>
    <t>mm4</t>
  </si>
  <si>
    <t>Y  mm</t>
  </si>
  <si>
    <t>stress t/cm2</t>
  </si>
  <si>
    <t>w cm</t>
  </si>
  <si>
    <t>h cm</t>
  </si>
  <si>
    <t>force / 0.6 t</t>
  </si>
  <si>
    <t>n</t>
  </si>
  <si>
    <t>Qall</t>
  </si>
  <si>
    <t>ps</t>
  </si>
  <si>
    <t>applied force t</t>
  </si>
  <si>
    <t>T bolt</t>
  </si>
  <si>
    <t>flange</t>
  </si>
  <si>
    <t>web</t>
  </si>
  <si>
    <t>web thickness</t>
  </si>
  <si>
    <t>flange thickness</t>
  </si>
  <si>
    <t>web weld length</t>
  </si>
  <si>
    <t>web weld thicnkess</t>
  </si>
  <si>
    <t>flange weld thickness</t>
  </si>
  <si>
    <t>flange upper weld length</t>
  </si>
  <si>
    <t>flange lower weld length</t>
  </si>
  <si>
    <t>A (axial stress)</t>
  </si>
  <si>
    <t>Mx</t>
  </si>
  <si>
    <t>cm 3</t>
  </si>
  <si>
    <t>t/cm2</t>
  </si>
  <si>
    <t>B (axial stress)</t>
  </si>
  <si>
    <t>web (shear stress)</t>
  </si>
  <si>
    <t>Q</t>
  </si>
  <si>
    <t>t</t>
  </si>
  <si>
    <t>B (combined stress)</t>
  </si>
  <si>
    <t>allowable stress</t>
  </si>
  <si>
    <t>steel ultimate stress</t>
  </si>
  <si>
    <t>Flanges weld</t>
  </si>
  <si>
    <t>web weld</t>
  </si>
  <si>
    <t>welding</t>
  </si>
  <si>
    <t>Prying force calculations</t>
  </si>
  <si>
    <t>Plate inertia</t>
  </si>
  <si>
    <t>straining actions</t>
  </si>
  <si>
    <t>is safe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</si>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</sst>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4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8" fillId="0" borderId="2" applyNumberFormat="0" applyFill="0" applyAlignment="0" applyProtection="0"/>
    <xf numFmtId="0" fontId="15" fillId="3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center"/>
    </xf>
    <xf numFmtId="0" fontId="1" fillId="0" borderId="1" xfId="1"/>
    <xf numFmtId="0" fontId="0" fillId="0" borderId="0" xfId="0" applyAlignment="1">
      <alignment horizontal="center" vertical="center"/>
    </xf>
    <xf numFmtId="0" fontId="4" fillId="0" borderId="1" xfId="1" applyFont="1"/>
    <xf numFmtId="0" fontId="4" fillId="0" borderId="1" xfId="1" applyFont="1" applyFill="1"/>
    <xf numFmtId="0" fontId="2" fillId="0" borderId="0" xfId="2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1" xfId="1" applyAlignment="1">
      <alignment horizontal="center" vertical="center"/>
    </xf>
    <xf numFmtId="0" fontId="8" fillId="0" borderId="2" xfId="4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0" borderId="1" xfId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/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3" borderId="0" xfId="5" applyFont="1" applyAlignment="1">
      <alignment horizontal="center" vertical="center"/>
    </xf>
    <xf numFmtId="0" fontId="1" fillId="0" borderId="1" xfId="1" applyAlignment="1">
      <alignment horizontal="center" vertical="center"/>
    </xf>
    <xf numFmtId="0" fontId="6" fillId="2" borderId="0" xfId="3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</cellXfs>
  <cellStyles count="6">
    <cellStyle name="40% - Accent1" xfId="5" builtinId="31"/>
    <cellStyle name="Good" xfId="3" builtinId="26"/>
    <cellStyle name="Heading 1" xfId="1" builtinId="16"/>
    <cellStyle name="Heading 2" xfId="4" builtinId="17"/>
    <cellStyle name="Heading 4" xfId="2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243840</xdr:colOff>
      <xdr:row>18</xdr:row>
      <xdr:rowOff>175260</xdr:rowOff>
    </xdr:from>
    <xdr:to>
      <xdr:col>8</xdr:col>
      <xdr:colOff>815598</xdr:colOff>
      <xdr:row>37</xdr:row>
      <xdr:rowOff>15618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97780" y="4937760"/>
          <a:ext cx="2979678" cy="43590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abSelected="1" workbookViewId="0">
      <selection activeCell="B31" sqref="B31"/>
    </sheetView>
  </sheetViews>
  <sheetFormatPr defaultRowHeight="14.4" x14ac:dyDescent="0.3"/>
  <cols>
    <col min="1" max="1" width="26.77734375" bestFit="1" customWidth="1"/>
    <col min="2" max="2" width="15.77734375" bestFit="1" customWidth="1"/>
    <col min="3" max="4" width="14.109375" customWidth="1"/>
    <col min="8" max="8" width="8.44140625" bestFit="1" customWidth="1"/>
    <col min="9" max="9" width="15.77734375" bestFit="1" customWidth="1"/>
    <col min="10" max="10" width="7.33203125" bestFit="1" customWidth="1"/>
    <col min="11" max="11" width="6.6640625" bestFit="1" customWidth="1"/>
    <col min="12" max="12" width="18.109375" bestFit="1" customWidth="1"/>
    <col min="13" max="13" width="15.109375" bestFit="1" customWidth="1"/>
    <col min="14" max="15" width="15.109375" customWidth="1"/>
  </cols>
  <sheetData>
    <row r="1" spans="1:19" ht="14.4" customHeight="1" thickBot="1" x14ac:dyDescent="0.35">
      <c r="A1" s="24" t="s">
        <v>54</v>
      </c>
      <c r="B1" s="24"/>
      <c r="C1" s="24"/>
      <c r="D1" s="24"/>
      <c r="H1" s="25" t="s">
        <v>46</v>
      </c>
      <c r="I1" s="28">
        <v>5</v>
      </c>
      <c r="J1" s="29" t="s">
        <v>47</v>
      </c>
      <c r="K1" s="23" t="s">
        <v>56</v>
      </c>
      <c r="L1" s="23"/>
    </row>
    <row r="2" spans="1:19" ht="14.4" customHeight="1" thickTop="1" thickBot="1" x14ac:dyDescent="0.35">
      <c r="A2" s="24"/>
      <c r="B2" s="24"/>
      <c r="C2" s="24"/>
      <c r="D2" s="24"/>
      <c r="H2" s="25"/>
      <c r="I2" s="28"/>
      <c r="J2" s="29"/>
      <c r="K2" s="23"/>
      <c r="L2" s="23"/>
    </row>
    <row r="3" spans="1:19" ht="24" customHeight="1" thickTop="1" thickBot="1" x14ac:dyDescent="0.45">
      <c r="A3" s="2" t="s">
        <v>0</v>
      </c>
      <c r="B3" s="18">
        <f>J7</f>
        <v>10</v>
      </c>
      <c r="C3" s="3" t="s">
        <v>5</v>
      </c>
      <c r="D3" s="6" t="s">
        <v>7</v>
      </c>
      <c r="H3" s="10" t="s">
        <v>17</v>
      </c>
      <c r="I3" s="14">
        <v>30</v>
      </c>
      <c r="J3" s="3" t="s">
        <v>19</v>
      </c>
      <c r="K3" s="23"/>
      <c r="L3" s="23"/>
      <c r="M3" s="3"/>
      <c r="N3" s="3"/>
      <c r="O3" s="17"/>
    </row>
    <row r="4" spans="1:19" ht="24" customHeight="1" thickTop="1" thickBot="1" x14ac:dyDescent="0.45">
      <c r="A4" s="2" t="s">
        <v>1</v>
      </c>
      <c r="B4" s="15">
        <v>6</v>
      </c>
      <c r="C4" s="3" t="s">
        <v>5</v>
      </c>
      <c r="D4" s="6" t="s">
        <v>7</v>
      </c>
      <c r="H4" s="10" t="s">
        <v>18</v>
      </c>
      <c r="I4" s="14">
        <v>9878400000</v>
      </c>
      <c r="J4" s="3" t="s">
        <v>20</v>
      </c>
      <c r="K4" s="23" t="s">
        <v>55</v>
      </c>
      <c r="L4" s="23"/>
      <c r="M4" s="3"/>
      <c r="N4" s="3"/>
      <c r="O4" s="17"/>
    </row>
    <row r="5" spans="1:19" ht="24" customHeight="1" thickTop="1" thickBot="1" x14ac:dyDescent="0.45">
      <c r="A5" s="2" t="s">
        <v>2</v>
      </c>
      <c r="B5" s="15">
        <v>4</v>
      </c>
      <c r="C5" s="3" t="s">
        <v>5</v>
      </c>
      <c r="D5" s="6" t="s">
        <v>8</v>
      </c>
      <c r="H5" s="3"/>
      <c r="I5" s="3"/>
      <c r="J5" s="3"/>
      <c r="K5" s="3"/>
      <c r="L5" s="3"/>
      <c r="M5" s="3"/>
      <c r="N5" s="3"/>
      <c r="O5" s="17"/>
    </row>
    <row r="6" spans="1:19" ht="24" customHeight="1" thickTop="1" thickBot="1" x14ac:dyDescent="0.45">
      <c r="A6" s="2" t="s">
        <v>3</v>
      </c>
      <c r="B6" s="15">
        <v>4.59</v>
      </c>
      <c r="C6" s="3" t="s">
        <v>6</v>
      </c>
      <c r="D6" s="6" t="s">
        <v>8</v>
      </c>
      <c r="H6" s="9" t="s">
        <v>21</v>
      </c>
      <c r="I6" s="9" t="s">
        <v>22</v>
      </c>
      <c r="J6" s="9" t="s">
        <v>23</v>
      </c>
      <c r="K6" s="9" t="s">
        <v>24</v>
      </c>
      <c r="L6" s="9" t="s">
        <v>29</v>
      </c>
      <c r="M6" s="9" t="s">
        <v>25</v>
      </c>
      <c r="N6" s="9" t="s">
        <v>30</v>
      </c>
      <c r="O6" s="12" t="s">
        <v>58</v>
      </c>
      <c r="P6" s="19" t="s">
        <v>57</v>
      </c>
      <c r="Q6" s="12" t="s">
        <v>26</v>
      </c>
      <c r="R6" s="12" t="s">
        <v>28</v>
      </c>
      <c r="S6" s="12" t="s">
        <v>27</v>
      </c>
    </row>
    <row r="7" spans="1:19" ht="24" customHeight="1" thickTop="1" thickBot="1" x14ac:dyDescent="0.45">
      <c r="A7" s="2" t="s">
        <v>15</v>
      </c>
      <c r="B7" s="15">
        <v>2</v>
      </c>
      <c r="C7" s="3" t="s">
        <v>5</v>
      </c>
      <c r="D7" s="6" t="s">
        <v>7</v>
      </c>
      <c r="H7" s="14">
        <v>420</v>
      </c>
      <c r="I7" s="16">
        <f>$I$3*100000*H7/$I$4</f>
        <v>0.12755102040816327</v>
      </c>
      <c r="J7" s="14">
        <v>10</v>
      </c>
      <c r="K7" s="14">
        <v>11.5</v>
      </c>
      <c r="L7" s="11">
        <f>(I7+I8)*J7*K7/2</f>
        <v>12.660198007774538</v>
      </c>
      <c r="M7" s="11">
        <f>L7/0.6</f>
        <v>21.100330012957563</v>
      </c>
      <c r="N7" s="14">
        <v>23</v>
      </c>
      <c r="O7">
        <f>M7/N7</f>
        <v>0.91740565273728536</v>
      </c>
      <c r="P7" s="20" t="str">
        <f t="shared" ref="P7:P13" si="0">IF(M7&lt;N7, "pass", "not safe")</f>
        <v>pass</v>
      </c>
      <c r="Q7" s="14">
        <v>6</v>
      </c>
      <c r="R7" s="14">
        <v>7.63</v>
      </c>
      <c r="S7">
        <f t="shared" ref="S7:S13" si="1">Q7*R7*(1-L7/N7)</f>
        <v>20.580701530612245</v>
      </c>
    </row>
    <row r="8" spans="1:19" ht="24" customHeight="1" thickTop="1" thickBot="1" x14ac:dyDescent="0.45">
      <c r="A8" s="2" t="s">
        <v>11</v>
      </c>
      <c r="B8" s="18">
        <f>N7</f>
        <v>23</v>
      </c>
      <c r="C8" s="3" t="s">
        <v>9</v>
      </c>
      <c r="D8" s="6"/>
      <c r="H8" s="11">
        <f>H7-10*K7</f>
        <v>305</v>
      </c>
      <c r="I8" s="16">
        <f t="shared" ref="I8:I13" si="2">$I$3*100000*H8/$I$4</f>
        <v>9.2626336248785232E-2</v>
      </c>
      <c r="J8" s="14">
        <v>10</v>
      </c>
      <c r="K8" s="14">
        <v>8.5</v>
      </c>
      <c r="L8" s="11">
        <f>(I8+I9)*J8*K8/2</f>
        <v>6.7761479591836729</v>
      </c>
      <c r="M8" s="11">
        <f t="shared" ref="M8:M13" si="3">L8/0.6</f>
        <v>11.293579931972788</v>
      </c>
      <c r="N8" s="14">
        <v>15.43</v>
      </c>
      <c r="O8">
        <f t="shared" ref="O8:O13" si="4">M8/N8</f>
        <v>0.73192352119071857</v>
      </c>
      <c r="P8" s="20" t="str">
        <f t="shared" si="0"/>
        <v>pass</v>
      </c>
      <c r="Q8" s="14">
        <v>4</v>
      </c>
      <c r="R8" s="14">
        <v>7.63</v>
      </c>
      <c r="S8">
        <f t="shared" si="1"/>
        <v>17.117016479955559</v>
      </c>
    </row>
    <row r="9" spans="1:19" ht="24" customHeight="1" thickTop="1" thickBot="1" x14ac:dyDescent="0.45">
      <c r="A9" s="2" t="s">
        <v>16</v>
      </c>
      <c r="B9" s="18">
        <f>L7</f>
        <v>12.660198007774538</v>
      </c>
      <c r="C9" s="3" t="s">
        <v>9</v>
      </c>
      <c r="D9" s="6"/>
      <c r="H9" s="11">
        <f t="shared" ref="H9:H13" si="5">H8-10*K8</f>
        <v>220</v>
      </c>
      <c r="I9" s="16">
        <f t="shared" si="2"/>
        <v>6.681243926141886E-2</v>
      </c>
      <c r="J9" s="14">
        <v>10</v>
      </c>
      <c r="K9" s="14">
        <v>7.5</v>
      </c>
      <c r="L9" s="11">
        <f t="shared" ref="L9:L10" si="6">(I9+I10)*J9*K9/2</f>
        <v>4.1567966472303208</v>
      </c>
      <c r="M9" s="11">
        <f t="shared" si="3"/>
        <v>6.927994412050535</v>
      </c>
      <c r="N9" s="14">
        <v>15.43</v>
      </c>
      <c r="O9">
        <f t="shared" si="4"/>
        <v>0.44899510123464259</v>
      </c>
      <c r="P9" s="20" t="str">
        <f t="shared" si="0"/>
        <v>pass</v>
      </c>
      <c r="Q9" s="14">
        <v>4</v>
      </c>
      <c r="R9" s="14">
        <v>6.17</v>
      </c>
      <c r="S9">
        <f t="shared" si="1"/>
        <v>18.031280540917411</v>
      </c>
    </row>
    <row r="10" spans="1:19" ht="24" customHeight="1" thickTop="1" thickBot="1" x14ac:dyDescent="0.45">
      <c r="A10" s="2" t="s">
        <v>4</v>
      </c>
      <c r="B10" s="7">
        <f>B11*B9</f>
        <v>3.9621229675663456</v>
      </c>
      <c r="C10" s="3" t="s">
        <v>9</v>
      </c>
      <c r="D10" s="6"/>
      <c r="F10" s="21"/>
      <c r="H10" s="11">
        <f t="shared" si="5"/>
        <v>145</v>
      </c>
      <c r="I10" s="16">
        <f t="shared" si="2"/>
        <v>4.40354713313897E-2</v>
      </c>
      <c r="J10" s="14">
        <v>10</v>
      </c>
      <c r="K10" s="14">
        <v>14.5</v>
      </c>
      <c r="L10" s="11">
        <f t="shared" si="6"/>
        <v>3.1925716715257533</v>
      </c>
      <c r="M10" s="11">
        <f t="shared" si="3"/>
        <v>5.3209527858762558</v>
      </c>
      <c r="N10" s="14">
        <v>15.43</v>
      </c>
      <c r="O10">
        <f t="shared" si="4"/>
        <v>0.34484463939573917</v>
      </c>
      <c r="P10" s="20" t="str">
        <f t="shared" si="0"/>
        <v>pass</v>
      </c>
      <c r="Q10" s="14">
        <v>4</v>
      </c>
      <c r="R10" s="14">
        <v>6.17</v>
      </c>
      <c r="S10">
        <f t="shared" si="1"/>
        <v>19.573540579827892</v>
      </c>
    </row>
    <row r="11" spans="1:19" ht="24" customHeight="1" thickTop="1" thickBot="1" x14ac:dyDescent="0.45">
      <c r="A11" s="2" t="s">
        <v>10</v>
      </c>
      <c r="B11" s="26">
        <f>(  0.5  -   (  B3 * POWER(B7,4)  )  / (  30 * B4 * POWER(B5, 2)  * B6)   )   /   (  ( 3*B4 / (4*B5) ) * (B4 / ( 4 * B5 ) + 1 )  +  (  B3 * POWER(B7,4)  )  / (  30 * B4 * POWER(B5, 2)  * B6))</f>
        <v>0.31295900468011906</v>
      </c>
      <c r="C11" s="26"/>
      <c r="D11" s="26"/>
      <c r="H11" s="11">
        <f t="shared" si="5"/>
        <v>0</v>
      </c>
      <c r="I11" s="16">
        <f t="shared" si="2"/>
        <v>0</v>
      </c>
      <c r="J11" s="14">
        <v>10</v>
      </c>
      <c r="K11" s="14">
        <v>0</v>
      </c>
      <c r="L11" s="11">
        <f t="shared" ref="L11:L13" si="7">AVERAGE(I11:I12)*J11*K11</f>
        <v>0</v>
      </c>
      <c r="M11" s="11">
        <f t="shared" si="3"/>
        <v>0</v>
      </c>
      <c r="N11" s="11">
        <v>0</v>
      </c>
      <c r="O11" t="e">
        <f t="shared" si="4"/>
        <v>#DIV/0!</v>
      </c>
      <c r="P11" s="20" t="str">
        <f t="shared" si="0"/>
        <v>not safe</v>
      </c>
      <c r="Q11" s="11">
        <v>0</v>
      </c>
      <c r="R11" s="11">
        <v>0</v>
      </c>
      <c r="S11" t="e">
        <f t="shared" si="1"/>
        <v>#DIV/0!</v>
      </c>
    </row>
    <row r="12" spans="1:19" ht="24" customHeight="1" thickTop="1" thickBot="1" x14ac:dyDescent="0.35">
      <c r="A12" s="4" t="s">
        <v>12</v>
      </c>
      <c r="B12" s="7">
        <f>B10+B9</f>
        <v>16.622320975340884</v>
      </c>
      <c r="C12" s="3" t="s">
        <v>9</v>
      </c>
      <c r="D12" s="3"/>
      <c r="H12" s="11">
        <f t="shared" si="5"/>
        <v>0</v>
      </c>
      <c r="I12" s="16">
        <f t="shared" si="2"/>
        <v>0</v>
      </c>
      <c r="J12" s="14">
        <v>15</v>
      </c>
      <c r="K12" s="14">
        <v>0</v>
      </c>
      <c r="L12" s="11">
        <f t="shared" si="7"/>
        <v>0</v>
      </c>
      <c r="M12" s="11">
        <f t="shared" si="3"/>
        <v>0</v>
      </c>
      <c r="N12" s="11">
        <v>0</v>
      </c>
      <c r="O12" t="e">
        <f t="shared" si="4"/>
        <v>#DIV/0!</v>
      </c>
      <c r="P12" s="20" t="str">
        <f t="shared" si="0"/>
        <v>not safe</v>
      </c>
      <c r="Q12" s="11">
        <v>0</v>
      </c>
      <c r="R12" s="11">
        <v>0</v>
      </c>
      <c r="S12" t="e">
        <f t="shared" si="1"/>
        <v>#DIV/0!</v>
      </c>
    </row>
    <row r="13" spans="1:19" ht="24" customHeight="1" thickTop="1" thickBot="1" x14ac:dyDescent="0.35">
      <c r="A13" s="5" t="s">
        <v>13</v>
      </c>
      <c r="B13" s="7">
        <f>B9/0.6</f>
        <v>21.100330012957563</v>
      </c>
      <c r="C13" s="3" t="s">
        <v>9</v>
      </c>
      <c r="D13" s="8" t="str">
        <f>IF(B9/0.6 &gt; B8, "not pass", "pass")</f>
        <v>pass</v>
      </c>
      <c r="H13" s="11">
        <f t="shared" si="5"/>
        <v>0</v>
      </c>
      <c r="I13" s="16">
        <f t="shared" si="2"/>
        <v>0</v>
      </c>
      <c r="J13" s="14">
        <v>15</v>
      </c>
      <c r="K13" s="14">
        <v>0</v>
      </c>
      <c r="L13" s="11">
        <f t="shared" si="7"/>
        <v>0</v>
      </c>
      <c r="M13" s="11">
        <f t="shared" si="3"/>
        <v>0</v>
      </c>
      <c r="N13" s="11">
        <v>0</v>
      </c>
      <c r="O13" t="e">
        <f t="shared" si="4"/>
        <v>#DIV/0!</v>
      </c>
      <c r="P13" s="20" t="str">
        <f t="shared" si="0"/>
        <v>not safe</v>
      </c>
      <c r="Q13" s="11">
        <v>0</v>
      </c>
      <c r="R13" s="11">
        <v>0</v>
      </c>
      <c r="S13" t="e">
        <f t="shared" si="1"/>
        <v>#DIV/0!</v>
      </c>
    </row>
    <row r="14" spans="1:19" ht="24" customHeight="1" thickTop="1" thickBot="1" x14ac:dyDescent="0.35">
      <c r="A14" s="5" t="s">
        <v>14</v>
      </c>
      <c r="B14" s="7">
        <f>B12/0.8</f>
        <v>20.777901219176105</v>
      </c>
      <c r="C14" s="3" t="s">
        <v>9</v>
      </c>
      <c r="D14" s="8" t="str">
        <f>IF(B12/0.8 &gt; B8, "not pass", "pass")</f>
        <v>pass</v>
      </c>
    </row>
    <row r="15" spans="1:19" ht="15" thickTop="1" x14ac:dyDescent="0.3">
      <c r="B15" s="1"/>
      <c r="C15" s="1"/>
      <c r="D15" s="1"/>
    </row>
    <row r="16" spans="1:19" x14ac:dyDescent="0.3">
      <c r="B16" s="1"/>
      <c r="C16" s="1"/>
      <c r="D16" s="1"/>
    </row>
    <row r="17" spans="1:15" x14ac:dyDescent="0.3">
      <c r="B17" s="1"/>
      <c r="C17" s="1"/>
      <c r="D17" s="1"/>
    </row>
    <row r="19" spans="1:15" ht="14.4" customHeight="1" x14ac:dyDescent="0.3">
      <c r="A19" s="24" t="s">
        <v>53</v>
      </c>
      <c r="B19" s="24"/>
      <c r="C19" s="24"/>
      <c r="D19" s="24"/>
      <c r="J19" s="30" t="s">
        <v>27</v>
      </c>
      <c r="K19" s="30"/>
      <c r="L19" s="30">
        <f>SUM(S7:S10)</f>
        <v>75.302539131313111</v>
      </c>
      <c r="M19" s="31" t="s">
        <v>9</v>
      </c>
      <c r="N19" s="22" t="str">
        <f>IF(L19&gt;I1,"pass","not safe")</f>
        <v>pass</v>
      </c>
      <c r="O19" s="20"/>
    </row>
    <row r="20" spans="1:15" ht="14.4" customHeight="1" x14ac:dyDescent="0.3">
      <c r="A20" s="24"/>
      <c r="B20" s="24"/>
      <c r="C20" s="24"/>
      <c r="D20" s="24"/>
      <c r="J20" s="30"/>
      <c r="K20" s="30"/>
      <c r="L20" s="30"/>
      <c r="M20" s="31"/>
      <c r="N20" s="22"/>
      <c r="O20" s="20"/>
    </row>
    <row r="21" spans="1:15" ht="18.600000000000001" thickBot="1" x14ac:dyDescent="0.35">
      <c r="A21" s="10" t="s">
        <v>50</v>
      </c>
      <c r="B21" s="11">
        <v>5.2</v>
      </c>
      <c r="C21" s="3" t="s">
        <v>43</v>
      </c>
      <c r="D21" s="3"/>
      <c r="J21" s="30"/>
      <c r="K21" s="30"/>
      <c r="L21" s="30"/>
      <c r="M21" s="31"/>
      <c r="N21" s="22"/>
      <c r="O21" s="20"/>
    </row>
    <row r="22" spans="1:15" ht="18.600000000000001" thickTop="1" thickBot="1" x14ac:dyDescent="0.35">
      <c r="A22" s="10" t="s">
        <v>49</v>
      </c>
      <c r="B22" s="11">
        <f>0.2*B21</f>
        <v>1.04</v>
      </c>
      <c r="C22" s="3" t="s">
        <v>43</v>
      </c>
      <c r="D22" s="3"/>
      <c r="J22" s="32" t="s">
        <v>51</v>
      </c>
      <c r="K22" s="32"/>
      <c r="L22" s="27">
        <f>B33</f>
        <v>0.8</v>
      </c>
      <c r="M22" s="29" t="s">
        <v>5</v>
      </c>
    </row>
    <row r="23" spans="1:15" ht="18.600000000000001" thickTop="1" thickBot="1" x14ac:dyDescent="0.35">
      <c r="A23" s="10" t="s">
        <v>46</v>
      </c>
      <c r="B23" s="16">
        <f>I1</f>
        <v>5</v>
      </c>
      <c r="C23" s="3" t="s">
        <v>47</v>
      </c>
      <c r="D23" s="3"/>
      <c r="J23" s="32"/>
      <c r="K23" s="32"/>
      <c r="L23" s="27"/>
      <c r="M23" s="29"/>
    </row>
    <row r="24" spans="1:15" ht="18.600000000000001" thickTop="1" thickBot="1" x14ac:dyDescent="0.35">
      <c r="A24" s="10" t="s">
        <v>41</v>
      </c>
      <c r="B24" s="16">
        <f>I3</f>
        <v>30</v>
      </c>
      <c r="C24" s="3" t="s">
        <v>19</v>
      </c>
      <c r="D24" s="3"/>
      <c r="J24" s="27" t="s">
        <v>52</v>
      </c>
      <c r="K24" s="27"/>
      <c r="L24" s="27">
        <f>B30</f>
        <v>1</v>
      </c>
      <c r="M24" s="29" t="s">
        <v>5</v>
      </c>
    </row>
    <row r="25" spans="1:15" ht="18.600000000000001" thickTop="1" thickBot="1" x14ac:dyDescent="0.35">
      <c r="A25" s="10" t="s">
        <v>31</v>
      </c>
      <c r="B25" s="14">
        <v>20</v>
      </c>
      <c r="C25" s="3" t="s">
        <v>5</v>
      </c>
      <c r="D25" s="3"/>
      <c r="J25" s="27"/>
      <c r="K25" s="27"/>
      <c r="L25" s="27"/>
      <c r="M25" s="29"/>
    </row>
    <row r="26" spans="1:15" ht="18.600000000000001" thickTop="1" thickBot="1" x14ac:dyDescent="0.35">
      <c r="A26" s="10" t="s">
        <v>34</v>
      </c>
      <c r="B26" s="14">
        <v>2</v>
      </c>
      <c r="C26" s="3" t="s">
        <v>5</v>
      </c>
      <c r="D26" s="3"/>
    </row>
    <row r="27" spans="1:15" ht="18.600000000000001" thickTop="1" thickBot="1" x14ac:dyDescent="0.35">
      <c r="A27" s="10" t="s">
        <v>32</v>
      </c>
      <c r="B27" s="14">
        <v>60</v>
      </c>
      <c r="C27" s="3" t="s">
        <v>5</v>
      </c>
      <c r="D27" s="3"/>
    </row>
    <row r="28" spans="1:15" ht="18.600000000000001" thickTop="1" thickBot="1" x14ac:dyDescent="0.35">
      <c r="A28" s="10" t="s">
        <v>33</v>
      </c>
      <c r="B28" s="14">
        <v>1</v>
      </c>
      <c r="C28" s="3" t="s">
        <v>5</v>
      </c>
      <c r="D28" s="3"/>
    </row>
    <row r="29" spans="1:15" ht="18.600000000000001" thickTop="1" thickBot="1" x14ac:dyDescent="0.35">
      <c r="A29" s="10" t="s">
        <v>35</v>
      </c>
      <c r="B29" s="13">
        <f>B27-2</f>
        <v>58</v>
      </c>
      <c r="C29" s="3" t="s">
        <v>5</v>
      </c>
      <c r="D29" s="3"/>
    </row>
    <row r="30" spans="1:15" ht="18.600000000000001" thickTop="1" thickBot="1" x14ac:dyDescent="0.35">
      <c r="A30" s="10" t="s">
        <v>36</v>
      </c>
      <c r="B30" s="14">
        <v>1</v>
      </c>
      <c r="C30" s="3" t="s">
        <v>5</v>
      </c>
      <c r="D30" s="3"/>
    </row>
    <row r="31" spans="1:15" ht="18.600000000000001" thickTop="1" thickBot="1" x14ac:dyDescent="0.35">
      <c r="A31" s="10" t="s">
        <v>38</v>
      </c>
      <c r="B31" s="13">
        <f>B25</f>
        <v>20</v>
      </c>
      <c r="C31" s="3" t="s">
        <v>5</v>
      </c>
      <c r="D31" s="3"/>
    </row>
    <row r="32" spans="1:15" ht="18.600000000000001" thickTop="1" thickBot="1" x14ac:dyDescent="0.35">
      <c r="A32" s="10" t="s">
        <v>39</v>
      </c>
      <c r="B32" s="13">
        <f>B25-B28-2</f>
        <v>17</v>
      </c>
      <c r="C32" s="3" t="s">
        <v>5</v>
      </c>
      <c r="D32" s="3"/>
    </row>
    <row r="33" spans="1:4" ht="18.600000000000001" thickTop="1" thickBot="1" x14ac:dyDescent="0.35">
      <c r="A33" s="10" t="s">
        <v>37</v>
      </c>
      <c r="B33" s="14">
        <v>0.8</v>
      </c>
      <c r="C33" s="3" t="s">
        <v>5</v>
      </c>
      <c r="D33" s="3"/>
    </row>
    <row r="34" spans="1:4" ht="18.600000000000001" thickTop="1" thickBot="1" x14ac:dyDescent="0.35">
      <c r="A34" s="10" t="s">
        <v>18</v>
      </c>
      <c r="B34" s="11">
        <f>POWER(B29,3)*B30/6+B31*B33*2*POWER(B27/2+B26, 2)+B33*B32*2*POWER(B27/2,2)</f>
        <v>89766.666666666672</v>
      </c>
      <c r="C34" s="3" t="s">
        <v>42</v>
      </c>
      <c r="D34" s="3"/>
    </row>
    <row r="35" spans="1:4" ht="22.2" thickTop="1" thickBot="1" x14ac:dyDescent="0.35">
      <c r="A35" s="10" t="s">
        <v>40</v>
      </c>
      <c r="B35" s="11">
        <f>B24*100*(B27/2+B33)/B34</f>
        <v>1.0293353137764574</v>
      </c>
      <c r="C35" s="3" t="s">
        <v>43</v>
      </c>
      <c r="D35" s="8" t="str">
        <f>IF(B35&lt;$B$22, "pass", "unsafe")</f>
        <v>pass</v>
      </c>
    </row>
    <row r="36" spans="1:4" ht="22.2" thickTop="1" thickBot="1" x14ac:dyDescent="0.35">
      <c r="A36" s="10" t="s">
        <v>44</v>
      </c>
      <c r="B36" s="11">
        <f>B24*100*(B27/2)/B34</f>
        <v>1.0025993316004456</v>
      </c>
      <c r="C36" s="3" t="s">
        <v>43</v>
      </c>
      <c r="D36" s="8" t="str">
        <f>IF(B36&lt;$B$22, "pass", "unsafe")</f>
        <v>pass</v>
      </c>
    </row>
    <row r="37" spans="1:4" ht="22.2" thickTop="1" thickBot="1" x14ac:dyDescent="0.35">
      <c r="A37" s="10" t="s">
        <v>45</v>
      </c>
      <c r="B37" s="11">
        <f>B23/(2*B30*B29)</f>
        <v>4.3103448275862072E-2</v>
      </c>
      <c r="C37" s="3" t="s">
        <v>43</v>
      </c>
      <c r="D37" s="8" t="str">
        <f>IF(B37&lt;$B$22, "pass", "unsafe")</f>
        <v>pass</v>
      </c>
    </row>
    <row r="38" spans="1:4" ht="22.2" thickTop="1" thickBot="1" x14ac:dyDescent="0.35">
      <c r="A38" s="10" t="s">
        <v>48</v>
      </c>
      <c r="B38" s="11">
        <f>POWER(3*POWER(B37,2)+POWER(B36,2),0.5)</f>
        <v>1.0053751247596441</v>
      </c>
      <c r="C38" s="3" t="s">
        <v>43</v>
      </c>
      <c r="D38" s="8" t="str">
        <f>IF(B38&lt;(1.1*$B$22), "pass", "unsafe")</f>
        <v>pass</v>
      </c>
    </row>
    <row r="39" spans="1:4" ht="15" thickTop="1" x14ac:dyDescent="0.3"/>
  </sheetData>
  <mergeCells count="18">
    <mergeCell ref="J24:K25"/>
    <mergeCell ref="L24:L25"/>
    <mergeCell ref="I1:I2"/>
    <mergeCell ref="J1:J2"/>
    <mergeCell ref="M24:M25"/>
    <mergeCell ref="J19:K21"/>
    <mergeCell ref="L19:L21"/>
    <mergeCell ref="M19:M21"/>
    <mergeCell ref="J22:K23"/>
    <mergeCell ref="L22:L23"/>
    <mergeCell ref="M22:M23"/>
    <mergeCell ref="N19:N21"/>
    <mergeCell ref="K4:L4"/>
    <mergeCell ref="K1:L3"/>
    <mergeCell ref="A1:D2"/>
    <mergeCell ref="H1:H2"/>
    <mergeCell ref="B11:D11"/>
    <mergeCell ref="A19:D2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ahmedmohamed982025@outlook.com</dc:creator>
  <cp:lastModifiedBy>ahmedmohamed982025@outlook.com</cp:lastModifiedBy>
  <dcterms:created xsi:type="dcterms:W3CDTF">2025-04-25T14:42:01Z</dcterms:created>
  <dcterms:modified xsi:type="dcterms:W3CDTF">2025-04-28T09:09:04Z</dcterms:modified>
</cp:coreProperties>
</file>