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07.Cosmos\"/>
    </mc:Choice>
  </mc:AlternateContent>
  <workbookProtection workbookPassword="CF7A" lockStructure="1"/>
  <bookViews>
    <workbookView xWindow="0" yWindow="0" windowWidth="11970" windowHeight="59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Sheet1!$A$82:$B$218</definedName>
    <definedName name="_xlnm._FilterDatabase" localSheetId="2" hidden="1">Sheet3!$A$3:$K$579</definedName>
    <definedName name="_xlnm.Print_Area" localSheetId="0">Sheet1!$B$3:$O$73</definedName>
    <definedName name="Z_214FA6DC_41F2_4063_BA0D_1722591432DF_.wvu.FilterData" localSheetId="0" hidden="1">Sheet1!$A$82:$B$218</definedName>
    <definedName name="Z_214FA6DC_41F2_4063_BA0D_1722591432DF_.wvu.PrintArea" localSheetId="0" hidden="1">Sheet1!$B$3:$O$77</definedName>
    <definedName name="Z_825D17B0_18C9_4D7D_BF44_8BA39F2DE3B5_.wvu.FilterData" localSheetId="0" hidden="1">Sheet1!$A$82:$B$218</definedName>
    <definedName name="Z_825D17B0_18C9_4D7D_BF44_8BA39F2DE3B5_.wvu.PrintArea" localSheetId="0" hidden="1">Sheet1!$B$3:$O$77</definedName>
    <definedName name="Z_A53D2527_1CD8_4084_A1CA_34A3152FE11C_.wvu.FilterData" localSheetId="0" hidden="1">Sheet1!$A$82:$B$218</definedName>
    <definedName name="Z_A53D2527_1CD8_4084_A1CA_34A3152FE11C_.wvu.PrintArea" localSheetId="0" hidden="1">Sheet1!$B$3:$O$77</definedName>
  </definedNames>
  <calcPr calcId="162913"/>
  <customWorkbookViews>
    <customWorkbookView name="ENG.ayman - Personal View" guid="{214FA6DC-41F2-4063-BA0D-1722591432DF}" mergeInterval="0" personalView="1" maximized="1" xWindow="1" yWindow="1" windowWidth="1280" windowHeight="773" activeSheetId="1"/>
    <customWorkbookView name="WW - Personal View" guid="{A53D2527-1CD8-4084-A1CA-34A3152FE11C}" mergeInterval="0" personalView="1" maximized="1" windowWidth="1276" windowHeight="799" activeSheetId="1"/>
    <customWorkbookView name="shaimaa - Personal View" guid="{825D17B0-18C9-4D7D-BF44-8BA39F2DE3B5}" mergeInterval="0" personalView="1" maximized="1" windowWidth="1276" windowHeight="852" activeSheetId="1"/>
  </customWorkbookViews>
</workbook>
</file>

<file path=xl/calcChain.xml><?xml version="1.0" encoding="utf-8"?>
<calcChain xmlns="http://schemas.openxmlformats.org/spreadsheetml/2006/main">
  <c r="AB66" i="1" l="1"/>
  <c r="AC66" i="1"/>
  <c r="AB67" i="1"/>
  <c r="AC67" i="1"/>
  <c r="AC68" i="1"/>
  <c r="AB68" i="1"/>
  <c r="C21" i="1" l="1"/>
  <c r="B57" i="1"/>
  <c r="F22" i="1"/>
  <c r="C57" i="1" s="1"/>
  <c r="F24" i="1"/>
  <c r="C51" i="1"/>
  <c r="R28" i="1"/>
  <c r="C24" i="1"/>
  <c r="F62" i="1" s="1"/>
  <c r="C23" i="1"/>
  <c r="C56" i="1" s="1"/>
  <c r="C22" i="1"/>
  <c r="C20" i="1"/>
  <c r="H12" i="1"/>
  <c r="S34" i="1"/>
  <c r="C31" i="1"/>
  <c r="C32" i="1"/>
  <c r="C33" i="1"/>
  <c r="C34" i="1"/>
  <c r="D43" i="1"/>
  <c r="D44" i="1" s="1"/>
  <c r="D45" i="1"/>
  <c r="C25" i="1"/>
  <c r="C41" i="1" l="1"/>
  <c r="F72" i="1"/>
  <c r="F69" i="1"/>
  <c r="F68" i="1"/>
  <c r="F67" i="1"/>
  <c r="V60" i="1"/>
  <c r="T69" i="1" s="1"/>
  <c r="V57" i="1"/>
  <c r="W57" i="1" s="1"/>
  <c r="V59" i="1"/>
  <c r="W59" i="1" s="1"/>
  <c r="U59" i="1"/>
  <c r="C58" i="1"/>
  <c r="V58" i="1" s="1"/>
  <c r="W58" i="1" s="1"/>
  <c r="U58" i="1"/>
  <c r="C67" i="1"/>
  <c r="D67" i="1" s="1"/>
  <c r="C40" i="1"/>
  <c r="E45" i="1" s="1"/>
  <c r="C39" i="1"/>
  <c r="C50" i="1"/>
  <c r="C69" i="1"/>
  <c r="D69" i="1" s="1"/>
  <c r="C68" i="1"/>
  <c r="D68" i="1" s="1"/>
  <c r="C49" i="1"/>
  <c r="T68" i="1" l="1"/>
  <c r="D57" i="1"/>
  <c r="S70" i="1" s="1"/>
  <c r="U57" i="1"/>
  <c r="V66" i="1" s="1"/>
  <c r="U60" i="1"/>
  <c r="D46" i="1"/>
  <c r="E46" i="1" s="1"/>
  <c r="E44" i="1"/>
  <c r="C72" i="1"/>
  <c r="D72" i="1" s="1"/>
  <c r="C52" i="1"/>
  <c r="C53" i="1" s="1"/>
  <c r="V67" i="1" l="1"/>
  <c r="U67" i="1" s="1"/>
  <c r="T66" i="1"/>
  <c r="U66" i="1"/>
  <c r="E31" i="1"/>
  <c r="V68" i="1"/>
  <c r="U68" i="1" s="1"/>
  <c r="V69" i="1"/>
  <c r="T67" i="1" l="1"/>
  <c r="C59" i="1" s="1"/>
  <c r="AB69" i="1" s="1"/>
  <c r="AC69" i="1" s="1"/>
  <c r="E60" i="1" s="1"/>
  <c r="C61" i="1"/>
  <c r="E59" i="1" l="1"/>
  <c r="U69" i="1"/>
  <c r="C60" i="1" s="1"/>
  <c r="C62" i="1" s="1"/>
  <c r="D62" i="1" s="1"/>
  <c r="H11" i="1" l="1"/>
</calcChain>
</file>

<file path=xl/comments1.xml><?xml version="1.0" encoding="utf-8"?>
<comments xmlns="http://schemas.openxmlformats.org/spreadsheetml/2006/main">
  <authors>
    <author>mlokman</author>
    <author>ENG.ayman</author>
  </authors>
  <commentList>
    <comment ref="S14" authorId="0" shapeId="0">
      <text>
        <r>
          <rPr>
            <b/>
            <sz val="9"/>
            <color indexed="81"/>
            <rFont val="Tahoma"/>
            <family val="2"/>
          </rPr>
          <t xml:space="preserve">DON’T DELETE THIS
</t>
        </r>
      </text>
    </comment>
    <comment ref="C18" authorId="1" shapeId="0">
      <text>
        <r>
          <rPr>
            <b/>
            <sz val="8"/>
            <color indexed="81"/>
            <rFont val="Tahoma"/>
            <family val="2"/>
          </rPr>
          <t>FOR B.U.S. INSERT DIMENSIONS TO THE RIGHT ( H , B , Tw , Tf 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MUST BE EVEN NUMBER</t>
        </r>
      </text>
    </comment>
    <comment ref="B44" authorId="1" shapeId="0">
      <text>
        <r>
          <rPr>
            <b/>
            <sz val="8"/>
            <color indexed="81"/>
            <rFont val="Tahoma"/>
            <family val="2"/>
          </rPr>
          <t xml:space="preserve">The actual shearing force per bolt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5" authorId="1" shapeId="0">
      <text>
        <r>
          <rPr>
            <b/>
            <sz val="8"/>
            <color indexed="81"/>
            <rFont val="Tahoma"/>
            <family val="2"/>
          </rPr>
          <t xml:space="preserve">The actual tension force per bolt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6" authorId="1" shapeId="0">
      <text>
        <r>
          <rPr>
            <b/>
            <sz val="8"/>
            <color indexed="81"/>
            <rFont val="Tahoma"/>
            <family val="2"/>
          </rPr>
          <t>R</t>
        </r>
        <r>
          <rPr>
            <b/>
            <sz val="8"/>
            <color indexed="81"/>
            <rFont val="Tahoma"/>
            <family val="2"/>
          </rPr>
          <t>comb.</t>
        </r>
        <r>
          <rPr>
            <b/>
            <sz val="8"/>
            <color indexed="81"/>
            <rFont val="Tahoma"/>
            <family val="2"/>
          </rPr>
          <t>&lt;=1 (safe)
R</t>
        </r>
        <r>
          <rPr>
            <b/>
            <sz val="8"/>
            <color indexed="81"/>
            <rFont val="Tahoma"/>
            <family val="2"/>
          </rPr>
          <t>comb.</t>
        </r>
        <r>
          <rPr>
            <b/>
            <sz val="8"/>
            <color indexed="81"/>
            <rFont val="Tahoma"/>
            <family val="2"/>
          </rPr>
          <t>&gt;1 (unsafe)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<sst xmlns="http://schemas.openxmlformats.org/spreadsheetml/2006/main" count="2378" uniqueCount="283">
  <si>
    <t>Qy</t>
  </si>
  <si>
    <t>Qx</t>
  </si>
  <si>
    <t>H</t>
  </si>
  <si>
    <t>B</t>
  </si>
  <si>
    <t>Tw</t>
  </si>
  <si>
    <t>Tf</t>
  </si>
  <si>
    <t>mm</t>
  </si>
  <si>
    <t>ST. 37</t>
  </si>
  <si>
    <t>ST. 44</t>
  </si>
  <si>
    <t>ST. 52</t>
  </si>
  <si>
    <t>A</t>
  </si>
  <si>
    <t>As</t>
  </si>
  <si>
    <t>ST.</t>
  </si>
  <si>
    <t>Fy</t>
  </si>
  <si>
    <t>Fu</t>
  </si>
  <si>
    <t>t ≤ 40 mm</t>
  </si>
  <si>
    <t>40 mm &lt; t ≤ 100 mm</t>
  </si>
  <si>
    <t>OTHER</t>
  </si>
  <si>
    <t>tons</t>
  </si>
  <si>
    <t>Fyb</t>
  </si>
  <si>
    <t>Fub</t>
  </si>
  <si>
    <t>t.cm</t>
  </si>
  <si>
    <t>STEEL GRADE</t>
  </si>
  <si>
    <t>M1 bearing =</t>
  </si>
  <si>
    <t>IPE80</t>
  </si>
  <si>
    <t>IPE100</t>
  </si>
  <si>
    <t>IPE120</t>
  </si>
  <si>
    <t>IPE140</t>
  </si>
  <si>
    <t>IPE160</t>
  </si>
  <si>
    <t>IPE180</t>
  </si>
  <si>
    <t>IPE200</t>
  </si>
  <si>
    <t>IPE220</t>
  </si>
  <si>
    <t>IPE240</t>
  </si>
  <si>
    <t>IPE270</t>
  </si>
  <si>
    <t>IPE300</t>
  </si>
  <si>
    <t>IPE330</t>
  </si>
  <si>
    <t>IPE360</t>
  </si>
  <si>
    <t>IPE400</t>
  </si>
  <si>
    <t>IPE450</t>
  </si>
  <si>
    <t>IPE500</t>
  </si>
  <si>
    <t>IPE550</t>
  </si>
  <si>
    <t>IPE600</t>
  </si>
  <si>
    <t>HEA100</t>
  </si>
  <si>
    <t>HEA120</t>
  </si>
  <si>
    <t>HEA140</t>
  </si>
  <si>
    <t>HEA160</t>
  </si>
  <si>
    <t>HEA180</t>
  </si>
  <si>
    <t>HEA200</t>
  </si>
  <si>
    <t>HEA220</t>
  </si>
  <si>
    <t>HEA240</t>
  </si>
  <si>
    <t>HEA260</t>
  </si>
  <si>
    <t>HEA280</t>
  </si>
  <si>
    <t>HEA300</t>
  </si>
  <si>
    <t>HEA320</t>
  </si>
  <si>
    <t>HEA340</t>
  </si>
  <si>
    <t>HEA360</t>
  </si>
  <si>
    <t>HEA400</t>
  </si>
  <si>
    <t>HEA450</t>
  </si>
  <si>
    <t>HEA500</t>
  </si>
  <si>
    <t>HEA550</t>
  </si>
  <si>
    <t>HEA600</t>
  </si>
  <si>
    <t>HEA650</t>
  </si>
  <si>
    <t>HEA700</t>
  </si>
  <si>
    <t>HEA800</t>
  </si>
  <si>
    <t>HEA900</t>
  </si>
  <si>
    <t>HEA1000</t>
  </si>
  <si>
    <t>HEB100</t>
  </si>
  <si>
    <t>HEB120</t>
  </si>
  <si>
    <t>HEB140</t>
  </si>
  <si>
    <t>HEB160</t>
  </si>
  <si>
    <t>HEB180</t>
  </si>
  <si>
    <t>HEB200</t>
  </si>
  <si>
    <t>HEB220</t>
  </si>
  <si>
    <t>HEB240</t>
  </si>
  <si>
    <t>HEB260</t>
  </si>
  <si>
    <t>HEB280</t>
  </si>
  <si>
    <t>HEB300</t>
  </si>
  <si>
    <t>HEB320</t>
  </si>
  <si>
    <t>HEB340</t>
  </si>
  <si>
    <t>HEB360</t>
  </si>
  <si>
    <t>HEB400</t>
  </si>
  <si>
    <t>HEB450</t>
  </si>
  <si>
    <t>HEB500</t>
  </si>
  <si>
    <t>HEB550</t>
  </si>
  <si>
    <t>HEB600</t>
  </si>
  <si>
    <t>HEB650</t>
  </si>
  <si>
    <t>HEB700</t>
  </si>
  <si>
    <t>HEB800</t>
  </si>
  <si>
    <t>HEB900</t>
  </si>
  <si>
    <t>HEB1000</t>
  </si>
  <si>
    <t>HEM100</t>
  </si>
  <si>
    <t>HEM120</t>
  </si>
  <si>
    <t>HEM140</t>
  </si>
  <si>
    <t>HEM160</t>
  </si>
  <si>
    <t>HEM180</t>
  </si>
  <si>
    <t>HEM200</t>
  </si>
  <si>
    <t>HEM220</t>
  </si>
  <si>
    <t>HEM240</t>
  </si>
  <si>
    <t>HEM260</t>
  </si>
  <si>
    <t>HEM280</t>
  </si>
  <si>
    <t>HEM300</t>
  </si>
  <si>
    <t>HEM320</t>
  </si>
  <si>
    <t>HEM340</t>
  </si>
  <si>
    <t>HEM360</t>
  </si>
  <si>
    <t>HEM400</t>
  </si>
  <si>
    <t>HEM450</t>
  </si>
  <si>
    <t>HEM500</t>
  </si>
  <si>
    <t>HEM550</t>
  </si>
  <si>
    <t>HEM600</t>
  </si>
  <si>
    <t>HEM650</t>
  </si>
  <si>
    <t>HEM700</t>
  </si>
  <si>
    <t>HEM800</t>
  </si>
  <si>
    <t>HEM900</t>
  </si>
  <si>
    <t>HEM1000</t>
  </si>
  <si>
    <t>IPN80</t>
  </si>
  <si>
    <t>IPN100</t>
  </si>
  <si>
    <t>IPN120</t>
  </si>
  <si>
    <t>IPN140</t>
  </si>
  <si>
    <t>IPN160</t>
  </si>
  <si>
    <t>IPN180</t>
  </si>
  <si>
    <t>IPN200</t>
  </si>
  <si>
    <t>IPN220</t>
  </si>
  <si>
    <t>IPN240</t>
  </si>
  <si>
    <t>IPN260</t>
  </si>
  <si>
    <t>IPN280</t>
  </si>
  <si>
    <t>IPN300</t>
  </si>
  <si>
    <t>IPN320</t>
  </si>
  <si>
    <t>IPN340</t>
  </si>
  <si>
    <t>IPN360</t>
  </si>
  <si>
    <t>IPN380</t>
  </si>
  <si>
    <t>IPN400</t>
  </si>
  <si>
    <t>IPN425</t>
  </si>
  <si>
    <t>IPN450</t>
  </si>
  <si>
    <t>IPN475</t>
  </si>
  <si>
    <t>IPN500</t>
  </si>
  <si>
    <t>IPN550</t>
  </si>
  <si>
    <t>IPN600</t>
  </si>
  <si>
    <t>SEC.</t>
  </si>
  <si>
    <t>IPE</t>
  </si>
  <si>
    <t>HEA</t>
  </si>
  <si>
    <t>HEB</t>
  </si>
  <si>
    <t>HEM</t>
  </si>
  <si>
    <t>IPN</t>
  </si>
  <si>
    <t>B.U.S.</t>
  </si>
  <si>
    <t>Project Tiltle :</t>
  </si>
  <si>
    <t>Department :</t>
  </si>
  <si>
    <t>Building :</t>
  </si>
  <si>
    <r>
      <t xml:space="preserve">t </t>
    </r>
    <r>
      <rPr>
        <vertAlign val="subscript"/>
        <sz val="10"/>
        <rFont val="Arial"/>
        <family val="2"/>
      </rPr>
      <t>stiff</t>
    </r>
    <r>
      <rPr>
        <sz val="10"/>
        <rFont val="Arial"/>
        <family val="2"/>
      </rPr>
      <t>.  (mm)</t>
    </r>
  </si>
  <si>
    <t>Summary of Design Report</t>
  </si>
  <si>
    <t>x</t>
  </si>
  <si>
    <t>Stiffener Plate Thickness (mm) =</t>
  </si>
  <si>
    <t>B (mm) =</t>
  </si>
  <si>
    <t>H (mm) =</t>
  </si>
  <si>
    <t>Tw (mm) =</t>
  </si>
  <si>
    <t>Tf (mm) =</t>
  </si>
  <si>
    <t xml:space="preserve"> GRADE</t>
  </si>
  <si>
    <t xml:space="preserve">NUMBER </t>
  </si>
  <si>
    <t xml:space="preserve">DIAMETER (mm) </t>
  </si>
  <si>
    <r>
      <t>F</t>
    </r>
    <r>
      <rPr>
        <vertAlign val="subscript"/>
        <sz val="11"/>
        <rFont val="Arial"/>
        <family val="2"/>
      </rPr>
      <t>yb</t>
    </r>
    <r>
      <rPr>
        <sz val="11"/>
        <rFont val="Arial"/>
        <family val="2"/>
      </rPr>
      <t xml:space="preserve">  (ton/cm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) =</t>
    </r>
  </si>
  <si>
    <r>
      <t>F</t>
    </r>
    <r>
      <rPr>
        <vertAlign val="subscript"/>
        <sz val="11"/>
        <rFont val="Arial"/>
        <family val="2"/>
      </rPr>
      <t xml:space="preserve">ub </t>
    </r>
    <r>
      <rPr>
        <sz val="11"/>
        <rFont val="Arial"/>
        <family val="2"/>
      </rPr>
      <t>(ton/cm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)</t>
    </r>
    <r>
      <rPr>
        <vertAlign val="subscript"/>
        <sz val="11"/>
        <rFont val="Arial"/>
        <family val="2"/>
      </rPr>
      <t xml:space="preserve"> </t>
    </r>
    <r>
      <rPr>
        <sz val="11"/>
        <rFont val="Arial"/>
        <family val="2"/>
      </rPr>
      <t xml:space="preserve"> =</t>
    </r>
  </si>
  <si>
    <r>
      <t>Bolt Area (cm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) =</t>
    </r>
  </si>
  <si>
    <r>
      <t>Stressed Area (cm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 =</t>
    </r>
  </si>
  <si>
    <r>
      <t>R</t>
    </r>
    <r>
      <rPr>
        <i/>
        <vertAlign val="subscript"/>
        <sz val="10"/>
        <rFont val="Arial"/>
        <family val="2"/>
      </rPr>
      <t>comb.</t>
    </r>
    <r>
      <rPr>
        <i/>
        <sz val="10"/>
        <rFont val="Arial"/>
        <family val="2"/>
      </rPr>
      <t>(ton)=(R</t>
    </r>
    <r>
      <rPr>
        <i/>
        <vertAlign val="subscript"/>
        <sz val="10"/>
        <rFont val="Arial"/>
        <family val="2"/>
      </rPr>
      <t xml:space="preserve">sh.a </t>
    </r>
    <r>
      <rPr>
        <i/>
        <sz val="10"/>
        <rFont val="Arial"/>
        <family val="2"/>
      </rPr>
      <t>/R</t>
    </r>
    <r>
      <rPr>
        <i/>
        <vertAlign val="subscript"/>
        <sz val="10"/>
        <rFont val="Arial"/>
        <family val="2"/>
      </rPr>
      <t xml:space="preserve">sh </t>
    </r>
    <r>
      <rPr>
        <i/>
        <sz val="10"/>
        <rFont val="Arial"/>
        <family val="2"/>
      </rPr>
      <t>)</t>
    </r>
    <r>
      <rPr>
        <i/>
        <vertAlign val="superscript"/>
        <sz val="10"/>
        <rFont val="Arial"/>
        <family val="2"/>
      </rPr>
      <t>2</t>
    </r>
    <r>
      <rPr>
        <i/>
        <sz val="10"/>
        <rFont val="Arial"/>
        <family val="2"/>
      </rPr>
      <t>+(R</t>
    </r>
    <r>
      <rPr>
        <i/>
        <vertAlign val="subscript"/>
        <sz val="10"/>
        <rFont val="Arial"/>
        <family val="2"/>
      </rPr>
      <t xml:space="preserve">t.a </t>
    </r>
    <r>
      <rPr>
        <i/>
        <sz val="10"/>
        <rFont val="Arial"/>
        <family val="2"/>
      </rPr>
      <t>/R</t>
    </r>
    <r>
      <rPr>
        <i/>
        <vertAlign val="subscript"/>
        <sz val="10"/>
        <rFont val="Arial"/>
        <family val="2"/>
      </rPr>
      <t xml:space="preserve">t </t>
    </r>
    <r>
      <rPr>
        <i/>
        <sz val="10"/>
        <rFont val="Arial"/>
        <family val="2"/>
      </rPr>
      <t>)</t>
    </r>
    <r>
      <rPr>
        <i/>
        <vertAlign val="superscript"/>
        <sz val="10"/>
        <rFont val="Arial"/>
        <family val="2"/>
      </rPr>
      <t xml:space="preserve">2 </t>
    </r>
    <r>
      <rPr>
        <i/>
        <sz val="10"/>
        <rFont val="Arial"/>
        <family val="2"/>
      </rPr>
      <t>=</t>
    </r>
  </si>
  <si>
    <r>
      <t>Qeq (ton) =</t>
    </r>
    <r>
      <rPr>
        <i/>
        <sz val="11"/>
        <rFont val="Calibri"/>
        <family val="2"/>
      </rPr>
      <t>√Qx</t>
    </r>
    <r>
      <rPr>
        <i/>
        <vertAlign val="superscript"/>
        <sz val="11"/>
        <rFont val="Calibri"/>
        <family val="2"/>
      </rPr>
      <t>2</t>
    </r>
    <r>
      <rPr>
        <i/>
        <sz val="11"/>
        <rFont val="Calibri"/>
        <family val="2"/>
      </rPr>
      <t>+Qy</t>
    </r>
    <r>
      <rPr>
        <i/>
        <vertAlign val="superscript"/>
        <sz val="11"/>
        <rFont val="Calibri"/>
        <family val="2"/>
      </rPr>
      <t>2</t>
    </r>
    <r>
      <rPr>
        <i/>
        <sz val="11"/>
        <rFont val="Calibri"/>
        <family val="2"/>
      </rPr>
      <t>=</t>
    </r>
  </si>
  <si>
    <r>
      <t xml:space="preserve">R </t>
    </r>
    <r>
      <rPr>
        <i/>
        <vertAlign val="subscript"/>
        <sz val="11"/>
        <rFont val="Arial"/>
        <family val="2"/>
      </rPr>
      <t>sh.act</t>
    </r>
    <r>
      <rPr>
        <i/>
        <sz val="11"/>
        <rFont val="Arial"/>
        <family val="2"/>
      </rPr>
      <t xml:space="preserve"> (ton) =</t>
    </r>
  </si>
  <si>
    <r>
      <t>R</t>
    </r>
    <r>
      <rPr>
        <i/>
        <vertAlign val="subscript"/>
        <sz val="11"/>
        <rFont val="Arial"/>
        <family val="2"/>
      </rPr>
      <t xml:space="preserve"> t.a</t>
    </r>
    <r>
      <rPr>
        <i/>
        <sz val="11"/>
        <rFont val="Arial"/>
        <family val="2"/>
      </rPr>
      <t xml:space="preserve">  (ton) =</t>
    </r>
  </si>
  <si>
    <r>
      <t xml:space="preserve">R </t>
    </r>
    <r>
      <rPr>
        <i/>
        <vertAlign val="subscript"/>
        <sz val="11"/>
        <rFont val="Arial"/>
        <family val="2"/>
      </rPr>
      <t>sh.all</t>
    </r>
    <r>
      <rPr>
        <i/>
        <sz val="11"/>
        <rFont val="Arial"/>
        <family val="2"/>
      </rPr>
      <t xml:space="preserve"> (ton)=</t>
    </r>
  </si>
  <si>
    <r>
      <t>R</t>
    </r>
    <r>
      <rPr>
        <i/>
        <vertAlign val="subscript"/>
        <sz val="10"/>
        <rFont val="Arial"/>
        <family val="2"/>
      </rPr>
      <t xml:space="preserve"> t.all </t>
    </r>
    <r>
      <rPr>
        <i/>
        <sz val="10"/>
        <rFont val="Arial"/>
        <family val="2"/>
      </rPr>
      <t xml:space="preserve"> (ton)=</t>
    </r>
  </si>
  <si>
    <r>
      <t xml:space="preserve">R </t>
    </r>
    <r>
      <rPr>
        <i/>
        <vertAlign val="subscript"/>
        <sz val="10"/>
        <rFont val="Arial"/>
        <family val="2"/>
      </rPr>
      <t>Bearing all.</t>
    </r>
    <r>
      <rPr>
        <i/>
        <sz val="10"/>
        <rFont val="Arial"/>
        <family val="2"/>
      </rPr>
      <t xml:space="preserve"> (ton)=</t>
    </r>
  </si>
  <si>
    <t>OutputCase</t>
  </si>
  <si>
    <t>CaseType</t>
  </si>
  <si>
    <t>StepType</t>
  </si>
  <si>
    <t>M2</t>
  </si>
  <si>
    <t>M3</t>
  </si>
  <si>
    <t>0.9D+W-ye</t>
  </si>
  <si>
    <t>Combination</t>
  </si>
  <si>
    <t>Min</t>
  </si>
  <si>
    <t>Dt+Lt+Wye</t>
  </si>
  <si>
    <t>Text</t>
  </si>
  <si>
    <t>Tonf</t>
  </si>
  <si>
    <t>Tonf-m</t>
  </si>
  <si>
    <t>Dt+Lt</t>
  </si>
  <si>
    <t>Dt+Lt+T</t>
  </si>
  <si>
    <t>Dt+Lt-T</t>
  </si>
  <si>
    <t>Dt+Lt+Qx</t>
  </si>
  <si>
    <t>Dt+Lt-Qx</t>
  </si>
  <si>
    <t>Max</t>
  </si>
  <si>
    <t>Dt+Lt+Qy</t>
  </si>
  <si>
    <t>Dt+Lt-Qy</t>
  </si>
  <si>
    <t>0.9D+Qx</t>
  </si>
  <si>
    <t>0.9D-Qx</t>
  </si>
  <si>
    <t>0.9D+Qy</t>
  </si>
  <si>
    <t>0.9D-Qy</t>
  </si>
  <si>
    <t>0.9D+Wxe</t>
  </si>
  <si>
    <t>0.9D+W-xe</t>
  </si>
  <si>
    <t>0.9D+Wye</t>
  </si>
  <si>
    <t>Dt+Lt+Wxe</t>
  </si>
  <si>
    <t>Dt+Lt+W-xe</t>
  </si>
  <si>
    <t>Dt+Lt+W-ye</t>
  </si>
  <si>
    <t>Allowable Forces Per Bolt</t>
  </si>
  <si>
    <t>Actual Forces Per Bolt</t>
  </si>
  <si>
    <r>
      <t>Ix (cm</t>
    </r>
    <r>
      <rPr>
        <b/>
        <vertAlign val="superscript"/>
        <sz val="10"/>
        <rFont val="Arial"/>
        <family val="2"/>
      </rPr>
      <t>4</t>
    </r>
    <r>
      <rPr>
        <b/>
        <sz val="10"/>
        <rFont val="Arial"/>
        <family val="2"/>
      </rPr>
      <t>)</t>
    </r>
  </si>
  <si>
    <r>
      <t>Zx (cm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</si>
  <si>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ix (cm)</t>
  </si>
  <si>
    <r>
      <t>Iy (cm</t>
    </r>
    <r>
      <rPr>
        <b/>
        <vertAlign val="superscript"/>
        <sz val="10"/>
        <rFont val="Arial"/>
        <family val="2"/>
      </rPr>
      <t>4</t>
    </r>
    <r>
      <rPr>
        <b/>
        <sz val="10"/>
        <rFont val="Arial"/>
        <family val="2"/>
      </rPr>
      <t>)</t>
    </r>
  </si>
  <si>
    <r>
      <t>Zy (cm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</si>
  <si>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iy (cm)</t>
  </si>
  <si>
    <t>SECTION</t>
  </si>
  <si>
    <t>Section Properties</t>
  </si>
  <si>
    <t>Straining Actions</t>
  </si>
  <si>
    <t>Hst (mm) =</t>
  </si>
  <si>
    <t>X1 (mm) =</t>
  </si>
  <si>
    <t>X2 (mm) =</t>
  </si>
  <si>
    <t xml:space="preserve">M max (ton.cm) = </t>
  </si>
  <si>
    <r>
      <t>m =(H</t>
    </r>
    <r>
      <rPr>
        <vertAlign val="subscript"/>
        <sz val="11"/>
        <rFont val="Arial"/>
        <family val="2"/>
      </rPr>
      <t>pl</t>
    </r>
    <r>
      <rPr>
        <sz val="11"/>
        <rFont val="Arial"/>
        <family val="2"/>
      </rPr>
      <t>-0.95XH)/2=</t>
    </r>
  </si>
  <si>
    <r>
      <t>n =(B</t>
    </r>
    <r>
      <rPr>
        <vertAlign val="subscript"/>
        <sz val="11"/>
        <rFont val="Arial"/>
        <family val="2"/>
      </rPr>
      <t>pl</t>
    </r>
    <r>
      <rPr>
        <sz val="11"/>
        <rFont val="Arial"/>
        <family val="2"/>
      </rPr>
      <t>-0.85XB)/2=</t>
    </r>
  </si>
  <si>
    <r>
      <t>T</t>
    </r>
    <r>
      <rPr>
        <vertAlign val="subscript"/>
        <sz val="11"/>
        <rFont val="Arial"/>
        <family val="2"/>
      </rPr>
      <t>pl.Req</t>
    </r>
    <r>
      <rPr>
        <sz val="11"/>
        <rFont val="Arial"/>
        <family val="2"/>
      </rPr>
      <t xml:space="preserve"> =</t>
    </r>
  </si>
  <si>
    <t>Y1 (mm) =</t>
  </si>
  <si>
    <t>Y2 (mm) =</t>
  </si>
  <si>
    <t>Use Stiffener</t>
  </si>
  <si>
    <t>MAX TENSION</t>
  </si>
  <si>
    <t>End Plate Dimensions (mm) =</t>
  </si>
  <si>
    <t>End Plate Dimensions</t>
  </si>
  <si>
    <t>TABLE:  Element Forces - Frames</t>
  </si>
  <si>
    <t>Frame</t>
  </si>
  <si>
    <t>Station</t>
  </si>
  <si>
    <t>P</t>
  </si>
  <si>
    <t>V2</t>
  </si>
  <si>
    <t>V3</t>
  </si>
  <si>
    <t>T</t>
  </si>
  <si>
    <t>m</t>
  </si>
  <si>
    <t>118</t>
  </si>
  <si>
    <t>MAX QY</t>
  </si>
  <si>
    <t>MAX COMP</t>
  </si>
  <si>
    <t>DESIGN OF HEAD PLATE SUBJECTED TO AXIAL FORCE &amp; SHEAR FORCE</t>
  </si>
  <si>
    <r>
      <t xml:space="preserve"> P </t>
    </r>
    <r>
      <rPr>
        <vertAlign val="subscript"/>
        <sz val="10"/>
        <rFont val="Arial"/>
        <family val="2"/>
      </rPr>
      <t>Comp</t>
    </r>
    <r>
      <rPr>
        <sz val="10"/>
        <rFont val="Arial"/>
        <family val="2"/>
      </rPr>
      <t xml:space="preserve">. </t>
    </r>
  </si>
  <si>
    <r>
      <t xml:space="preserve">T </t>
    </r>
    <r>
      <rPr>
        <vertAlign val="subscript"/>
        <sz val="10"/>
        <rFont val="Arial"/>
        <family val="2"/>
      </rPr>
      <t>Ten</t>
    </r>
    <r>
      <rPr>
        <sz val="10"/>
        <rFont val="Arial"/>
        <family val="2"/>
      </rPr>
      <t xml:space="preserve">. </t>
    </r>
  </si>
  <si>
    <r>
      <rPr>
        <sz val="14"/>
        <rFont val="Arial"/>
        <family val="2"/>
      </rPr>
      <t>f</t>
    </r>
    <r>
      <rPr>
        <vertAlign val="subscript"/>
        <sz val="11"/>
        <rFont val="Arial"/>
        <family val="2"/>
      </rPr>
      <t>comb</t>
    </r>
    <r>
      <rPr>
        <sz val="11"/>
        <rFont val="Arial"/>
        <family val="2"/>
      </rPr>
      <t xml:space="preserve"> = P / A</t>
    </r>
    <r>
      <rPr>
        <vertAlign val="subscript"/>
        <sz val="11"/>
        <rFont val="Arial"/>
        <family val="2"/>
      </rPr>
      <t xml:space="preserve">PL. </t>
    </r>
    <r>
      <rPr>
        <sz val="11"/>
        <rFont val="Arial"/>
        <family val="2"/>
      </rPr>
      <t>=</t>
    </r>
  </si>
  <si>
    <r>
      <t>t/cm</t>
    </r>
    <r>
      <rPr>
        <vertAlign val="superscript"/>
        <sz val="11"/>
        <rFont val="Arial"/>
        <family val="2"/>
      </rPr>
      <t>2</t>
    </r>
  </si>
  <si>
    <t>Bolts Mechanical Properties</t>
  </si>
  <si>
    <t>Hpl (mm) =</t>
  </si>
  <si>
    <t>Bpl (mm) =</t>
  </si>
  <si>
    <t>Tpl (mm) =</t>
  </si>
  <si>
    <t>C1 (mm) =</t>
  </si>
  <si>
    <t>C2 (mm) =</t>
  </si>
  <si>
    <t>Nst /SIDE</t>
  </si>
  <si>
    <t xml:space="preserve">Check Welding Sizes </t>
  </si>
  <si>
    <t>Sw-web (mm) =</t>
  </si>
  <si>
    <t>Sw-flange (mm) =</t>
  </si>
  <si>
    <r>
      <t>F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 xml:space="preserve"> (t/cm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)=</t>
    </r>
  </si>
  <si>
    <r>
      <t>F</t>
    </r>
    <r>
      <rPr>
        <vertAlign val="subscript"/>
        <sz val="10"/>
        <rFont val="Arial"/>
        <family val="2"/>
      </rPr>
      <t>u</t>
    </r>
    <r>
      <rPr>
        <sz val="10"/>
        <rFont val="Arial"/>
        <family val="2"/>
      </rPr>
      <t xml:space="preserve"> (t/cm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)=</t>
    </r>
  </si>
  <si>
    <r>
      <rPr>
        <b/>
        <i/>
        <sz val="14"/>
        <rFont val="Arial"/>
        <family val="2"/>
      </rPr>
      <t>q</t>
    </r>
    <r>
      <rPr>
        <b/>
        <i/>
        <vertAlign val="subscript"/>
        <sz val="11"/>
        <rFont val="Arial"/>
        <family val="2"/>
      </rPr>
      <t>w-X.act</t>
    </r>
    <r>
      <rPr>
        <b/>
        <i/>
        <sz val="11"/>
        <rFont val="Arial"/>
        <family val="2"/>
      </rPr>
      <t xml:space="preserve"> (t/cm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)=</t>
    </r>
  </si>
  <si>
    <r>
      <rPr>
        <b/>
        <i/>
        <sz val="14"/>
        <rFont val="Arial"/>
        <family val="2"/>
      </rPr>
      <t>f</t>
    </r>
    <r>
      <rPr>
        <b/>
        <i/>
        <vertAlign val="subscript"/>
        <sz val="11"/>
        <rFont val="Arial"/>
        <family val="2"/>
      </rPr>
      <t>w.act</t>
    </r>
    <r>
      <rPr>
        <b/>
        <i/>
        <sz val="11"/>
        <rFont val="Arial"/>
        <family val="2"/>
      </rPr>
      <t xml:space="preserve"> (t/cm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)=</t>
    </r>
  </si>
  <si>
    <r>
      <rPr>
        <b/>
        <i/>
        <sz val="14"/>
        <rFont val="Arial"/>
        <family val="2"/>
      </rPr>
      <t>q</t>
    </r>
    <r>
      <rPr>
        <b/>
        <i/>
        <vertAlign val="subscript"/>
        <sz val="11"/>
        <rFont val="Arial"/>
        <family val="2"/>
      </rPr>
      <t>w-Y.act</t>
    </r>
    <r>
      <rPr>
        <b/>
        <i/>
        <sz val="11"/>
        <rFont val="Arial"/>
        <family val="2"/>
      </rPr>
      <t xml:space="preserve"> (t/cm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)=</t>
    </r>
  </si>
  <si>
    <t>Combined Stresses</t>
  </si>
  <si>
    <r>
      <rPr>
        <sz val="14"/>
        <rFont val="Arial"/>
        <family val="2"/>
      </rPr>
      <t>f</t>
    </r>
    <r>
      <rPr>
        <vertAlign val="subscript"/>
        <sz val="11"/>
        <rFont val="Arial"/>
        <family val="2"/>
      </rPr>
      <t>w.comb</t>
    </r>
    <r>
      <rPr>
        <sz val="11"/>
        <rFont val="Arial"/>
        <family val="2"/>
      </rPr>
      <t xml:space="preserve"> (t/cm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) =</t>
    </r>
  </si>
  <si>
    <t>Without Using Stiffeners</t>
  </si>
  <si>
    <t>From Blolt Center to Stiffener Edge</t>
  </si>
  <si>
    <t xml:space="preserve">S1=[Y1-Tf]  (mm) </t>
  </si>
  <si>
    <r>
      <t>Iy.eff (cm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>) =</t>
    </r>
  </si>
  <si>
    <r>
      <t>f</t>
    </r>
    <r>
      <rPr>
        <b/>
        <i/>
        <vertAlign val="subscript"/>
        <sz val="10"/>
        <rFont val="Arial"/>
        <family val="2"/>
      </rPr>
      <t>bending</t>
    </r>
    <r>
      <rPr>
        <b/>
        <i/>
        <sz val="10"/>
        <rFont val="Arial"/>
        <family val="2"/>
      </rPr>
      <t xml:space="preserve"> (t/cm</t>
    </r>
    <r>
      <rPr>
        <b/>
        <i/>
        <vertAlign val="superscript"/>
        <sz val="10"/>
        <rFont val="Arial"/>
        <family val="2"/>
      </rPr>
      <t>2</t>
    </r>
    <r>
      <rPr>
        <b/>
        <i/>
        <sz val="10"/>
        <rFont val="Arial"/>
        <family val="2"/>
      </rPr>
      <t>) =</t>
    </r>
  </si>
  <si>
    <t xml:space="preserve">S3=[X2-Tw]/2  (mm) </t>
  </si>
  <si>
    <t>From Bolt Center to The web Edge</t>
  </si>
  <si>
    <t>From Bolts Group Center to The web Edge - Interfernce Action</t>
  </si>
  <si>
    <t>Moment</t>
  </si>
  <si>
    <t>Remarks</t>
  </si>
  <si>
    <t>No Interference &amp; Without Using Stiffeners</t>
  </si>
  <si>
    <t>From Bolt Center to Inner Edge of Flange</t>
  </si>
  <si>
    <t>No Interference &amp;  Use Stiffener</t>
  </si>
  <si>
    <t>Considering Interference &amp; Without Using Stiffeners</t>
  </si>
  <si>
    <t>L (mm) =</t>
  </si>
  <si>
    <t>M (Ton. Cm)</t>
  </si>
  <si>
    <t>L (mm)</t>
  </si>
  <si>
    <t>Considering Interference &amp; Use Stiffener</t>
  </si>
  <si>
    <t>Check Bolts Safety</t>
  </si>
  <si>
    <t>Check End Plate Thickness Due to Compression Force</t>
  </si>
  <si>
    <t>Case</t>
  </si>
  <si>
    <t>Current Case</t>
  </si>
  <si>
    <t>C1(mm)</t>
  </si>
  <si>
    <t>C2(mm)</t>
  </si>
  <si>
    <t>HEAD PLATE No. :</t>
  </si>
  <si>
    <t>Check Thickness of Head Plate Due to Tension Force</t>
  </si>
  <si>
    <r>
      <t>t/cm</t>
    </r>
    <r>
      <rPr>
        <b/>
        <i/>
        <vertAlign val="superscript"/>
        <sz val="11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</si>
</sst>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1" x14ac:knownFonts="1">
    <font>
      <sz val="10"/>
      <name val="Arial"/>
      <charset val="178"/>
    </font>
    <font>
      <sz val="8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perscript"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  <font>
      <i/>
      <vertAlign val="subscript"/>
      <sz val="10"/>
      <name val="Arial"/>
      <family val="2"/>
    </font>
    <font>
      <i/>
      <vertAlign val="superscript"/>
      <sz val="10"/>
      <name val="Arial"/>
      <family val="2"/>
    </font>
    <font>
      <b/>
      <i/>
      <sz val="10"/>
      <name val="Arial"/>
      <family val="2"/>
    </font>
    <font>
      <b/>
      <i/>
      <sz val="16"/>
      <name val="Times New Roman"/>
      <family val="1"/>
    </font>
    <font>
      <b/>
      <sz val="12"/>
      <name val="Arial"/>
      <family val="2"/>
    </font>
    <font>
      <b/>
      <i/>
      <sz val="11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b/>
      <i/>
      <u/>
      <sz val="12"/>
      <name val="Arial"/>
      <family val="2"/>
    </font>
    <font>
      <i/>
      <sz val="12"/>
      <color indexed="12"/>
      <name val="Arial"/>
      <family val="2"/>
    </font>
    <font>
      <sz val="11"/>
      <name val="Arial"/>
      <family val="2"/>
    </font>
    <font>
      <vertAlign val="subscript"/>
      <sz val="11"/>
      <name val="Arial"/>
      <family val="2"/>
    </font>
    <font>
      <vertAlign val="superscript"/>
      <sz val="11"/>
      <name val="Arial"/>
      <family val="2"/>
    </font>
    <font>
      <b/>
      <sz val="9"/>
      <color indexed="81"/>
      <name val="Tahoma"/>
      <family val="2"/>
    </font>
    <font>
      <i/>
      <sz val="11"/>
      <name val="Arial"/>
      <family val="2"/>
    </font>
    <font>
      <i/>
      <sz val="11"/>
      <name val="Calibri"/>
      <family val="2"/>
    </font>
    <font>
      <i/>
      <vertAlign val="superscript"/>
      <sz val="11"/>
      <name val="Calibri"/>
      <family val="2"/>
    </font>
    <font>
      <i/>
      <vertAlign val="subscript"/>
      <sz val="11"/>
      <name val="Arial"/>
      <family val="2"/>
    </font>
    <font>
      <sz val="11"/>
      <color indexed="12"/>
      <name val="Arial"/>
      <family val="2"/>
    </font>
    <font>
      <i/>
      <sz val="11"/>
      <color indexed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i/>
      <u/>
      <sz val="11"/>
      <name val="Arial"/>
      <family val="2"/>
    </font>
    <font>
      <b/>
      <i/>
      <vertAlign val="subscript"/>
      <sz val="11"/>
      <name val="Arial"/>
      <family val="2"/>
    </font>
    <font>
      <sz val="14"/>
      <name val="Arial"/>
      <family val="2"/>
    </font>
    <font>
      <b/>
      <i/>
      <sz val="14"/>
      <name val="Arial"/>
      <family val="2"/>
    </font>
    <font>
      <sz val="10"/>
      <color rgb="FF0000FF"/>
      <name val="Arial"/>
      <family val="2"/>
    </font>
    <font>
      <i/>
      <sz val="10"/>
      <color theme="3" tint="-0.249977111117893"/>
      <name val="Arial"/>
      <family val="2"/>
    </font>
    <font>
      <sz val="10"/>
      <color theme="0" tint="-4.9989318521683403E-2"/>
      <name val="Arial"/>
      <family val="2"/>
    </font>
    <font>
      <b/>
      <i/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 tint="-0.499984740745262"/>
      <name val="Arial"/>
      <family val="2"/>
    </font>
    <font>
      <b/>
      <i/>
      <u/>
      <sz val="10"/>
      <color rgb="FF003300"/>
      <name val="Arial"/>
      <family val="2"/>
    </font>
    <font>
      <sz val="10"/>
      <color rgb="FFFF0000"/>
      <name val="Arial"/>
      <family val="2"/>
    </font>
    <font>
      <i/>
      <u/>
      <sz val="11"/>
      <color rgb="FFFF0000"/>
      <name val="Arial"/>
      <family val="2"/>
    </font>
    <font>
      <b/>
      <i/>
      <vertAlign val="subscript"/>
      <sz val="10"/>
      <name val="Arial"/>
      <family val="2"/>
    </font>
    <font>
      <b/>
      <i/>
      <vertAlign val="superscript"/>
      <sz val="10"/>
      <name val="Arial"/>
      <family val="2"/>
    </font>
    <font>
      <b/>
      <sz val="10"/>
      <color indexed="12"/>
      <name val="Arial"/>
      <family val="2"/>
    </font>
    <font>
      <b/>
      <i/>
      <vertAlign val="superscript"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34998626667073579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34998626667073579"/>
      </top>
      <bottom style="medium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34998626667073579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499984740745262"/>
      </left>
      <right/>
      <top/>
      <bottom/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</borders>
  <cellStyleXfs count="1">
    <xf numFmtId="0" fontId="0" fillId="0" borderId="0"/>
  </cellStyleXfs>
  <cellXfs count="247">
    <xf numFmtId="0" fontId="0" fillId="0" borderId="0" xfId="0"/>
    <xf numFmtId="0" fontId="0" fillId="0" borderId="0" xfId="0" applyAlignment="1">
      <alignment horizontal="center"/>
    </xf>
    <xf numFmtId="0" fontId="7" fillId="0" borderId="2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1" fontId="8" fillId="2" borderId="0" xfId="0" applyNumberFormat="1" applyFont="1" applyFill="1" applyBorder="1" applyAlignment="1">
      <alignment horizontal="center"/>
    </xf>
    <xf numFmtId="2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13" fillId="0" borderId="3" xfId="0" applyFont="1" applyFill="1" applyBorder="1" applyAlignment="1" applyProtection="1">
      <alignment horizontal="center" vertical="center"/>
    </xf>
    <xf numFmtId="164" fontId="0" fillId="0" borderId="0" xfId="0" applyNumberForma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vertical="center"/>
    </xf>
    <xf numFmtId="0" fontId="10" fillId="3" borderId="4" xfId="0" quotePrefix="1" applyFont="1" applyFill="1" applyBorder="1" applyAlignment="1" applyProtection="1">
      <alignment horizontal="center" vertical="center"/>
    </xf>
    <xf numFmtId="0" fontId="10" fillId="3" borderId="5" xfId="0" applyFont="1" applyFill="1" applyBorder="1" applyAlignment="1" applyProtection="1">
      <alignment horizontal="center" vertical="center"/>
    </xf>
    <xf numFmtId="0" fontId="0" fillId="0" borderId="0" xfId="0" quotePrefix="1" applyAlignment="1" applyProtection="1">
      <alignment horizontal="left" vertical="center"/>
    </xf>
    <xf numFmtId="0" fontId="10" fillId="3" borderId="6" xfId="0" quotePrefix="1" applyFont="1" applyFill="1" applyBorder="1" applyAlignment="1" applyProtection="1">
      <alignment horizontal="center" vertical="center"/>
    </xf>
    <xf numFmtId="0" fontId="18" fillId="3" borderId="7" xfId="0" applyFont="1" applyFill="1" applyBorder="1" applyAlignment="1" applyProtection="1">
      <alignment horizontal="center" vertical="center"/>
      <protection locked="0"/>
    </xf>
    <xf numFmtId="0" fontId="18" fillId="3" borderId="8" xfId="0" applyFont="1" applyFill="1" applyBorder="1" applyAlignment="1" applyProtection="1">
      <alignment horizontal="center" vertical="center"/>
      <protection locked="0"/>
    </xf>
    <xf numFmtId="0" fontId="18" fillId="3" borderId="9" xfId="0" applyFont="1" applyFill="1" applyBorder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 applyProtection="1">
      <alignment vertical="center"/>
    </xf>
    <xf numFmtId="0" fontId="0" fillId="0" borderId="0" xfId="0" quotePrefix="1" applyAlignment="1" applyProtection="1">
      <alignment horizontal="center" vertical="center"/>
    </xf>
    <xf numFmtId="0" fontId="0" fillId="0" borderId="0" xfId="0" applyAlignment="1" applyProtection="1">
      <alignment horizontal="left" vertical="center"/>
    </xf>
    <xf numFmtId="2" fontId="0" fillId="0" borderId="0" xfId="0" quotePrefix="1" applyNumberForma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7" fillId="0" borderId="10" xfId="0" applyFont="1" applyFill="1" applyBorder="1" applyAlignment="1" applyProtection="1">
      <alignment horizontal="center" vertical="center"/>
    </xf>
    <xf numFmtId="1" fontId="8" fillId="0" borderId="11" xfId="0" applyNumberFormat="1" applyFont="1" applyFill="1" applyBorder="1" applyAlignment="1" applyProtection="1">
      <alignment horizontal="center" vertical="center"/>
    </xf>
    <xf numFmtId="2" fontId="8" fillId="0" borderId="11" xfId="0" applyNumberFormat="1" applyFont="1" applyFill="1" applyBorder="1" applyAlignment="1" applyProtection="1">
      <alignment horizontal="center" vertical="center"/>
    </xf>
    <xf numFmtId="2" fontId="8" fillId="0" borderId="12" xfId="0" applyNumberFormat="1" applyFont="1" applyFill="1" applyBorder="1" applyAlignment="1" applyProtection="1">
      <alignment horizontal="center" vertical="center"/>
    </xf>
    <xf numFmtId="0" fontId="8" fillId="0" borderId="11" xfId="0" applyFont="1" applyFill="1" applyBorder="1" applyAlignment="1" applyProtection="1">
      <alignment horizontal="center" vertical="center"/>
    </xf>
    <xf numFmtId="0" fontId="7" fillId="2" borderId="10" xfId="0" applyFont="1" applyFill="1" applyBorder="1" applyAlignment="1" applyProtection="1">
      <alignment horizontal="center" vertical="center"/>
    </xf>
    <xf numFmtId="1" fontId="8" fillId="2" borderId="11" xfId="0" applyNumberFormat="1" applyFont="1" applyFill="1" applyBorder="1" applyAlignment="1" applyProtection="1">
      <alignment horizontal="center" vertical="center"/>
    </xf>
    <xf numFmtId="2" fontId="8" fillId="2" borderId="11" xfId="0" applyNumberFormat="1" applyFont="1" applyFill="1" applyBorder="1" applyAlignment="1" applyProtection="1">
      <alignment horizontal="center" vertical="center"/>
    </xf>
    <xf numFmtId="2" fontId="8" fillId="2" borderId="12" xfId="0" applyNumberFormat="1" applyFont="1" applyFill="1" applyBorder="1" applyAlignment="1" applyProtection="1">
      <alignment horizontal="center" vertical="center"/>
    </xf>
    <xf numFmtId="165" fontId="8" fillId="0" borderId="11" xfId="0" applyNumberFormat="1" applyFont="1" applyFill="1" applyBorder="1" applyAlignment="1" applyProtection="1">
      <alignment horizontal="center" vertical="center"/>
    </xf>
    <xf numFmtId="165" fontId="8" fillId="0" borderId="12" xfId="0" applyNumberFormat="1" applyFont="1" applyFill="1" applyBorder="1" applyAlignment="1" applyProtection="1">
      <alignment horizontal="center" vertical="center"/>
    </xf>
    <xf numFmtId="0" fontId="7" fillId="0" borderId="13" xfId="0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vertical="center"/>
      <protection locked="0"/>
    </xf>
    <xf numFmtId="0" fontId="20" fillId="0" borderId="0" xfId="0" applyFont="1" applyFill="1" applyBorder="1" applyAlignment="1" applyProtection="1">
      <alignment vertical="center"/>
      <protection locked="0"/>
    </xf>
    <xf numFmtId="0" fontId="3" fillId="0" borderId="11" xfId="0" applyFont="1" applyFill="1" applyBorder="1" applyAlignment="1" applyProtection="1">
      <alignment horizontal="center"/>
    </xf>
    <xf numFmtId="0" fontId="0" fillId="0" borderId="11" xfId="0" applyFill="1" applyBorder="1" applyAlignment="1" applyProtection="1">
      <alignment horizontal="center"/>
    </xf>
    <xf numFmtId="0" fontId="0" fillId="0" borderId="11" xfId="0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0" fillId="0" borderId="16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31" fillId="0" borderId="17" xfId="0" applyFont="1" applyFill="1" applyBorder="1" applyAlignment="1" applyProtection="1">
      <alignment horizontal="center"/>
    </xf>
    <xf numFmtId="0" fontId="0" fillId="0" borderId="19" xfId="0" applyBorder="1" applyAlignment="1" applyProtection="1">
      <alignment vertical="center"/>
    </xf>
    <xf numFmtId="0" fontId="0" fillId="0" borderId="20" xfId="0" applyBorder="1" applyAlignment="1" applyProtection="1">
      <alignment vertical="center"/>
    </xf>
    <xf numFmtId="0" fontId="19" fillId="0" borderId="0" xfId="0" applyFont="1" applyFill="1" applyBorder="1" applyAlignment="1" applyProtection="1">
      <alignment vertical="center"/>
    </xf>
    <xf numFmtId="0" fontId="0" fillId="0" borderId="0" xfId="0" applyBorder="1" applyAlignment="1">
      <alignment vertical="center"/>
    </xf>
    <xf numFmtId="0" fontId="37" fillId="0" borderId="0" xfId="0" applyFont="1" applyBorder="1" applyAlignment="1" applyProtection="1">
      <alignment vertical="center"/>
    </xf>
    <xf numFmtId="0" fontId="0" fillId="0" borderId="0" xfId="0" quotePrefix="1" applyBorder="1" applyAlignment="1" applyProtection="1">
      <alignment horizontal="left" vertical="center"/>
    </xf>
    <xf numFmtId="2" fontId="0" fillId="0" borderId="0" xfId="0" applyNumberFormat="1" applyBorder="1" applyAlignment="1" applyProtection="1">
      <alignment horizontal="center" vertical="center"/>
    </xf>
    <xf numFmtId="0" fontId="0" fillId="0" borderId="19" xfId="0" applyBorder="1" applyAlignment="1">
      <alignment vertical="center"/>
    </xf>
    <xf numFmtId="165" fontId="0" fillId="0" borderId="0" xfId="0" applyNumberFormat="1" applyBorder="1" applyAlignment="1" applyProtection="1">
      <alignment horizontal="center" vertical="center"/>
    </xf>
    <xf numFmtId="0" fontId="0" fillId="0" borderId="0" xfId="0" quotePrefix="1" applyFill="1" applyBorder="1" applyAlignment="1" applyProtection="1">
      <alignment horizontal="left" vertical="center"/>
    </xf>
    <xf numFmtId="2" fontId="0" fillId="0" borderId="0" xfId="0" applyNumberFormat="1" applyFill="1" applyBorder="1" applyAlignment="1" applyProtection="1">
      <alignment horizontal="center" vertical="center"/>
    </xf>
    <xf numFmtId="0" fontId="38" fillId="0" borderId="21" xfId="0" applyFont="1" applyBorder="1" applyAlignment="1" applyProtection="1">
      <alignment horizontal="left" vertical="center"/>
    </xf>
    <xf numFmtId="0" fontId="38" fillId="0" borderId="0" xfId="0" applyFont="1" applyBorder="1" applyAlignment="1" applyProtection="1">
      <alignment horizontal="left" vertical="center"/>
    </xf>
    <xf numFmtId="0" fontId="39" fillId="0" borderId="0" xfId="0" applyFont="1" applyAlignment="1" applyProtection="1">
      <alignment vertical="center"/>
    </xf>
    <xf numFmtId="2" fontId="40" fillId="0" borderId="0" xfId="0" applyNumberFormat="1" applyFont="1" applyBorder="1" applyAlignment="1">
      <alignment horizontal="center" vertical="center"/>
    </xf>
    <xf numFmtId="0" fontId="33" fillId="0" borderId="0" xfId="0" applyFont="1" applyFill="1" applyBorder="1" applyAlignment="1" applyProtection="1">
      <alignment vertical="center"/>
    </xf>
    <xf numFmtId="0" fontId="16" fillId="0" borderId="0" xfId="0" quotePrefix="1" applyFont="1" applyFill="1" applyBorder="1" applyAlignment="1" applyProtection="1">
      <alignment vertical="center"/>
    </xf>
    <xf numFmtId="0" fontId="16" fillId="0" borderId="0" xfId="0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0" fillId="0" borderId="20" xfId="0" applyFill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 applyProtection="1">
      <alignment vertical="center"/>
    </xf>
    <xf numFmtId="0" fontId="0" fillId="0" borderId="20" xfId="0" applyFill="1" applyBorder="1" applyAlignment="1">
      <alignment vertical="center"/>
    </xf>
    <xf numFmtId="0" fontId="21" fillId="0" borderId="19" xfId="0" quotePrefix="1" applyFont="1" applyBorder="1" applyAlignment="1" applyProtection="1">
      <alignment horizontal="left" vertical="center"/>
    </xf>
    <xf numFmtId="0" fontId="21" fillId="0" borderId="19" xfId="0" applyFont="1" applyBorder="1" applyAlignment="1" applyProtection="1">
      <alignment horizontal="left" vertical="center"/>
    </xf>
    <xf numFmtId="0" fontId="8" fillId="7" borderId="48" xfId="0" applyFont="1" applyFill="1" applyBorder="1" applyAlignment="1" applyProtection="1">
      <alignment horizontal="center" vertical="center"/>
      <protection locked="0"/>
    </xf>
    <xf numFmtId="0" fontId="8" fillId="7" borderId="49" xfId="0" applyFont="1" applyFill="1" applyBorder="1" applyAlignment="1" applyProtection="1">
      <alignment horizontal="center" vertical="center"/>
      <protection locked="0"/>
    </xf>
    <xf numFmtId="2" fontId="0" fillId="0" borderId="48" xfId="0" applyNumberFormat="1" applyBorder="1" applyAlignment="1" applyProtection="1">
      <alignment horizontal="center" vertical="center"/>
    </xf>
    <xf numFmtId="2" fontId="0" fillId="0" borderId="49" xfId="0" applyNumberFormat="1" applyBorder="1" applyAlignment="1" applyProtection="1">
      <alignment horizontal="center" vertical="center"/>
    </xf>
    <xf numFmtId="0" fontId="37" fillId="7" borderId="48" xfId="0" applyFont="1" applyFill="1" applyBorder="1" applyAlignment="1" applyProtection="1">
      <alignment horizontal="center" vertical="center"/>
      <protection locked="0"/>
    </xf>
    <xf numFmtId="164" fontId="3" fillId="8" borderId="50" xfId="0" applyNumberFormat="1" applyFont="1" applyFill="1" applyBorder="1" applyAlignment="1" applyProtection="1">
      <alignment vertical="center"/>
    </xf>
    <xf numFmtId="164" fontId="0" fillId="8" borderId="50" xfId="0" applyNumberFormat="1" applyFill="1" applyBorder="1" applyAlignment="1" applyProtection="1">
      <alignment vertical="center"/>
    </xf>
    <xf numFmtId="0" fontId="37" fillId="7" borderId="48" xfId="0" applyFont="1" applyFill="1" applyBorder="1" applyAlignment="1" applyProtection="1">
      <alignment horizontal="center" vertical="center"/>
    </xf>
    <xf numFmtId="164" fontId="0" fillId="8" borderId="51" xfId="0" applyNumberFormat="1" applyFill="1" applyBorder="1" applyAlignment="1" applyProtection="1">
      <alignment vertical="center"/>
    </xf>
    <xf numFmtId="0" fontId="37" fillId="7" borderId="49" xfId="0" applyFont="1" applyFill="1" applyBorder="1" applyAlignment="1" applyProtection="1">
      <alignment horizontal="center" vertical="center"/>
    </xf>
    <xf numFmtId="0" fontId="8" fillId="7" borderId="48" xfId="0" quotePrefix="1" applyFont="1" applyFill="1" applyBorder="1" applyAlignment="1" applyProtection="1">
      <alignment horizontal="center" vertical="center"/>
      <protection locked="0"/>
    </xf>
    <xf numFmtId="0" fontId="0" fillId="0" borderId="48" xfId="0" applyFill="1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49" xfId="0" applyBorder="1" applyAlignment="1" applyProtection="1">
      <alignment horizontal="center" vertical="center"/>
    </xf>
    <xf numFmtId="164" fontId="16" fillId="0" borderId="49" xfId="0" applyNumberFormat="1" applyFont="1" applyFill="1" applyBorder="1" applyAlignment="1" applyProtection="1">
      <alignment horizontal="center" vertical="center"/>
    </xf>
    <xf numFmtId="0" fontId="41" fillId="0" borderId="0" xfId="0" applyFont="1" applyBorder="1" applyAlignment="1">
      <alignment vertical="center"/>
    </xf>
    <xf numFmtId="0" fontId="42" fillId="5" borderId="0" xfId="0" applyFont="1" applyFill="1"/>
    <xf numFmtId="0" fontId="0" fillId="5" borderId="0" xfId="0" applyFill="1"/>
    <xf numFmtId="0" fontId="42" fillId="6" borderId="22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0" xfId="0" applyFill="1"/>
    <xf numFmtId="0" fontId="3" fillId="0" borderId="0" xfId="0" applyFont="1"/>
    <xf numFmtId="0" fontId="8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quotePrefix="1" applyFill="1" applyBorder="1" applyAlignment="1" applyProtection="1">
      <alignment horizontal="center" vertical="center"/>
    </xf>
    <xf numFmtId="0" fontId="33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>
      <alignment vertical="center"/>
    </xf>
    <xf numFmtId="0" fontId="21" fillId="0" borderId="0" xfId="0" applyFont="1" applyBorder="1" applyAlignment="1" applyProtection="1">
      <alignment vertical="center"/>
    </xf>
    <xf numFmtId="0" fontId="3" fillId="8" borderId="52" xfId="0" quotePrefix="1" applyFont="1" applyFill="1" applyBorder="1" applyAlignment="1" applyProtection="1">
      <alignment horizontal="left" vertical="center"/>
    </xf>
    <xf numFmtId="0" fontId="0" fillId="8" borderId="52" xfId="0" applyFill="1" applyBorder="1" applyAlignment="1" applyProtection="1">
      <alignment vertical="center"/>
    </xf>
    <xf numFmtId="0" fontId="0" fillId="8" borderId="53" xfId="0" applyFill="1" applyBorder="1" applyAlignment="1" applyProtection="1">
      <alignment vertical="center"/>
    </xf>
    <xf numFmtId="0" fontId="10" fillId="4" borderId="52" xfId="0" applyFont="1" applyFill="1" applyBorder="1" applyAlignment="1" applyProtection="1">
      <alignment vertical="center"/>
    </xf>
    <xf numFmtId="0" fontId="3" fillId="8" borderId="52" xfId="0" applyFont="1" applyFill="1" applyBorder="1" applyAlignment="1" applyProtection="1">
      <alignment vertical="center"/>
    </xf>
    <xf numFmtId="0" fontId="3" fillId="8" borderId="53" xfId="0" applyFont="1" applyFill="1" applyBorder="1" applyAlignment="1" applyProtection="1">
      <alignment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vertical="center"/>
    </xf>
    <xf numFmtId="0" fontId="21" fillId="0" borderId="52" xfId="0" quotePrefix="1" applyFont="1" applyFill="1" applyBorder="1" applyAlignment="1" applyProtection="1">
      <alignment horizontal="left" vertical="center"/>
    </xf>
    <xf numFmtId="0" fontId="21" fillId="0" borderId="52" xfId="0" quotePrefix="1" applyFont="1" applyBorder="1" applyAlignment="1" applyProtection="1">
      <alignment horizontal="left" vertical="center"/>
    </xf>
    <xf numFmtId="0" fontId="3" fillId="0" borderId="53" xfId="0" quotePrefix="1" applyFont="1" applyBorder="1" applyAlignment="1" applyProtection="1">
      <alignment horizontal="left" vertical="center"/>
    </xf>
    <xf numFmtId="0" fontId="25" fillId="0" borderId="52" xfId="0" quotePrefix="1" applyFont="1" applyBorder="1" applyAlignment="1" applyProtection="1">
      <alignment vertical="center"/>
    </xf>
    <xf numFmtId="0" fontId="10" fillId="0" borderId="52" xfId="0" quotePrefix="1" applyFont="1" applyBorder="1" applyAlignment="1" applyProtection="1">
      <alignment vertical="center"/>
    </xf>
    <xf numFmtId="0" fontId="10" fillId="0" borderId="53" xfId="0" applyFont="1" applyBorder="1" applyAlignment="1" applyProtection="1">
      <alignment vertical="center"/>
    </xf>
    <xf numFmtId="0" fontId="21" fillId="0" borderId="19" xfId="0" applyFont="1" applyBorder="1" applyAlignment="1">
      <alignment vertical="center"/>
    </xf>
    <xf numFmtId="164" fontId="21" fillId="0" borderId="0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1" fillId="8" borderId="52" xfId="0" applyFont="1" applyFill="1" applyBorder="1" applyAlignment="1" applyProtection="1">
      <alignment vertical="center"/>
    </xf>
    <xf numFmtId="0" fontId="43" fillId="0" borderId="0" xfId="0" applyFont="1" applyBorder="1" applyAlignment="1" applyProtection="1">
      <alignment vertical="center"/>
    </xf>
    <xf numFmtId="0" fontId="9" fillId="0" borderId="0" xfId="0" applyFont="1" applyFill="1" applyBorder="1" applyAlignment="1" applyProtection="1">
      <alignment horizontal="left" vertical="center"/>
    </xf>
    <xf numFmtId="0" fontId="30" fillId="0" borderId="0" xfId="0" quotePrefix="1" applyFont="1" applyFill="1" applyBorder="1" applyAlignment="1" applyProtection="1">
      <alignment vertical="center"/>
      <protection locked="0"/>
    </xf>
    <xf numFmtId="0" fontId="29" fillId="0" borderId="0" xfId="0" applyFont="1" applyFill="1" applyBorder="1" applyAlignment="1" applyProtection="1">
      <alignment horizontal="center" vertical="center"/>
      <protection locked="0"/>
    </xf>
    <xf numFmtId="0" fontId="3" fillId="8" borderId="50" xfId="0" quotePrefix="1" applyFont="1" applyFill="1" applyBorder="1" applyAlignment="1" applyProtection="1">
      <alignment horizontal="center" vertical="center"/>
    </xf>
    <xf numFmtId="0" fontId="3" fillId="8" borderId="50" xfId="0" applyFont="1" applyFill="1" applyBorder="1" applyAlignment="1" applyProtection="1">
      <alignment horizontal="center" vertical="center"/>
    </xf>
    <xf numFmtId="0" fontId="3" fillId="0" borderId="51" xfId="0" applyFont="1" applyFill="1" applyBorder="1" applyAlignment="1" applyProtection="1">
      <alignment horizontal="center" vertical="center"/>
    </xf>
    <xf numFmtId="0" fontId="3" fillId="0" borderId="54" xfId="0" quotePrefix="1" applyFont="1" applyFill="1" applyBorder="1" applyAlignment="1" applyProtection="1">
      <alignment horizontal="center" vertical="center"/>
    </xf>
    <xf numFmtId="0" fontId="3" fillId="0" borderId="55" xfId="0" applyFont="1" applyFill="1" applyBorder="1" applyAlignment="1" applyProtection="1">
      <alignment horizontal="center" vertical="center"/>
    </xf>
    <xf numFmtId="0" fontId="3" fillId="0" borderId="49" xfId="0" applyFont="1" applyFill="1" applyBorder="1" applyAlignment="1" applyProtection="1">
      <alignment horizontal="center" vertical="center"/>
      <protection locked="0"/>
    </xf>
    <xf numFmtId="0" fontId="17" fillId="7" borderId="48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20" xfId="0" applyBorder="1" applyAlignment="1">
      <alignment vertical="center"/>
    </xf>
    <xf numFmtId="0" fontId="3" fillId="0" borderId="19" xfId="0" applyFont="1" applyFill="1" applyBorder="1" applyAlignment="1" applyProtection="1">
      <alignment horizontal="left" vertical="center"/>
    </xf>
    <xf numFmtId="0" fontId="21" fillId="8" borderId="56" xfId="0" applyFont="1" applyFill="1" applyBorder="1" applyAlignment="1" applyProtection="1">
      <alignment vertical="center"/>
    </xf>
    <xf numFmtId="0" fontId="17" fillId="7" borderId="55" xfId="0" applyFont="1" applyFill="1" applyBorder="1" applyAlignment="1" applyProtection="1">
      <alignment horizontal="center" vertical="center"/>
    </xf>
    <xf numFmtId="0" fontId="16" fillId="0" borderId="57" xfId="0" applyFont="1" applyFill="1" applyBorder="1" applyAlignment="1" applyProtection="1">
      <alignment horizontal="left" vertical="center"/>
    </xf>
    <xf numFmtId="164" fontId="16" fillId="0" borderId="58" xfId="0" applyNumberFormat="1" applyFont="1" applyFill="1" applyBorder="1" applyAlignment="1" applyProtection="1">
      <alignment horizontal="center" vertical="center"/>
    </xf>
    <xf numFmtId="0" fontId="16" fillId="0" borderId="59" xfId="0" applyFont="1" applyFill="1" applyBorder="1" applyAlignment="1" applyProtection="1">
      <alignment horizontal="left" vertical="center"/>
    </xf>
    <xf numFmtId="164" fontId="16" fillId="0" borderId="60" xfId="0" applyNumberFormat="1" applyFont="1" applyFill="1" applyBorder="1" applyAlignment="1" applyProtection="1">
      <alignment horizontal="center" vertical="center"/>
    </xf>
    <xf numFmtId="0" fontId="16" fillId="0" borderId="61" xfId="0" applyFont="1" applyFill="1" applyBorder="1" applyAlignment="1" applyProtection="1">
      <alignment horizontal="left" vertical="center"/>
    </xf>
    <xf numFmtId="164" fontId="16" fillId="0" borderId="62" xfId="0" applyNumberFormat="1" applyFont="1" applyFill="1" applyBorder="1" applyAlignment="1" applyProtection="1">
      <alignment horizontal="center" vertical="center"/>
    </xf>
    <xf numFmtId="0" fontId="33" fillId="0" borderId="19" xfId="0" applyFont="1" applyFill="1" applyBorder="1" applyAlignment="1" applyProtection="1">
      <alignment horizontal="left" vertical="center"/>
    </xf>
    <xf numFmtId="164" fontId="16" fillId="0" borderId="63" xfId="0" applyNumberFormat="1" applyFont="1" applyFill="1" applyBorder="1" applyAlignment="1" applyProtection="1">
      <alignment horizontal="center" vertical="center"/>
    </xf>
    <xf numFmtId="0" fontId="38" fillId="0" borderId="0" xfId="0" applyFont="1" applyBorder="1" applyAlignment="1" applyProtection="1">
      <alignment vertical="center"/>
    </xf>
    <xf numFmtId="0" fontId="38" fillId="0" borderId="23" xfId="0" applyFont="1" applyBorder="1" applyAlignment="1" applyProtection="1">
      <alignment vertical="center"/>
    </xf>
    <xf numFmtId="0" fontId="38" fillId="0" borderId="21" xfId="0" applyFont="1" applyBorder="1" applyAlignment="1" applyProtection="1">
      <alignment vertical="center"/>
    </xf>
    <xf numFmtId="0" fontId="38" fillId="0" borderId="24" xfId="0" applyFont="1" applyBorder="1" applyAlignment="1" applyProtection="1">
      <alignment vertical="center"/>
    </xf>
    <xf numFmtId="0" fontId="0" fillId="0" borderId="0" xfId="0" applyBorder="1" applyAlignment="1" applyProtection="1">
      <alignment horizontal="center" vertical="center"/>
      <protection locked="0"/>
    </xf>
    <xf numFmtId="0" fontId="16" fillId="0" borderId="0" xfId="0" applyFont="1" applyBorder="1" applyAlignment="1">
      <alignment horizontal="center" vertical="center"/>
    </xf>
    <xf numFmtId="0" fontId="8" fillId="7" borderId="48" xfId="0" applyFont="1" applyFill="1" applyBorder="1" applyAlignment="1" applyProtection="1">
      <alignment horizontal="center" vertical="center"/>
    </xf>
    <xf numFmtId="0" fontId="8" fillId="7" borderId="49" xfId="0" applyFont="1" applyFill="1" applyBorder="1" applyAlignment="1" applyProtection="1">
      <alignment horizontal="center" vertical="center"/>
    </xf>
    <xf numFmtId="2" fontId="0" fillId="0" borderId="11" xfId="0" applyNumberFormat="1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3" fillId="0" borderId="52" xfId="0" applyFont="1" applyFill="1" applyBorder="1" applyAlignment="1" applyProtection="1">
      <alignment vertical="center"/>
    </xf>
    <xf numFmtId="0" fontId="3" fillId="0" borderId="52" xfId="0" applyFont="1" applyBorder="1" applyAlignment="1">
      <alignment vertical="center"/>
    </xf>
    <xf numFmtId="0" fontId="13" fillId="0" borderId="53" xfId="0" applyFont="1" applyFill="1" applyBorder="1" applyAlignment="1" applyProtection="1">
      <alignment horizontal="left" vertical="center"/>
    </xf>
    <xf numFmtId="0" fontId="3" fillId="0" borderId="11" xfId="0" applyFont="1" applyBorder="1" applyAlignment="1" applyProtection="1">
      <alignment vertical="center"/>
    </xf>
    <xf numFmtId="0" fontId="3" fillId="0" borderId="11" xfId="0" applyFont="1" applyBorder="1" applyAlignment="1" applyProtection="1">
      <alignment horizontal="center" vertical="center"/>
    </xf>
    <xf numFmtId="165" fontId="3" fillId="0" borderId="11" xfId="0" applyNumberFormat="1" applyFont="1" applyBorder="1" applyAlignment="1" applyProtection="1">
      <alignment horizontal="center" vertical="center"/>
    </xf>
    <xf numFmtId="0" fontId="49" fillId="7" borderId="48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</xf>
    <xf numFmtId="0" fontId="13" fillId="0" borderId="0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40" fillId="0" borderId="0" xfId="0" applyFont="1" applyBorder="1" applyAlignment="1" applyProtection="1">
      <alignment horizontal="center" vertical="center"/>
    </xf>
    <xf numFmtId="0" fontId="19" fillId="10" borderId="19" xfId="0" applyFont="1" applyFill="1" applyBorder="1" applyAlignment="1" applyProtection="1">
      <alignment horizontal="left" vertical="center"/>
    </xf>
    <xf numFmtId="0" fontId="0" fillId="0" borderId="11" xfId="0" applyBorder="1" applyAlignment="1" applyProtection="1">
      <alignment vertical="center"/>
    </xf>
    <xf numFmtId="0" fontId="16" fillId="0" borderId="72" xfId="0" applyFont="1" applyFill="1" applyBorder="1" applyAlignment="1" applyProtection="1">
      <alignment horizontal="left" vertical="center"/>
    </xf>
    <xf numFmtId="0" fontId="10" fillId="0" borderId="19" xfId="0" quotePrefix="1" applyFont="1" applyBorder="1" applyAlignment="1" applyProtection="1">
      <alignment horizontal="left" vertical="center"/>
    </xf>
    <xf numFmtId="0" fontId="10" fillId="0" borderId="0" xfId="0" quotePrefix="1" applyFont="1" applyBorder="1" applyAlignment="1" applyProtection="1">
      <alignment horizontal="left" vertical="center"/>
    </xf>
    <xf numFmtId="2" fontId="43" fillId="0" borderId="0" xfId="0" applyNumberFormat="1" applyFont="1" applyBorder="1" applyAlignment="1" applyProtection="1">
      <alignment horizontal="center" vertical="center"/>
    </xf>
    <xf numFmtId="0" fontId="9" fillId="10" borderId="0" xfId="0" applyFont="1" applyFill="1" applyBorder="1" applyAlignment="1" applyProtection="1">
      <alignment horizontal="left" vertical="center"/>
    </xf>
    <xf numFmtId="0" fontId="3" fillId="0" borderId="11" xfId="0" applyFont="1" applyBorder="1" applyAlignment="1" applyProtection="1">
      <alignment horizontal="center" vertical="center"/>
    </xf>
    <xf numFmtId="0" fontId="19" fillId="10" borderId="19" xfId="0" applyFont="1" applyFill="1" applyBorder="1" applyAlignment="1" applyProtection="1">
      <alignment horizontal="left" vertical="center"/>
    </xf>
    <xf numFmtId="0" fontId="19" fillId="10" borderId="0" xfId="0" quotePrefix="1" applyFont="1" applyFill="1" applyBorder="1" applyAlignment="1" applyProtection="1">
      <alignment horizontal="left" vertical="center"/>
    </xf>
    <xf numFmtId="0" fontId="3" fillId="0" borderId="38" xfId="0" applyFont="1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0" fillId="0" borderId="38" xfId="0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0" fontId="1" fillId="0" borderId="38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3" fillId="10" borderId="0" xfId="0" applyFont="1" applyFill="1" applyBorder="1" applyAlignment="1" applyProtection="1">
      <alignment horizontal="left" vertical="center"/>
    </xf>
    <xf numFmtId="0" fontId="33" fillId="10" borderId="0" xfId="0" quotePrefix="1" applyFont="1" applyFill="1" applyBorder="1" applyAlignment="1" applyProtection="1">
      <alignment horizontal="left" vertical="center"/>
    </xf>
    <xf numFmtId="164" fontId="14" fillId="0" borderId="25" xfId="0" quotePrefix="1" applyNumberFormat="1" applyFont="1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0" fillId="0" borderId="28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29" xfId="0" applyBorder="1" applyAlignment="1" applyProtection="1">
      <alignment horizontal="center" vertical="center"/>
    </xf>
    <xf numFmtId="0" fontId="0" fillId="0" borderId="30" xfId="0" applyBorder="1" applyAlignment="1" applyProtection="1">
      <alignment horizontal="center" vertical="center"/>
    </xf>
    <xf numFmtId="0" fontId="0" fillId="0" borderId="31" xfId="0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0" fillId="0" borderId="33" xfId="0" applyBorder="1" applyAlignment="1" applyProtection="1">
      <alignment vertical="center"/>
    </xf>
    <xf numFmtId="0" fontId="0" fillId="0" borderId="34" xfId="0" applyBorder="1" applyAlignment="1" applyProtection="1">
      <alignment vertical="center"/>
    </xf>
    <xf numFmtId="0" fontId="15" fillId="4" borderId="35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40" fillId="0" borderId="0" xfId="0" applyFont="1" applyBorder="1" applyAlignment="1" applyProtection="1">
      <alignment horizontal="center" vertical="center"/>
    </xf>
    <xf numFmtId="0" fontId="45" fillId="0" borderId="0" xfId="0" applyFont="1" applyBorder="1" applyAlignment="1" applyProtection="1">
      <alignment horizontal="left" vertical="center"/>
    </xf>
    <xf numFmtId="0" fontId="9" fillId="0" borderId="35" xfId="0" applyFont="1" applyBorder="1" applyAlignment="1" applyProtection="1">
      <alignment horizontal="center" vertical="center"/>
    </xf>
    <xf numFmtId="0" fontId="0" fillId="0" borderId="39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15" fillId="4" borderId="42" xfId="0" applyFont="1" applyFill="1" applyBorder="1" applyAlignment="1" applyProtection="1">
      <alignment horizontal="center" vertical="center"/>
      <protection locked="0"/>
    </xf>
    <xf numFmtId="0" fontId="15" fillId="4" borderId="43" xfId="0" applyFont="1" applyFill="1" applyBorder="1" applyAlignment="1" applyProtection="1">
      <alignment horizontal="center" vertical="center"/>
      <protection locked="0"/>
    </xf>
    <xf numFmtId="0" fontId="15" fillId="4" borderId="45" xfId="0" applyFont="1" applyFill="1" applyBorder="1" applyAlignment="1" applyProtection="1">
      <alignment horizontal="center" vertical="center"/>
      <protection locked="0"/>
    </xf>
    <xf numFmtId="0" fontId="15" fillId="4" borderId="46" xfId="0" applyFont="1" applyFill="1" applyBorder="1" applyAlignment="1" applyProtection="1">
      <alignment horizontal="center" vertical="center"/>
      <protection locked="0"/>
    </xf>
    <xf numFmtId="0" fontId="15" fillId="0" borderId="36" xfId="0" applyFont="1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0" fillId="0" borderId="44" xfId="0" applyBorder="1" applyAlignment="1" applyProtection="1">
      <alignment horizontal="center" vertical="center"/>
      <protection locked="0"/>
    </xf>
    <xf numFmtId="0" fontId="15" fillId="4" borderId="36" xfId="0" applyFont="1" applyFill="1" applyBorder="1" applyAlignment="1" applyProtection="1">
      <alignment horizontal="center" vertical="center"/>
      <protection locked="0"/>
    </xf>
    <xf numFmtId="0" fontId="15" fillId="4" borderId="37" xfId="0" applyFont="1" applyFill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16" fillId="12" borderId="68" xfId="0" applyFont="1" applyFill="1" applyBorder="1" applyAlignment="1" applyProtection="1">
      <alignment horizontal="center" vertical="center"/>
    </xf>
    <xf numFmtId="0" fontId="16" fillId="12" borderId="69" xfId="0" applyFont="1" applyFill="1" applyBorder="1" applyAlignment="1" applyProtection="1">
      <alignment horizontal="center" vertical="center"/>
    </xf>
    <xf numFmtId="0" fontId="25" fillId="0" borderId="52" xfId="0" quotePrefix="1" applyFont="1" applyBorder="1" applyAlignment="1" applyProtection="1">
      <alignment horizontal="center" vertical="center"/>
    </xf>
    <xf numFmtId="0" fontId="25" fillId="0" borderId="50" xfId="0" quotePrefix="1" applyFont="1" applyBorder="1" applyAlignment="1" applyProtection="1">
      <alignment horizontal="center" vertical="center"/>
    </xf>
    <xf numFmtId="0" fontId="10" fillId="0" borderId="52" xfId="0" quotePrefix="1" applyFont="1" applyBorder="1" applyAlignment="1" applyProtection="1">
      <alignment horizontal="left" vertical="center"/>
    </xf>
    <xf numFmtId="0" fontId="10" fillId="0" borderId="50" xfId="0" quotePrefix="1" applyFont="1" applyBorder="1" applyAlignment="1" applyProtection="1">
      <alignment horizontal="left" vertical="center"/>
    </xf>
    <xf numFmtId="0" fontId="46" fillId="0" borderId="71" xfId="0" applyFont="1" applyBorder="1" applyAlignment="1" applyProtection="1">
      <alignment horizontal="center" vertical="center"/>
    </xf>
    <xf numFmtId="0" fontId="19" fillId="10" borderId="64" xfId="0" applyFont="1" applyFill="1" applyBorder="1" applyAlignment="1" applyProtection="1">
      <alignment horizontal="center" vertical="center"/>
    </xf>
    <xf numFmtId="0" fontId="19" fillId="10" borderId="65" xfId="0" applyFont="1" applyFill="1" applyBorder="1" applyAlignment="1" applyProtection="1">
      <alignment horizontal="center" vertical="center"/>
    </xf>
    <xf numFmtId="0" fontId="33" fillId="10" borderId="19" xfId="0" applyFont="1" applyFill="1" applyBorder="1" applyAlignment="1" applyProtection="1">
      <alignment horizontal="left" vertical="center"/>
    </xf>
    <xf numFmtId="0" fontId="44" fillId="11" borderId="64" xfId="0" applyFont="1" applyFill="1" applyBorder="1" applyAlignment="1" applyProtection="1">
      <alignment horizontal="left" vertical="center"/>
    </xf>
    <xf numFmtId="0" fontId="44" fillId="11" borderId="65" xfId="0" applyFont="1" applyFill="1" applyBorder="1" applyAlignment="1" applyProtection="1">
      <alignment horizontal="left" vertical="center"/>
    </xf>
    <xf numFmtId="0" fontId="0" fillId="0" borderId="0" xfId="0" quotePrefix="1" applyAlignment="1" applyProtection="1">
      <alignment horizontal="center" vertical="center"/>
    </xf>
    <xf numFmtId="0" fontId="33" fillId="10" borderId="65" xfId="0" applyFont="1" applyFill="1" applyBorder="1" applyAlignment="1" applyProtection="1">
      <alignment horizontal="left" vertical="center"/>
    </xf>
    <xf numFmtId="0" fontId="16" fillId="0" borderId="70" xfId="0" applyFont="1" applyFill="1" applyBorder="1" applyAlignment="1" applyProtection="1">
      <alignment horizontal="center" vertical="center"/>
    </xf>
    <xf numFmtId="0" fontId="16" fillId="0" borderId="0" xfId="0" applyFont="1" applyFill="1" applyBorder="1" applyAlignment="1" applyProtection="1">
      <alignment horizontal="center" vertical="center"/>
    </xf>
    <xf numFmtId="0" fontId="16" fillId="0" borderId="73" xfId="0" applyFont="1" applyFill="1" applyBorder="1" applyAlignment="1" applyProtection="1">
      <alignment horizontal="center" vertical="center"/>
    </xf>
    <xf numFmtId="0" fontId="44" fillId="11" borderId="66" xfId="0" applyFont="1" applyFill="1" applyBorder="1" applyAlignment="1" applyProtection="1">
      <alignment horizontal="left" vertical="center"/>
    </xf>
    <xf numFmtId="0" fontId="44" fillId="11" borderId="67" xfId="0" applyFont="1" applyFill="1" applyBorder="1" applyAlignment="1" applyProtection="1">
      <alignment horizontal="left" vertical="center"/>
    </xf>
    <xf numFmtId="0" fontId="13" fillId="0" borderId="0" xfId="0" applyFont="1" applyFill="1" applyBorder="1" applyAlignment="1" applyProtection="1">
      <alignment horizontal="center" vertical="center"/>
    </xf>
    <xf numFmtId="0" fontId="16" fillId="0" borderId="7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33">
    <dxf>
      <fill>
        <patternFill patternType="solid">
          <fgColor rgb="FFFFFF00"/>
          <bgColor rgb="FF000000"/>
        </patternFill>
      </fill>
    </dxf>
    <dxf>
      <font>
        <color rgb="FF0000FF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0000FF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0000FF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0000FF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0000FF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</dxf>
    <dxf>
      <font>
        <color rgb="FF0000FF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0000FF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0000FF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0000FF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0"/>
      </font>
    </dxf>
    <dxf>
      <font>
        <color rgb="FF0000FF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0000FF"/>
      </font>
      <fill>
        <patternFill>
          <bgColor theme="3" tint="0.79998168889431442"/>
        </patternFill>
      </fill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border>
        <left/>
        <right/>
        <bottom/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0000FF"/>
      </font>
      <fill>
        <patternFill>
          <bgColor theme="4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00FF"/>
      </font>
      <fill>
        <patternFill>
          <bgColor theme="4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00FF"/>
      </font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2</xdr:row>
      <xdr:rowOff>38100</xdr:rowOff>
    </xdr:from>
    <xdr:to>
      <xdr:col>1</xdr:col>
      <xdr:colOff>1104900</xdr:colOff>
      <xdr:row>7</xdr:row>
      <xdr:rowOff>190500</xdr:rowOff>
    </xdr:to>
    <xdr:pic>
      <xdr:nvPicPr>
        <xdr:cNvPr id="17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23975" y="361950"/>
          <a:ext cx="100012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342900</xdr:colOff>
      <xdr:row>12</xdr:row>
      <xdr:rowOff>28575</xdr:rowOff>
    </xdr:from>
    <xdr:to>
      <xdr:col>14</xdr:col>
      <xdr:colOff>581025</xdr:colOff>
      <xdr:row>46</xdr:row>
      <xdr:rowOff>85725</xdr:rowOff>
    </xdr:to>
    <xdr:pic>
      <xdr:nvPicPr>
        <xdr:cNvPr id="1746" name="Picture 60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2728" r="1364"/>
        <a:stretch>
          <a:fillRect/>
        </a:stretch>
      </xdr:blipFill>
      <xdr:spPr bwMode="auto">
        <a:xfrm>
          <a:off x="6293224" y="2348193"/>
          <a:ext cx="4698066" cy="6948767"/>
        </a:xfrm>
        <a:prstGeom prst="rect">
          <a:avLst/>
        </a:prstGeom>
        <a:noFill/>
        <a:ln w="9525">
          <a:solidFill>
            <a:srgbClr val="BFBFBF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48</xdr:row>
          <xdr:rowOff>19050</xdr:rowOff>
        </xdr:from>
        <xdr:to>
          <xdr:col>14</xdr:col>
          <xdr:colOff>581025</xdr:colOff>
          <xdr:row>67</xdr:row>
          <xdr:rowOff>228600</xdr:rowOff>
        </xdr:to>
        <xdr:sp macro="" textlink="">
          <xdr:nvSpPr>
            <xdr:cNvPr id="4980" name="Object 1908" hidden="1">
              <a:extLst>
                <a:ext uri="{63B3BB69-23CF-44E3-9099-C40C66FF867C}">
                  <a14:compatExt spid="_x0000_s49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969696" mc:Ignorable="a14" a14:legacySpreadsheetColorIndex="55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295275</xdr:colOff>
      <xdr:row>1</xdr:row>
      <xdr:rowOff>142875</xdr:rowOff>
    </xdr:from>
    <xdr:to>
      <xdr:col>15</xdr:col>
      <xdr:colOff>200025</xdr:colOff>
      <xdr:row>27</xdr:row>
      <xdr:rowOff>38100</xdr:rowOff>
    </xdr:to>
    <xdr:pic>
      <xdr:nvPicPr>
        <xdr:cNvPr id="3174" name="Picture 17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401" t="7184" r="3812"/>
        <a:stretch>
          <a:fillRect/>
        </a:stretch>
      </xdr:blipFill>
      <xdr:spPr bwMode="auto">
        <a:xfrm>
          <a:off x="5172075" y="304800"/>
          <a:ext cx="4171950" cy="41052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printerSettings" Target="../printerSettings/printerSettings3.bin"/><Relationship Id="rId7" Type="http://schemas.openxmlformats.org/officeDocument/2006/relationships/oleObject" Target="../embeddings/oleObject1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2:DK295"/>
  <sheetViews>
    <sheetView showGridLines="0" tabSelected="1" view="pageBreakPreview" zoomScale="85" zoomScaleSheetLayoutView="85" workbookViewId="0">
      <selection activeCell="H18" sqref="H18"/>
    </sheetView>
  </sheetViews>
  <sheetFormatPr defaultRowHeight="12.75" x14ac:dyDescent="0.2"/>
  <cols>
    <col min="1" max="1" width="9.140625" style="26"/>
    <col min="2" max="2" width="20.7109375" style="26" customWidth="1"/>
    <col min="3" max="3" width="14.7109375" style="26" customWidth="1"/>
    <col min="4" max="4" width="11.42578125" style="26" customWidth="1"/>
    <col min="5" max="5" width="13.85546875" style="26" customWidth="1"/>
    <col min="6" max="6" width="12.7109375" style="26" customWidth="1"/>
    <col min="7" max="7" width="6.7109375" style="26" customWidth="1"/>
    <col min="8" max="8" width="8.7109375" style="26" customWidth="1"/>
    <col min="9" max="9" width="11.7109375" style="26" customWidth="1"/>
    <col min="10" max="10" width="10.7109375" style="26" customWidth="1"/>
    <col min="11" max="12" width="8.7109375" style="26" customWidth="1"/>
    <col min="13" max="16" width="9.140625" style="26"/>
    <col min="17" max="20" width="11.7109375" style="26" customWidth="1"/>
    <col min="21" max="21" width="12.28515625" style="26" customWidth="1"/>
    <col min="22" max="22" width="12.7109375" style="26" customWidth="1"/>
    <col min="23" max="23" width="11.7109375" style="26" customWidth="1"/>
    <col min="24" max="16384" width="9.140625" style="26"/>
  </cols>
  <sheetData>
    <row r="2" spans="2:115" x14ac:dyDescent="0.2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</row>
    <row r="3" spans="2:115" ht="12.75" customHeight="1" x14ac:dyDescent="0.2">
      <c r="B3" s="200"/>
      <c r="C3" s="191" t="s">
        <v>234</v>
      </c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  <c r="P3" s="13"/>
      <c r="Q3" s="11"/>
      <c r="R3" s="11"/>
      <c r="S3" s="11"/>
      <c r="T3" s="11"/>
      <c r="U3" s="11"/>
      <c r="V3" s="12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</row>
    <row r="4" spans="2:115" ht="13.5" customHeight="1" x14ac:dyDescent="0.2">
      <c r="B4" s="201"/>
      <c r="C4" s="194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6"/>
      <c r="P4" s="13"/>
      <c r="Q4" s="11"/>
      <c r="R4" s="11"/>
      <c r="S4" s="11"/>
      <c r="T4" s="11"/>
      <c r="U4" s="11"/>
      <c r="V4" s="12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</row>
    <row r="5" spans="2:115" ht="21" thickBot="1" x14ac:dyDescent="0.25">
      <c r="B5" s="201"/>
      <c r="C5" s="197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9"/>
      <c r="P5" s="13"/>
      <c r="Q5" s="11"/>
      <c r="R5" s="11"/>
      <c r="S5" s="11"/>
      <c r="T5" s="11"/>
      <c r="U5" s="11"/>
      <c r="V5" s="12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</row>
    <row r="6" spans="2:115" ht="16.5" thickBot="1" x14ac:dyDescent="0.25">
      <c r="B6" s="201"/>
      <c r="C6" s="10" t="s">
        <v>144</v>
      </c>
      <c r="D6" s="203"/>
      <c r="E6" s="204"/>
      <c r="F6" s="204"/>
      <c r="G6" s="204"/>
      <c r="H6" s="204"/>
      <c r="I6" s="204"/>
      <c r="J6" s="204"/>
      <c r="K6" s="204"/>
      <c r="L6" s="204"/>
      <c r="M6" s="207" t="s">
        <v>280</v>
      </c>
      <c r="N6" s="208"/>
      <c r="O6" s="209"/>
      <c r="P6" s="13"/>
      <c r="Q6" s="13"/>
      <c r="R6" s="13"/>
      <c r="S6" s="13"/>
      <c r="T6" s="27"/>
      <c r="U6" s="27"/>
      <c r="V6" s="14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</row>
    <row r="7" spans="2:115" ht="18" customHeight="1" thickBot="1" x14ac:dyDescent="0.25">
      <c r="B7" s="201"/>
      <c r="C7" s="10" t="s">
        <v>145</v>
      </c>
      <c r="D7" s="220"/>
      <c r="E7" s="221"/>
      <c r="F7" s="221"/>
      <c r="G7" s="221"/>
      <c r="H7" s="220"/>
      <c r="I7" s="221"/>
      <c r="J7" s="221"/>
      <c r="K7" s="221"/>
      <c r="L7" s="221"/>
      <c r="M7" s="214"/>
      <c r="N7" s="215"/>
      <c r="O7" s="216"/>
      <c r="P7" s="154"/>
      <c r="Q7" s="13"/>
      <c r="R7" s="13"/>
      <c r="S7" s="13"/>
      <c r="T7" s="27"/>
      <c r="U7" s="27"/>
      <c r="V7" s="1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</row>
    <row r="8" spans="2:115" ht="18" customHeight="1" thickBot="1" x14ac:dyDescent="0.25">
      <c r="B8" s="202"/>
      <c r="C8" s="10" t="s">
        <v>146</v>
      </c>
      <c r="D8" s="210"/>
      <c r="E8" s="211"/>
      <c r="F8" s="211"/>
      <c r="G8" s="211"/>
      <c r="H8" s="212"/>
      <c r="I8" s="213"/>
      <c r="J8" s="213"/>
      <c r="K8" s="213"/>
      <c r="L8" s="213"/>
      <c r="M8" s="217"/>
      <c r="N8" s="218"/>
      <c r="O8" s="219"/>
      <c r="P8" s="154"/>
      <c r="Q8" s="13"/>
      <c r="V8" s="1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</row>
    <row r="9" spans="2:115" ht="6" customHeight="1" x14ac:dyDescent="0.2">
      <c r="B9" s="5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57"/>
      <c r="P9" s="27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</row>
    <row r="10" spans="2:115" ht="18" customHeight="1" x14ac:dyDescent="0.2">
      <c r="B10" s="171" t="s">
        <v>209</v>
      </c>
      <c r="C10" s="58"/>
      <c r="D10" s="58"/>
      <c r="E10" s="177" t="s">
        <v>148</v>
      </c>
      <c r="F10" s="177"/>
      <c r="G10" s="177"/>
      <c r="H10" s="127"/>
      <c r="I10" s="27"/>
      <c r="J10" s="59"/>
      <c r="K10" s="27"/>
      <c r="L10" s="59"/>
      <c r="M10" s="59"/>
      <c r="N10" s="59"/>
      <c r="O10" s="57"/>
      <c r="P10" s="27"/>
      <c r="Q10" s="25"/>
      <c r="R10" s="25"/>
      <c r="S10" s="25"/>
      <c r="T10" s="25"/>
      <c r="U10" s="25"/>
      <c r="V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</row>
    <row r="11" spans="2:115" ht="18" customHeight="1" x14ac:dyDescent="0.2">
      <c r="B11" s="108" t="s">
        <v>235</v>
      </c>
      <c r="C11" s="166">
        <v>92</v>
      </c>
      <c r="D11" s="27" t="s">
        <v>18</v>
      </c>
      <c r="E11" s="222" t="s">
        <v>221</v>
      </c>
      <c r="F11" s="222"/>
      <c r="G11" s="222"/>
      <c r="H11" s="205" t="str">
        <f>IF(C62&gt;0.72*C24,"UNSAFE---CHECK",CONCATENATE(F18,R11,F19,R11,F20))</f>
        <v>540x400x20</v>
      </c>
      <c r="I11" s="205"/>
      <c r="J11" s="59"/>
      <c r="K11" s="59"/>
      <c r="L11" s="59"/>
      <c r="M11" s="59"/>
      <c r="N11" s="59"/>
      <c r="O11" s="57"/>
      <c r="P11" s="27"/>
      <c r="Q11" s="25"/>
      <c r="R11" s="25" t="s">
        <v>149</v>
      </c>
      <c r="S11" s="31"/>
      <c r="T11" s="25"/>
      <c r="U11" s="25"/>
      <c r="V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</row>
    <row r="12" spans="2:115" ht="18" customHeight="1" x14ac:dyDescent="0.2">
      <c r="B12" s="108" t="s">
        <v>236</v>
      </c>
      <c r="C12" s="81">
        <v>95</v>
      </c>
      <c r="D12" s="27" t="s">
        <v>18</v>
      </c>
      <c r="E12" s="222" t="s">
        <v>150</v>
      </c>
      <c r="F12" s="222"/>
      <c r="G12" s="222"/>
      <c r="H12" s="205">
        <f>F29</f>
        <v>10</v>
      </c>
      <c r="I12" s="205"/>
      <c r="J12" s="59"/>
      <c r="K12" s="59"/>
      <c r="L12" s="59"/>
      <c r="M12" s="59"/>
      <c r="N12" s="59"/>
      <c r="O12" s="57"/>
      <c r="P12" s="27"/>
      <c r="Q12" s="25"/>
      <c r="R12" s="25"/>
      <c r="S12" s="31"/>
      <c r="T12" s="25"/>
      <c r="U12" s="25"/>
      <c r="V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</row>
    <row r="13" spans="2:115" ht="18" customHeight="1" x14ac:dyDescent="0.2">
      <c r="B13" s="109" t="s">
        <v>0</v>
      </c>
      <c r="C13" s="81">
        <v>25</v>
      </c>
      <c r="D13" s="27" t="s">
        <v>18</v>
      </c>
      <c r="E13" s="74"/>
      <c r="F13" s="103"/>
      <c r="G13" s="65"/>
      <c r="H13" s="59"/>
      <c r="I13" s="222"/>
      <c r="J13" s="222"/>
      <c r="K13" s="222"/>
      <c r="L13" s="222"/>
      <c r="M13" s="70"/>
      <c r="N13" s="170"/>
      <c r="O13" s="57"/>
      <c r="P13" s="27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</row>
    <row r="14" spans="2:115" ht="18" customHeight="1" thickBot="1" x14ac:dyDescent="0.25">
      <c r="B14" s="110" t="s">
        <v>1</v>
      </c>
      <c r="C14" s="82">
        <v>0.5</v>
      </c>
      <c r="D14" s="27" t="s">
        <v>18</v>
      </c>
      <c r="E14" s="74"/>
      <c r="F14" s="66"/>
      <c r="G14" s="65"/>
      <c r="H14" s="59"/>
      <c r="I14" s="206"/>
      <c r="J14" s="206"/>
      <c r="K14" s="206"/>
      <c r="L14" s="206"/>
      <c r="M14" s="205"/>
      <c r="N14" s="205"/>
      <c r="O14" s="57"/>
      <c r="P14" s="27"/>
      <c r="Q14" s="25"/>
      <c r="R14" s="25"/>
      <c r="S14" s="69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</row>
    <row r="15" spans="2:115" ht="6" customHeight="1" x14ac:dyDescent="0.2">
      <c r="B15" s="56"/>
      <c r="C15" s="27"/>
      <c r="D15" s="27"/>
      <c r="E15" s="27"/>
      <c r="F15" s="27"/>
      <c r="G15" s="27"/>
      <c r="H15" s="60"/>
      <c r="I15" s="60"/>
      <c r="J15" s="60"/>
      <c r="K15" s="60"/>
      <c r="L15" s="60"/>
      <c r="M15" s="70"/>
      <c r="N15" s="170"/>
      <c r="O15" s="57"/>
      <c r="P15" s="27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</row>
    <row r="16" spans="2:115" ht="18" customHeight="1" x14ac:dyDescent="0.2">
      <c r="B16" s="179" t="s">
        <v>208</v>
      </c>
      <c r="C16" s="180"/>
      <c r="D16" s="58"/>
      <c r="E16" s="189" t="s">
        <v>222</v>
      </c>
      <c r="F16" s="190"/>
      <c r="G16" s="59"/>
      <c r="H16" s="59"/>
      <c r="I16" s="59"/>
      <c r="J16" s="27"/>
      <c r="K16" s="27"/>
      <c r="L16" s="27"/>
      <c r="M16" s="27"/>
      <c r="N16" s="27"/>
      <c r="O16" s="57"/>
      <c r="P16" s="27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</row>
    <row r="17" spans="2:115" ht="6" customHeight="1" thickBot="1" x14ac:dyDescent="0.25">
      <c r="B17" s="56"/>
      <c r="C17" s="27"/>
      <c r="D17" s="27"/>
      <c r="E17" s="59"/>
      <c r="F17" s="59"/>
      <c r="G17" s="59"/>
      <c r="H17" s="59"/>
      <c r="I17" s="59"/>
      <c r="J17" s="27"/>
      <c r="K17" s="27"/>
      <c r="L17" s="27"/>
      <c r="M17" s="27"/>
      <c r="N17" s="27"/>
      <c r="O17" s="57"/>
      <c r="P17" s="27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</row>
    <row r="18" spans="2:115" ht="18" customHeight="1" thickTop="1" x14ac:dyDescent="0.2">
      <c r="B18" s="111" t="s">
        <v>207</v>
      </c>
      <c r="C18" s="81" t="s">
        <v>143</v>
      </c>
      <c r="D18" s="27"/>
      <c r="E18" s="130" t="s">
        <v>240</v>
      </c>
      <c r="F18" s="85">
        <v>540</v>
      </c>
      <c r="G18" s="59"/>
      <c r="H18" s="59"/>
      <c r="I18" s="59"/>
      <c r="J18" s="27"/>
      <c r="K18" s="27"/>
      <c r="L18" s="27"/>
      <c r="M18" s="27"/>
      <c r="N18" s="27"/>
      <c r="O18" s="57"/>
      <c r="P18" s="27"/>
      <c r="Q18" s="25"/>
      <c r="T18" s="25"/>
      <c r="U18" s="16" t="s">
        <v>2</v>
      </c>
      <c r="V18" s="17" t="s">
        <v>3</v>
      </c>
      <c r="W18" s="17" t="s">
        <v>4</v>
      </c>
      <c r="X18" s="19" t="s">
        <v>5</v>
      </c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</row>
    <row r="19" spans="2:115" ht="18" customHeight="1" thickBot="1" x14ac:dyDescent="0.25">
      <c r="B19" s="111" t="s">
        <v>22</v>
      </c>
      <c r="C19" s="81" t="s">
        <v>9</v>
      </c>
      <c r="D19" s="27"/>
      <c r="E19" s="130" t="s">
        <v>241</v>
      </c>
      <c r="F19" s="85">
        <v>400</v>
      </c>
      <c r="G19" s="59"/>
      <c r="H19" s="59"/>
      <c r="I19" s="59"/>
      <c r="J19" s="27"/>
      <c r="K19" s="27"/>
      <c r="L19" s="27"/>
      <c r="M19" s="27"/>
      <c r="N19" s="27"/>
      <c r="O19" s="57"/>
      <c r="P19" s="27"/>
      <c r="Q19" s="25"/>
      <c r="S19" s="187"/>
      <c r="T19" s="188"/>
      <c r="U19" s="20">
        <v>540</v>
      </c>
      <c r="V19" s="21">
        <v>400</v>
      </c>
      <c r="W19" s="21">
        <v>8</v>
      </c>
      <c r="X19" s="22">
        <v>20</v>
      </c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</row>
    <row r="20" spans="2:115" ht="18" customHeight="1" thickTop="1" x14ac:dyDescent="0.2">
      <c r="B20" s="112" t="s">
        <v>152</v>
      </c>
      <c r="C20" s="81">
        <f>IF(C18=B195,U19,VLOOKUP(C18,B83:F195,2,FALSE))</f>
        <v>540</v>
      </c>
      <c r="D20" s="27"/>
      <c r="E20" s="130" t="s">
        <v>242</v>
      </c>
      <c r="F20" s="85">
        <v>20</v>
      </c>
      <c r="G20" s="59"/>
      <c r="H20" s="59"/>
      <c r="I20" s="59"/>
      <c r="J20" s="27"/>
      <c r="K20" s="27"/>
      <c r="L20" s="27"/>
      <c r="M20" s="27"/>
      <c r="N20" s="27"/>
      <c r="O20" s="57"/>
      <c r="P20" s="27"/>
      <c r="Q20" s="25"/>
      <c r="S20" s="186"/>
      <c r="T20" s="186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</row>
    <row r="21" spans="2:115" ht="18" customHeight="1" x14ac:dyDescent="0.2">
      <c r="B21" s="112" t="s">
        <v>151</v>
      </c>
      <c r="C21" s="81">
        <f>IF(C18=B195,V19,VLOOKUP(C18,B83:F195,3,FALSE))</f>
        <v>400</v>
      </c>
      <c r="D21" s="27"/>
      <c r="E21" s="130" t="s">
        <v>217</v>
      </c>
      <c r="F21" s="85">
        <v>105</v>
      </c>
      <c r="G21" s="27"/>
      <c r="H21" s="59"/>
      <c r="I21" s="59"/>
      <c r="J21" s="27"/>
      <c r="K21" s="27"/>
      <c r="L21" s="27"/>
      <c r="M21" s="27"/>
      <c r="N21" s="27"/>
      <c r="O21" s="57"/>
      <c r="P21" s="27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</row>
    <row r="22" spans="2:115" ht="18" customHeight="1" x14ac:dyDescent="0.2">
      <c r="B22" s="112" t="s">
        <v>153</v>
      </c>
      <c r="C22" s="81">
        <f>IF(C18=B195,W19,VLOOKUP(C18,B83:F195,4,FALSE))</f>
        <v>8</v>
      </c>
      <c r="D22" s="27"/>
      <c r="E22" s="133" t="s">
        <v>218</v>
      </c>
      <c r="F22" s="134">
        <f>(F18-2*F21)/((C29/2)-1)</f>
        <v>165</v>
      </c>
      <c r="G22" s="105"/>
      <c r="H22" s="59"/>
      <c r="I22" s="59"/>
      <c r="J22" s="27"/>
      <c r="K22" s="27"/>
      <c r="L22" s="27"/>
      <c r="M22" s="27"/>
      <c r="N22" s="27"/>
      <c r="O22" s="57"/>
      <c r="P22" s="27"/>
      <c r="Q22" s="25"/>
      <c r="R22" s="25"/>
      <c r="S22" s="25"/>
      <c r="T22" s="25" t="s">
        <v>219</v>
      </c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</row>
    <row r="23" spans="2:115" ht="18" customHeight="1" x14ac:dyDescent="0.2">
      <c r="B23" s="112" t="s">
        <v>154</v>
      </c>
      <c r="C23" s="81">
        <f>IF(C18=B195,X19,VLOOKUP(C18,B83:F195,5,FALSE))</f>
        <v>20</v>
      </c>
      <c r="D23" s="27"/>
      <c r="E23" s="131" t="s">
        <v>211</v>
      </c>
      <c r="F23" s="85">
        <v>100</v>
      </c>
      <c r="G23" s="76"/>
      <c r="H23" s="59"/>
      <c r="I23" s="59"/>
      <c r="J23" s="27"/>
      <c r="K23" s="27"/>
      <c r="L23" s="27"/>
      <c r="M23" s="27"/>
      <c r="N23" s="27"/>
      <c r="O23" s="57"/>
      <c r="P23" s="27"/>
      <c r="Q23" s="25"/>
      <c r="R23" s="25"/>
      <c r="S23" s="25"/>
      <c r="T23" s="25" t="s">
        <v>256</v>
      </c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</row>
    <row r="24" spans="2:115" ht="18" customHeight="1" thickBot="1" x14ac:dyDescent="0.25">
      <c r="B24" s="112" t="s">
        <v>249</v>
      </c>
      <c r="C24" s="156">
        <f>IF(F20&lt;=40,VLOOKUP(C19,U49:Y53,2,FALSE),VLOOKUP(C19,U49:Y53,4,FALSE))</f>
        <v>3.6</v>
      </c>
      <c r="D24" s="27"/>
      <c r="E24" s="132" t="s">
        <v>212</v>
      </c>
      <c r="F24" s="135">
        <f>F19-2*F23</f>
        <v>200</v>
      </c>
      <c r="G24" s="76"/>
      <c r="H24" s="59"/>
      <c r="I24" s="59"/>
      <c r="J24" s="27"/>
      <c r="K24" s="27"/>
      <c r="L24" s="27"/>
      <c r="M24" s="27"/>
      <c r="N24" s="27"/>
      <c r="O24" s="57"/>
      <c r="P24" s="27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</row>
    <row r="25" spans="2:115" ht="18" customHeight="1" thickBot="1" x14ac:dyDescent="0.25">
      <c r="B25" s="113" t="s">
        <v>250</v>
      </c>
      <c r="C25" s="157">
        <f>IF(F20&lt;=40,VLOOKUP(C19,U49:Y53,3,FALSE),VLOOKUP(C19,U49:Y53,5,FALSE))</f>
        <v>5.2</v>
      </c>
      <c r="D25" s="27"/>
      <c r="E25" s="104"/>
      <c r="F25" s="103"/>
      <c r="G25" s="76"/>
      <c r="H25" s="59"/>
      <c r="I25" s="59"/>
      <c r="J25" s="27"/>
      <c r="K25" s="27"/>
      <c r="L25" s="27"/>
      <c r="M25" s="27"/>
      <c r="N25" s="27"/>
      <c r="O25" s="57"/>
      <c r="P25" s="27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</row>
    <row r="26" spans="2:115" ht="6" customHeight="1" x14ac:dyDescent="0.2">
      <c r="B26" s="63"/>
      <c r="C26" s="59"/>
      <c r="D26" s="59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57"/>
      <c r="P26" s="27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</row>
    <row r="27" spans="2:115" ht="18" customHeight="1" x14ac:dyDescent="0.2">
      <c r="B27" s="231" t="s">
        <v>239</v>
      </c>
      <c r="C27" s="232"/>
      <c r="D27" s="58"/>
      <c r="E27" s="237" t="s">
        <v>219</v>
      </c>
      <c r="F27" s="237"/>
      <c r="G27" s="169"/>
      <c r="H27" s="96"/>
      <c r="I27" s="27"/>
      <c r="J27" s="27"/>
      <c r="K27" s="27"/>
      <c r="L27" s="27"/>
      <c r="M27" s="27"/>
      <c r="N27" s="27"/>
      <c r="O27" s="57"/>
      <c r="P27" s="27"/>
      <c r="Q27" s="25"/>
      <c r="R27" s="25"/>
      <c r="S27" s="25"/>
      <c r="T27" s="25"/>
      <c r="U27" s="25"/>
      <c r="V27" s="28"/>
      <c r="W27" s="24"/>
      <c r="X27" s="223"/>
      <c r="Y27" s="223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</row>
    <row r="28" spans="2:115" ht="18" customHeight="1" x14ac:dyDescent="0.2">
      <c r="B28" s="114" t="s">
        <v>155</v>
      </c>
      <c r="C28" s="91">
        <v>10.9</v>
      </c>
      <c r="D28" s="46"/>
      <c r="E28" s="86" t="s">
        <v>245</v>
      </c>
      <c r="F28" s="88">
        <v>2</v>
      </c>
      <c r="G28" s="128"/>
      <c r="H28" s="76"/>
      <c r="I28" s="27"/>
      <c r="J28" s="27"/>
      <c r="K28" s="27"/>
      <c r="L28" s="27"/>
      <c r="M28" s="27"/>
      <c r="N28" s="27"/>
      <c r="O28" s="57"/>
      <c r="P28" s="27"/>
      <c r="Q28" s="25"/>
      <c r="R28" s="25">
        <f>IF(G28="B.U.S.",3,4)</f>
        <v>4</v>
      </c>
      <c r="S28" s="25"/>
      <c r="T28" s="25"/>
      <c r="U28" s="25" t="s">
        <v>12</v>
      </c>
      <c r="V28" s="28" t="s">
        <v>19</v>
      </c>
      <c r="W28" s="28" t="s">
        <v>20</v>
      </c>
      <c r="X28" s="24"/>
      <c r="Y28" s="24"/>
      <c r="Z28" s="25"/>
      <c r="AA28" s="25"/>
      <c r="AB28" s="25"/>
      <c r="AC28" s="25"/>
      <c r="AD28" s="24" t="s">
        <v>10</v>
      </c>
      <c r="AE28" s="24" t="s">
        <v>11</v>
      </c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</row>
    <row r="29" spans="2:115" ht="18" customHeight="1" x14ac:dyDescent="0.2">
      <c r="B29" s="115" t="s">
        <v>156</v>
      </c>
      <c r="C29" s="81">
        <v>6</v>
      </c>
      <c r="D29" s="59"/>
      <c r="E29" s="87" t="s">
        <v>147</v>
      </c>
      <c r="F29" s="88">
        <v>10</v>
      </c>
      <c r="G29" s="129"/>
      <c r="H29" s="76"/>
      <c r="I29" s="59"/>
      <c r="J29" s="59"/>
      <c r="K29" s="27"/>
      <c r="L29" s="27"/>
      <c r="M29" s="27"/>
      <c r="N29" s="27"/>
      <c r="O29" s="57"/>
      <c r="P29" s="27"/>
      <c r="Q29" s="25"/>
      <c r="R29" s="25"/>
      <c r="S29" s="25"/>
      <c r="T29" s="25"/>
      <c r="U29" s="25" t="s">
        <v>7</v>
      </c>
      <c r="V29" s="23">
        <v>2.4</v>
      </c>
      <c r="W29" s="23">
        <v>3.6</v>
      </c>
      <c r="X29" s="23">
        <v>0.2</v>
      </c>
      <c r="Y29" s="23"/>
      <c r="Z29" s="24"/>
      <c r="AA29" s="24"/>
      <c r="AB29" s="25"/>
      <c r="AC29" s="25">
        <v>12</v>
      </c>
      <c r="AD29" s="23">
        <v>1.1299999999999999</v>
      </c>
      <c r="AE29" s="24">
        <v>0.84</v>
      </c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</row>
    <row r="30" spans="2:115" ht="18" customHeight="1" thickBot="1" x14ac:dyDescent="0.25">
      <c r="B30" s="112" t="s">
        <v>157</v>
      </c>
      <c r="C30" s="81">
        <v>30</v>
      </c>
      <c r="D30" s="59"/>
      <c r="E30" s="89" t="s">
        <v>210</v>
      </c>
      <c r="F30" s="90">
        <v>200</v>
      </c>
      <c r="G30" s="129"/>
      <c r="H30" s="76"/>
      <c r="I30" s="59"/>
      <c r="J30" s="59"/>
      <c r="K30" s="27"/>
      <c r="L30" s="27"/>
      <c r="M30" s="27"/>
      <c r="N30" s="27"/>
      <c r="O30" s="57"/>
      <c r="P30" s="27"/>
      <c r="Q30" s="25"/>
      <c r="R30" s="25"/>
      <c r="S30" s="25"/>
      <c r="T30" s="25"/>
      <c r="U30" s="29" t="s">
        <v>8</v>
      </c>
      <c r="V30" s="30">
        <v>2.8</v>
      </c>
      <c r="W30" s="30">
        <v>4.4000000000000004</v>
      </c>
      <c r="X30" s="30">
        <v>0.2</v>
      </c>
      <c r="Y30" s="30"/>
      <c r="Z30" s="24"/>
      <c r="AA30" s="24"/>
      <c r="AB30" s="25"/>
      <c r="AC30" s="25">
        <v>16</v>
      </c>
      <c r="AD30" s="23">
        <v>2.0099999999999998</v>
      </c>
      <c r="AE30" s="24">
        <v>1.57</v>
      </c>
      <c r="AF30" s="25"/>
      <c r="AG30" s="25"/>
      <c r="AH30" s="25"/>
      <c r="AI30" s="25"/>
      <c r="AJ30" s="25"/>
      <c r="AK30" s="25"/>
      <c r="AL30" s="25"/>
      <c r="AM30" s="25"/>
      <c r="AN30" s="27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</row>
    <row r="31" spans="2:115" ht="18" customHeight="1" x14ac:dyDescent="0.2">
      <c r="B31" s="116" t="s">
        <v>158</v>
      </c>
      <c r="C31" s="92">
        <f>VLOOKUP(C28,U29:W39,2,FALSE)</f>
        <v>9</v>
      </c>
      <c r="D31" s="59"/>
      <c r="E31" s="230" t="str">
        <f>IF(D57="No Interference","No Need to Add Stiffeners","")</f>
        <v/>
      </c>
      <c r="F31" s="230"/>
      <c r="G31" s="129"/>
      <c r="H31" s="65"/>
      <c r="I31" s="59"/>
      <c r="J31" s="59"/>
      <c r="K31" s="27"/>
      <c r="L31" s="27"/>
      <c r="M31" s="27"/>
      <c r="N31" s="27"/>
      <c r="O31" s="57"/>
      <c r="P31" s="27"/>
      <c r="Q31" s="25"/>
      <c r="R31" s="25"/>
      <c r="S31" s="25"/>
      <c r="T31" s="25"/>
      <c r="U31" s="29" t="s">
        <v>9</v>
      </c>
      <c r="V31" s="30">
        <v>3.6</v>
      </c>
      <c r="W31" s="30">
        <v>5.2</v>
      </c>
      <c r="X31" s="30">
        <v>0.2</v>
      </c>
      <c r="Y31" s="30"/>
      <c r="Z31" s="24"/>
      <c r="AA31" s="24"/>
      <c r="AB31" s="25"/>
      <c r="AC31" s="25">
        <v>20</v>
      </c>
      <c r="AD31" s="23">
        <v>3.14</v>
      </c>
      <c r="AE31" s="24">
        <v>2.4500000000000002</v>
      </c>
      <c r="AF31" s="25"/>
      <c r="AG31" s="25"/>
      <c r="AH31" s="25"/>
      <c r="AI31" s="25"/>
      <c r="AJ31" s="25"/>
      <c r="AK31" s="25"/>
      <c r="AL31" s="25"/>
      <c r="AM31" s="25"/>
      <c r="AN31" s="27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</row>
    <row r="32" spans="2:115" ht="18" customHeight="1" x14ac:dyDescent="0.2">
      <c r="B32" s="116" t="s">
        <v>159</v>
      </c>
      <c r="C32" s="92">
        <f>VLOOKUP(C28,U29:W39,3,FALSE)</f>
        <v>10</v>
      </c>
      <c r="D32" s="59"/>
      <c r="E32" s="59"/>
      <c r="F32" s="106"/>
      <c r="G32" s="129"/>
      <c r="H32" s="65"/>
      <c r="I32" s="59"/>
      <c r="J32" s="59"/>
      <c r="K32" s="27"/>
      <c r="L32" s="27"/>
      <c r="M32" s="27"/>
      <c r="N32" s="27"/>
      <c r="O32" s="57"/>
      <c r="P32" s="27"/>
      <c r="Q32" s="25"/>
      <c r="R32" s="25"/>
      <c r="S32" s="25"/>
      <c r="T32" s="25"/>
      <c r="U32" s="29">
        <v>10.9</v>
      </c>
      <c r="V32" s="23">
        <v>9</v>
      </c>
      <c r="W32" s="23">
        <v>10</v>
      </c>
      <c r="X32" s="23">
        <v>0.2</v>
      </c>
      <c r="Y32" s="25"/>
      <c r="Z32" s="24"/>
      <c r="AA32" s="24"/>
      <c r="AB32" s="25"/>
      <c r="AC32" s="25">
        <v>22</v>
      </c>
      <c r="AD32" s="23">
        <v>3.8</v>
      </c>
      <c r="AE32" s="24">
        <v>3.03</v>
      </c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</row>
    <row r="33" spans="2:115" ht="18" customHeight="1" x14ac:dyDescent="0.2">
      <c r="B33" s="117" t="s">
        <v>160</v>
      </c>
      <c r="C33" s="93">
        <f>LOOKUP(C30,AC29:AC37,AD29:AD37)</f>
        <v>7.06</v>
      </c>
      <c r="D33" s="59"/>
      <c r="E33" s="59"/>
      <c r="F33" s="106"/>
      <c r="G33" s="129"/>
      <c r="H33" s="76"/>
      <c r="I33" s="59"/>
      <c r="J33" s="59"/>
      <c r="K33" s="27"/>
      <c r="L33" s="27"/>
      <c r="M33" s="27"/>
      <c r="N33" s="27"/>
      <c r="O33" s="57"/>
      <c r="P33" s="27"/>
      <c r="Q33" s="25"/>
      <c r="R33" s="25"/>
      <c r="S33" s="25"/>
      <c r="T33" s="25"/>
      <c r="U33" s="29">
        <v>8.8000000000000007</v>
      </c>
      <c r="V33" s="23">
        <v>6.4</v>
      </c>
      <c r="W33" s="23">
        <v>8</v>
      </c>
      <c r="X33" s="23">
        <v>0.25</v>
      </c>
      <c r="Y33" s="25"/>
      <c r="Z33" s="24"/>
      <c r="AA33" s="24"/>
      <c r="AB33" s="25"/>
      <c r="AC33" s="25">
        <v>24</v>
      </c>
      <c r="AD33" s="23">
        <v>4.5199999999999996</v>
      </c>
      <c r="AE33" s="24">
        <v>3.53</v>
      </c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</row>
    <row r="34" spans="2:115" ht="18" customHeight="1" thickBot="1" x14ac:dyDescent="0.25">
      <c r="B34" s="118" t="s">
        <v>161</v>
      </c>
      <c r="C34" s="94">
        <f>LOOKUP(C30,AC29:AC37,AE29:AE37)</f>
        <v>5.61</v>
      </c>
      <c r="D34" s="61"/>
      <c r="E34" s="27"/>
      <c r="F34" s="76"/>
      <c r="G34" s="76"/>
      <c r="H34" s="74"/>
      <c r="I34" s="27"/>
      <c r="J34" s="27"/>
      <c r="K34" s="27"/>
      <c r="L34" s="27"/>
      <c r="M34" s="27"/>
      <c r="N34" s="27"/>
      <c r="O34" s="57"/>
      <c r="P34" s="27"/>
      <c r="Q34" s="25"/>
      <c r="R34" s="25"/>
      <c r="S34" s="25">
        <f>VLOOKUP(C28,U29:X39,4,FALSE)</f>
        <v>0.2</v>
      </c>
      <c r="T34" s="25"/>
      <c r="U34" s="29">
        <v>6.8</v>
      </c>
      <c r="V34" s="23">
        <v>4.8</v>
      </c>
      <c r="W34" s="23">
        <v>6</v>
      </c>
      <c r="X34" s="23">
        <v>0.2</v>
      </c>
      <c r="Y34" s="25"/>
      <c r="Z34" s="25"/>
      <c r="AA34" s="25"/>
      <c r="AB34" s="25"/>
      <c r="AC34" s="25">
        <v>27</v>
      </c>
      <c r="AD34" s="23">
        <v>5.73</v>
      </c>
      <c r="AE34" s="24">
        <v>4.59</v>
      </c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</row>
    <row r="35" spans="2:115" ht="6" customHeight="1" x14ac:dyDescent="0.2">
      <c r="B35" s="63"/>
      <c r="C35" s="59"/>
      <c r="D35" s="59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57"/>
      <c r="P35" s="27"/>
      <c r="Q35" s="25"/>
      <c r="R35" s="25"/>
      <c r="S35" s="25"/>
      <c r="T35" s="25"/>
      <c r="U35" s="29">
        <v>5.8</v>
      </c>
      <c r="V35" s="23">
        <v>4</v>
      </c>
      <c r="W35" s="23">
        <v>5</v>
      </c>
      <c r="X35" s="23">
        <v>0.2</v>
      </c>
      <c r="Y35" s="25"/>
      <c r="Z35" s="25"/>
      <c r="AA35" s="25"/>
      <c r="AB35" s="25"/>
      <c r="AC35" s="25">
        <v>30</v>
      </c>
      <c r="AD35" s="23">
        <v>7.06</v>
      </c>
      <c r="AE35" s="24">
        <v>5.61</v>
      </c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</row>
    <row r="36" spans="2:115" ht="18" customHeight="1" x14ac:dyDescent="0.2">
      <c r="B36" s="233" t="s">
        <v>274</v>
      </c>
      <c r="C36" s="189"/>
      <c r="D36" s="71"/>
      <c r="E36" s="59"/>
      <c r="F36" s="71"/>
      <c r="G36" s="71"/>
      <c r="H36" s="71"/>
      <c r="I36" s="71"/>
      <c r="J36" s="71"/>
      <c r="K36" s="27"/>
      <c r="L36" s="27"/>
      <c r="M36" s="27"/>
      <c r="N36" s="27"/>
      <c r="O36" s="57"/>
      <c r="P36" s="27"/>
      <c r="Q36" s="25"/>
      <c r="R36" s="25"/>
      <c r="S36" s="25"/>
      <c r="T36" s="25"/>
      <c r="U36" s="29">
        <v>5.6</v>
      </c>
      <c r="V36" s="23">
        <v>3</v>
      </c>
      <c r="W36" s="23">
        <v>5</v>
      </c>
      <c r="X36" s="23">
        <v>0.25</v>
      </c>
      <c r="Y36" s="25"/>
      <c r="Z36" s="25"/>
      <c r="AA36" s="25"/>
      <c r="AB36" s="25"/>
      <c r="AC36" s="25">
        <v>36</v>
      </c>
      <c r="AD36" s="23">
        <v>10.18</v>
      </c>
      <c r="AE36" s="24">
        <v>8.17</v>
      </c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</row>
    <row r="37" spans="2:115" ht="6" customHeight="1" x14ac:dyDescent="0.2">
      <c r="B37" s="63"/>
      <c r="C37" s="59"/>
      <c r="D37" s="59"/>
      <c r="E37" s="59"/>
      <c r="F37" s="76"/>
      <c r="G37" s="76"/>
      <c r="H37" s="76"/>
      <c r="I37" s="74"/>
      <c r="J37" s="27"/>
      <c r="K37" s="27"/>
      <c r="L37" s="27"/>
      <c r="M37" s="27"/>
      <c r="N37" s="27"/>
      <c r="O37" s="57"/>
      <c r="P37" s="27"/>
      <c r="Q37" s="25"/>
      <c r="R37" s="25"/>
      <c r="S37" s="25"/>
      <c r="T37" s="25"/>
      <c r="U37" s="29">
        <v>4.8</v>
      </c>
      <c r="V37" s="23">
        <v>3.2</v>
      </c>
      <c r="W37" s="23">
        <v>4</v>
      </c>
      <c r="X37" s="23">
        <v>0.2</v>
      </c>
      <c r="Y37" s="25"/>
      <c r="Z37" s="25"/>
      <c r="AA37" s="25"/>
      <c r="AB37" s="25"/>
      <c r="AC37" s="25">
        <v>40</v>
      </c>
      <c r="AD37" s="23">
        <v>12.56</v>
      </c>
      <c r="AE37" s="24">
        <v>9.42</v>
      </c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</row>
    <row r="38" spans="2:115" ht="18" customHeight="1" x14ac:dyDescent="0.2">
      <c r="B38" s="234" t="s">
        <v>199</v>
      </c>
      <c r="C38" s="235"/>
      <c r="D38" s="27"/>
      <c r="E38" s="59"/>
      <c r="F38" s="65"/>
      <c r="G38" s="66"/>
      <c r="H38" s="65"/>
      <c r="I38" s="168"/>
      <c r="J38" s="27"/>
      <c r="K38" s="27"/>
      <c r="L38" s="27"/>
      <c r="M38" s="27"/>
      <c r="N38" s="27"/>
      <c r="O38" s="57"/>
      <c r="P38" s="27"/>
      <c r="Q38" s="25"/>
      <c r="R38" s="25"/>
      <c r="S38" s="25"/>
      <c r="T38" s="25"/>
      <c r="U38" s="29">
        <v>4.5999999999999996</v>
      </c>
      <c r="V38" s="23">
        <v>2.4</v>
      </c>
      <c r="W38" s="23">
        <v>4</v>
      </c>
      <c r="X38" s="23">
        <v>0.25</v>
      </c>
      <c r="Y38" s="25"/>
      <c r="Z38" s="25"/>
      <c r="AA38" s="25"/>
      <c r="AB38" s="25"/>
      <c r="AC38" s="25">
        <v>45</v>
      </c>
      <c r="AD38" s="23">
        <v>15.9</v>
      </c>
      <c r="AE38" s="24">
        <v>11.92</v>
      </c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</row>
    <row r="39" spans="2:115" ht="18" customHeight="1" x14ac:dyDescent="0.2">
      <c r="B39" s="119" t="s">
        <v>166</v>
      </c>
      <c r="C39" s="83">
        <f>IF(OR(C28=4.6,C28=5.6,C28=8.8),0.25*C32*C34,0.2*C32*C34)</f>
        <v>11.22</v>
      </c>
      <c r="D39" s="27"/>
      <c r="E39" s="59"/>
      <c r="F39" s="59"/>
      <c r="G39" s="59"/>
      <c r="H39" s="59"/>
      <c r="I39" s="27"/>
      <c r="J39" s="27"/>
      <c r="K39" s="27"/>
      <c r="L39" s="27"/>
      <c r="M39" s="27"/>
      <c r="N39" s="27"/>
      <c r="O39" s="57"/>
      <c r="P39" s="27"/>
      <c r="Q39" s="25"/>
      <c r="R39" s="25"/>
      <c r="S39" s="25"/>
      <c r="T39" s="25"/>
      <c r="U39" s="29" t="s">
        <v>17</v>
      </c>
      <c r="V39" s="23">
        <v>0</v>
      </c>
      <c r="W39" s="23">
        <v>0</v>
      </c>
      <c r="X39" s="23">
        <v>0</v>
      </c>
      <c r="Y39" s="25"/>
      <c r="Z39" s="25"/>
      <c r="AA39" s="25"/>
      <c r="AB39" s="25"/>
      <c r="AC39" s="25">
        <v>50</v>
      </c>
      <c r="AD39" s="23">
        <v>19.63</v>
      </c>
      <c r="AE39" s="24">
        <v>14.72</v>
      </c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</row>
    <row r="40" spans="2:115" ht="18" customHeight="1" x14ac:dyDescent="0.2">
      <c r="B40" s="120" t="s">
        <v>167</v>
      </c>
      <c r="C40" s="83">
        <f>0.33*C32*C34</f>
        <v>18.513000000000002</v>
      </c>
      <c r="D40" s="27"/>
      <c r="E40" s="59"/>
      <c r="F40" s="59"/>
      <c r="G40" s="59"/>
      <c r="H40" s="59"/>
      <c r="I40" s="27"/>
      <c r="J40" s="27"/>
      <c r="K40" s="27"/>
      <c r="L40" s="27"/>
      <c r="M40" s="27"/>
      <c r="N40" s="27"/>
      <c r="O40" s="57"/>
      <c r="P40" s="27"/>
      <c r="Q40" s="25"/>
      <c r="R40" s="25"/>
      <c r="S40" s="25"/>
      <c r="T40" s="25"/>
      <c r="U40" s="29"/>
      <c r="V40" s="23"/>
      <c r="W40" s="23"/>
      <c r="X40" s="23"/>
      <c r="Y40" s="25"/>
      <c r="Z40" s="25"/>
      <c r="AA40" s="25"/>
      <c r="AB40" s="25"/>
      <c r="AC40" s="25">
        <v>55</v>
      </c>
      <c r="AD40" s="23">
        <v>23.75</v>
      </c>
      <c r="AE40" s="24">
        <v>17.809999999999999</v>
      </c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</row>
    <row r="41" spans="2:115" ht="18" customHeight="1" thickBot="1" x14ac:dyDescent="0.25">
      <c r="B41" s="121" t="s">
        <v>168</v>
      </c>
      <c r="C41" s="84">
        <f>0.8*C25*C30*MIN(F20,10)/100</f>
        <v>12.48</v>
      </c>
      <c r="D41" s="27"/>
      <c r="E41" s="59"/>
      <c r="F41" s="59"/>
      <c r="G41" s="59"/>
      <c r="H41" s="59"/>
      <c r="I41" s="27"/>
      <c r="J41" s="27"/>
      <c r="K41" s="27"/>
      <c r="L41" s="27"/>
      <c r="M41" s="27"/>
      <c r="N41" s="27"/>
      <c r="O41" s="57"/>
      <c r="P41" s="27"/>
      <c r="Q41" s="25"/>
      <c r="R41" s="25"/>
      <c r="S41" s="25"/>
      <c r="T41" s="25"/>
      <c r="U41" s="29"/>
      <c r="V41" s="23"/>
      <c r="W41" s="23"/>
      <c r="X41" s="23"/>
      <c r="Y41" s="25"/>
      <c r="Z41" s="25"/>
      <c r="AA41" s="25"/>
      <c r="AB41" s="25"/>
      <c r="AC41" s="25">
        <v>60</v>
      </c>
      <c r="AD41" s="23">
        <v>28.27</v>
      </c>
      <c r="AE41" s="24">
        <v>21.2</v>
      </c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</row>
    <row r="42" spans="2:115" ht="18" customHeight="1" x14ac:dyDescent="0.2">
      <c r="B42" s="241" t="s">
        <v>200</v>
      </c>
      <c r="C42" s="242"/>
      <c r="D42" s="27"/>
      <c r="E42" s="27"/>
      <c r="F42" s="59"/>
      <c r="G42" s="59"/>
      <c r="H42" s="59"/>
      <c r="I42" s="27"/>
      <c r="J42" s="27"/>
      <c r="K42" s="27"/>
      <c r="L42" s="27"/>
      <c r="M42" s="27"/>
      <c r="N42" s="27"/>
      <c r="O42" s="57"/>
      <c r="P42" s="27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>
        <v>65</v>
      </c>
      <c r="AD42" s="23">
        <v>33.18</v>
      </c>
      <c r="AE42" s="24">
        <v>24.88</v>
      </c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</row>
    <row r="43" spans="2:115" ht="18" customHeight="1" x14ac:dyDescent="0.2">
      <c r="B43" s="226" t="s">
        <v>163</v>
      </c>
      <c r="C43" s="227"/>
      <c r="D43" s="83">
        <f>(C13^2+C14^2)^0.5</f>
        <v>25.004999500099974</v>
      </c>
      <c r="E43" s="27"/>
      <c r="F43" s="59"/>
      <c r="G43" s="59"/>
      <c r="H43" s="59"/>
      <c r="I43" s="27"/>
      <c r="J43" s="27"/>
      <c r="K43" s="27"/>
      <c r="L43" s="27"/>
      <c r="M43" s="27"/>
      <c r="N43" s="27"/>
      <c r="O43" s="57"/>
      <c r="P43" s="27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>
        <v>70</v>
      </c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</row>
    <row r="44" spans="2:115" ht="18" customHeight="1" x14ac:dyDescent="0.2">
      <c r="B44" s="226" t="s">
        <v>164</v>
      </c>
      <c r="C44" s="227"/>
      <c r="D44" s="83">
        <f>D43/C29</f>
        <v>4.1674999166833286</v>
      </c>
      <c r="E44" s="224" t="str">
        <f>IF(MIN(C41,C39)&gt;=D44,"SAFE","UNSAFE")</f>
        <v>SAFE</v>
      </c>
      <c r="F44" s="225"/>
      <c r="G44" s="59"/>
      <c r="H44" s="59"/>
      <c r="I44" s="27"/>
      <c r="J44" s="27"/>
      <c r="K44" s="27"/>
      <c r="L44" s="27"/>
      <c r="M44" s="27"/>
      <c r="N44" s="27"/>
      <c r="O44" s="57"/>
      <c r="P44" s="27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</row>
    <row r="45" spans="2:115" ht="18" customHeight="1" x14ac:dyDescent="0.2">
      <c r="B45" s="226" t="s">
        <v>165</v>
      </c>
      <c r="C45" s="227"/>
      <c r="D45" s="83">
        <f>C12/C29</f>
        <v>15.833333333333334</v>
      </c>
      <c r="E45" s="224" t="str">
        <f>IF(C40&gt;=D45,"SAFE","UNSAFE")</f>
        <v>SAFE</v>
      </c>
      <c r="F45" s="225"/>
      <c r="G45" s="27"/>
      <c r="H45" s="27"/>
      <c r="I45" s="27"/>
      <c r="J45" s="27"/>
      <c r="K45" s="27"/>
      <c r="L45" s="27"/>
      <c r="M45" s="27"/>
      <c r="N45" s="27"/>
      <c r="O45" s="57"/>
      <c r="P45" s="27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</row>
    <row r="46" spans="2:115" ht="18" customHeight="1" x14ac:dyDescent="0.2">
      <c r="B46" s="228" t="s">
        <v>162</v>
      </c>
      <c r="C46" s="229"/>
      <c r="D46" s="83">
        <f>(D44/C39)^2+(D45/C40)^2</f>
        <v>0.86942479309328413</v>
      </c>
      <c r="E46" s="224" t="str">
        <f>IF(D46&gt;1,"UNSAFE.","SAFE")</f>
        <v>SAFE</v>
      </c>
      <c r="F46" s="225"/>
      <c r="G46" s="27"/>
      <c r="H46" s="27"/>
      <c r="I46" s="27"/>
      <c r="J46" s="27"/>
      <c r="K46" s="27"/>
      <c r="L46" s="27"/>
      <c r="M46" s="27"/>
      <c r="N46" s="27"/>
      <c r="O46" s="57"/>
      <c r="P46" s="27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</row>
    <row r="47" spans="2:115" ht="8.25" customHeight="1" x14ac:dyDescent="0.2">
      <c r="B47" s="174"/>
      <c r="C47" s="175"/>
      <c r="D47" s="62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57"/>
      <c r="P47" s="27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</row>
    <row r="48" spans="2:115" ht="18" customHeight="1" x14ac:dyDescent="0.2">
      <c r="B48" s="233" t="s">
        <v>275</v>
      </c>
      <c r="C48" s="189"/>
      <c r="D48" s="189"/>
      <c r="E48" s="189"/>
      <c r="F48" s="73"/>
      <c r="G48" s="59"/>
      <c r="H48" s="27"/>
      <c r="I48" s="27"/>
      <c r="J48" s="27"/>
      <c r="K48" s="27"/>
      <c r="L48" s="27"/>
      <c r="M48" s="27"/>
      <c r="N48" s="27"/>
      <c r="O48" s="57"/>
      <c r="P48" s="27"/>
      <c r="Q48" s="25"/>
      <c r="R48" s="25"/>
      <c r="S48" s="25"/>
      <c r="T48" s="25"/>
      <c r="U48" s="25"/>
      <c r="V48" s="236" t="s">
        <v>15</v>
      </c>
      <c r="W48" s="223"/>
      <c r="X48" s="223" t="s">
        <v>16</v>
      </c>
      <c r="Y48" s="223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</row>
    <row r="49" spans="2:115" ht="18" customHeight="1" x14ac:dyDescent="0.2">
      <c r="B49" s="79" t="s">
        <v>214</v>
      </c>
      <c r="C49" s="169">
        <f>(F18-0.95*C20)/2</f>
        <v>13.5</v>
      </c>
      <c r="D49" s="107" t="s">
        <v>6</v>
      </c>
      <c r="E49" s="59"/>
      <c r="F49" s="59"/>
      <c r="G49" s="59"/>
      <c r="H49" s="27"/>
      <c r="I49" s="27"/>
      <c r="J49" s="27"/>
      <c r="K49" s="27"/>
      <c r="L49" s="27"/>
      <c r="M49" s="27"/>
      <c r="N49" s="27"/>
      <c r="O49" s="57"/>
      <c r="P49" s="27"/>
      <c r="Q49" s="25"/>
      <c r="R49" s="25"/>
      <c r="S49" s="25"/>
      <c r="T49" s="25"/>
      <c r="U49" s="25" t="s">
        <v>12</v>
      </c>
      <c r="V49" s="24" t="s">
        <v>13</v>
      </c>
      <c r="W49" s="24" t="s">
        <v>14</v>
      </c>
      <c r="X49" s="24" t="s">
        <v>13</v>
      </c>
      <c r="Y49" s="24" t="s">
        <v>14</v>
      </c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</row>
    <row r="50" spans="2:115" ht="18" customHeight="1" x14ac:dyDescent="0.2">
      <c r="B50" s="79" t="s">
        <v>215</v>
      </c>
      <c r="C50" s="169">
        <f>(F19-0.8*C21)/2</f>
        <v>40</v>
      </c>
      <c r="D50" s="107" t="s">
        <v>6</v>
      </c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57"/>
      <c r="P50" s="27"/>
      <c r="Q50" s="25"/>
      <c r="R50" s="25"/>
      <c r="S50" s="25"/>
      <c r="T50" s="25"/>
      <c r="U50" s="25" t="s">
        <v>7</v>
      </c>
      <c r="V50" s="23">
        <v>2.4</v>
      </c>
      <c r="W50" s="23">
        <v>3.6</v>
      </c>
      <c r="X50" s="23">
        <v>2.15</v>
      </c>
      <c r="Y50" s="23">
        <v>3.4</v>
      </c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</row>
    <row r="51" spans="2:115" ht="18" customHeight="1" x14ac:dyDescent="0.2">
      <c r="B51" s="122" t="s">
        <v>237</v>
      </c>
      <c r="C51" s="123">
        <f>C11/(F18*F19*0.01)</f>
        <v>4.2592592592592592E-2</v>
      </c>
      <c r="D51" s="124" t="s">
        <v>238</v>
      </c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57"/>
      <c r="P51" s="27"/>
      <c r="Q51" s="25"/>
      <c r="R51" s="25"/>
      <c r="S51" s="25"/>
      <c r="T51" s="25"/>
      <c r="U51" s="18" t="s">
        <v>8</v>
      </c>
      <c r="V51" s="30">
        <v>2.8</v>
      </c>
      <c r="W51" s="30">
        <v>4.4000000000000004</v>
      </c>
      <c r="X51" s="30">
        <v>2.5499999999999998</v>
      </c>
      <c r="Y51" s="30">
        <v>4.0999999999999996</v>
      </c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</row>
    <row r="52" spans="2:115" ht="18" customHeight="1" x14ac:dyDescent="0.2">
      <c r="B52" s="79" t="s">
        <v>23</v>
      </c>
      <c r="C52" s="62">
        <f>(C51*(0.1*MAX(C49,C50))^2)/2</f>
        <v>0.34074074074074073</v>
      </c>
      <c r="D52" s="107" t="s">
        <v>21</v>
      </c>
      <c r="E52" s="72"/>
      <c r="F52" s="72"/>
      <c r="G52" s="72"/>
      <c r="H52" s="27"/>
      <c r="I52" s="27"/>
      <c r="J52" s="27"/>
      <c r="K52" s="27"/>
      <c r="L52" s="27"/>
      <c r="M52" s="27"/>
      <c r="N52" s="27"/>
      <c r="O52" s="57"/>
      <c r="P52" s="27"/>
      <c r="Q52" s="25"/>
      <c r="R52" s="25"/>
      <c r="S52" s="25"/>
      <c r="T52" s="25"/>
      <c r="U52" s="18" t="s">
        <v>9</v>
      </c>
      <c r="V52" s="30">
        <v>3.6</v>
      </c>
      <c r="W52" s="30">
        <v>5.2</v>
      </c>
      <c r="X52" s="30">
        <v>3.35</v>
      </c>
      <c r="Y52" s="30">
        <v>4.9000000000000004</v>
      </c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</row>
    <row r="53" spans="2:115" ht="18" customHeight="1" x14ac:dyDescent="0.2">
      <c r="B53" s="80" t="s">
        <v>216</v>
      </c>
      <c r="C53" s="64">
        <f>(((6*C52/(0.72*C24)))^0.5)*10</f>
        <v>8.8811694876161464</v>
      </c>
      <c r="D53" s="107" t="s">
        <v>6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57"/>
      <c r="P53" s="27"/>
      <c r="Q53" s="25"/>
      <c r="R53" s="25"/>
      <c r="S53" s="25"/>
      <c r="T53" s="25"/>
      <c r="U53" s="25" t="s">
        <v>17</v>
      </c>
      <c r="V53" s="23">
        <v>0</v>
      </c>
      <c r="W53" s="23">
        <v>0</v>
      </c>
      <c r="X53" s="23">
        <v>0</v>
      </c>
      <c r="Y53" s="23">
        <v>0</v>
      </c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</row>
    <row r="54" spans="2:115" ht="5.25" customHeight="1" x14ac:dyDescent="0.2">
      <c r="B54" s="80"/>
      <c r="C54" s="64"/>
      <c r="D54" s="10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57"/>
      <c r="P54" s="27"/>
      <c r="Q54" s="25"/>
      <c r="R54" s="25"/>
      <c r="S54" s="25"/>
      <c r="T54" s="25"/>
      <c r="U54" s="25"/>
      <c r="V54" s="23"/>
      <c r="W54" s="23"/>
      <c r="X54" s="23"/>
      <c r="Y54" s="23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</row>
    <row r="55" spans="2:115" ht="18" customHeight="1" x14ac:dyDescent="0.2">
      <c r="B55" s="233" t="s">
        <v>281</v>
      </c>
      <c r="C55" s="189"/>
      <c r="D55" s="189"/>
      <c r="E55" s="189"/>
      <c r="F55" s="27"/>
      <c r="G55" s="27"/>
      <c r="H55" s="27"/>
      <c r="I55" s="27"/>
      <c r="J55" s="27"/>
      <c r="K55" s="27"/>
      <c r="L55" s="27"/>
      <c r="M55" s="27"/>
      <c r="N55" s="27"/>
      <c r="O55" s="57"/>
      <c r="P55" s="27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</row>
    <row r="56" spans="2:115" ht="18" customHeight="1" x14ac:dyDescent="0.2">
      <c r="B56" s="160" t="s">
        <v>258</v>
      </c>
      <c r="C56" s="83">
        <f>F21-C23</f>
        <v>85</v>
      </c>
      <c r="D56" s="59"/>
      <c r="E56" s="27"/>
      <c r="F56" s="76"/>
      <c r="G56" s="76"/>
      <c r="H56" s="59"/>
      <c r="I56" s="59"/>
      <c r="J56" s="59"/>
      <c r="K56" s="74"/>
      <c r="L56" s="74"/>
      <c r="M56" s="74"/>
      <c r="N56" s="74"/>
      <c r="O56" s="75"/>
      <c r="P56" s="74"/>
      <c r="Q56" s="25"/>
      <c r="R56" s="25"/>
      <c r="S56" s="25"/>
      <c r="T56" s="25"/>
      <c r="U56" s="164" t="s">
        <v>271</v>
      </c>
      <c r="V56" s="164" t="s">
        <v>272</v>
      </c>
      <c r="W56" s="163" t="s">
        <v>259</v>
      </c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</row>
    <row r="57" spans="2:115" ht="18" customHeight="1" x14ac:dyDescent="0.2">
      <c r="B57" s="160" t="str">
        <f>IF(E27="Use Stiffener","S2= [Y2-tstiff]/ 2 (mm)","S2= [Y2]/ 2 (mm)")</f>
        <v>S2= [Y2-tstiff]/ 2 (mm)</v>
      </c>
      <c r="C57" s="83">
        <f>IF(E27="Use Stiffener",F22/2-F29/2,F22/2)</f>
        <v>77.5</v>
      </c>
      <c r="D57" s="244" t="str">
        <f>IF(AND(E27="Without Using Stiffeners",C57&gt;=C58),"No Interference",IF(AND(E27="Use Stiffener",C57&gt;=C58),"No Interference","Considering Interference"))</f>
        <v>Considering Interference</v>
      </c>
      <c r="E57" s="245"/>
      <c r="F57" s="76"/>
      <c r="G57" s="76"/>
      <c r="H57" s="59"/>
      <c r="I57" s="59"/>
      <c r="J57" s="59"/>
      <c r="K57" s="74"/>
      <c r="L57" s="74"/>
      <c r="M57" s="74"/>
      <c r="N57" s="74"/>
      <c r="O57" s="75"/>
      <c r="P57" s="74"/>
      <c r="Q57" s="178" t="s">
        <v>262</v>
      </c>
      <c r="R57" s="178"/>
      <c r="S57" s="178"/>
      <c r="T57" s="181"/>
      <c r="U57" s="158">
        <f>D45*C58/10</f>
        <v>152</v>
      </c>
      <c r="V57" s="159">
        <f>MIN(C56+C57,2*C57)</f>
        <v>155</v>
      </c>
      <c r="W57" s="26">
        <f>(V57/10)*($F$20/10)^3/12</f>
        <v>10.333333333333334</v>
      </c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</row>
    <row r="58" spans="2:115" ht="18" customHeight="1" x14ac:dyDescent="0.2">
      <c r="B58" s="160" t="s">
        <v>261</v>
      </c>
      <c r="C58" s="83">
        <f>F24/2-C22/2</f>
        <v>96</v>
      </c>
      <c r="D58" s="59"/>
      <c r="E58" s="155"/>
      <c r="F58" s="76"/>
      <c r="G58" s="76"/>
      <c r="H58" s="59"/>
      <c r="I58" s="59"/>
      <c r="J58" s="59"/>
      <c r="K58" s="74"/>
      <c r="L58" s="74"/>
      <c r="M58" s="74"/>
      <c r="N58" s="74"/>
      <c r="O58" s="75"/>
      <c r="P58" s="74"/>
      <c r="Q58" s="182" t="s">
        <v>257</v>
      </c>
      <c r="R58" s="182"/>
      <c r="S58" s="182"/>
      <c r="T58" s="183"/>
      <c r="U58" s="159">
        <f>D45*(F22/2-F29/2)/10</f>
        <v>122.70833333333334</v>
      </c>
      <c r="V58" s="159">
        <f>F23+C58</f>
        <v>196</v>
      </c>
      <c r="W58" s="26">
        <f t="shared" ref="W58:W59" si="0">(V58/10)*($F$20/10)^3/12</f>
        <v>13.066666666666668</v>
      </c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</row>
    <row r="59" spans="2:115" ht="18" customHeight="1" x14ac:dyDescent="0.2">
      <c r="B59" s="160" t="s">
        <v>270</v>
      </c>
      <c r="C59" s="83">
        <f>LOOKUP(S70,S66:S69,T66:T69)</f>
        <v>500</v>
      </c>
      <c r="D59" s="126" t="s">
        <v>243</v>
      </c>
      <c r="E59" s="176">
        <f>LOOKUP(S70,S66:S69,AB66:AB69)</f>
        <v>41.428571428571431</v>
      </c>
      <c r="F59" s="76"/>
      <c r="G59" s="76"/>
      <c r="H59" s="59"/>
      <c r="I59" s="59"/>
      <c r="J59" s="59"/>
      <c r="K59" s="74"/>
      <c r="L59" s="74"/>
      <c r="M59" s="74"/>
      <c r="N59" s="74"/>
      <c r="O59" s="75"/>
      <c r="P59" s="74"/>
      <c r="Q59" s="184" t="s">
        <v>267</v>
      </c>
      <c r="R59" s="184"/>
      <c r="S59" s="184"/>
      <c r="T59" s="185"/>
      <c r="U59" s="158">
        <f>D45*(C56)/10</f>
        <v>134.58333333333334</v>
      </c>
      <c r="V59" s="159">
        <f>(C21-C22)/2</f>
        <v>196</v>
      </c>
      <c r="W59" s="26">
        <f t="shared" si="0"/>
        <v>13.066666666666668</v>
      </c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</row>
    <row r="60" spans="2:115" ht="18" customHeight="1" x14ac:dyDescent="0.2">
      <c r="B60" s="160" t="s">
        <v>259</v>
      </c>
      <c r="C60" s="83">
        <f>LOOKUP(S70,S66:S69,U66:U69)</f>
        <v>4823.8095238095239</v>
      </c>
      <c r="D60" s="126" t="s">
        <v>244</v>
      </c>
      <c r="E60" s="176">
        <f>LOOKUP(S70,S66:S69,AC66:AC69)</f>
        <v>178.57142857142856</v>
      </c>
      <c r="F60" s="76"/>
      <c r="G60" s="76"/>
      <c r="H60" s="59"/>
      <c r="I60" s="59"/>
      <c r="J60" s="59"/>
      <c r="K60" s="74"/>
      <c r="L60" s="74"/>
      <c r="M60" s="74"/>
      <c r="N60" s="74"/>
      <c r="O60" s="75"/>
      <c r="P60" s="74"/>
      <c r="Q60" s="184" t="s">
        <v>263</v>
      </c>
      <c r="R60" s="184"/>
      <c r="S60" s="184"/>
      <c r="T60" s="185"/>
      <c r="U60" s="158">
        <f>(C12/2)*(C58/10)</f>
        <v>456</v>
      </c>
      <c r="V60" s="164">
        <f>C20-2*C23</f>
        <v>500</v>
      </c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</row>
    <row r="61" spans="2:115" ht="18" customHeight="1" x14ac:dyDescent="0.2">
      <c r="B61" s="161" t="s">
        <v>213</v>
      </c>
      <c r="C61" s="83">
        <f>LOOKUP(S70,S66:S69,V66:V69)</f>
        <v>456</v>
      </c>
      <c r="D61" s="59"/>
      <c r="E61" s="59"/>
      <c r="F61" s="76"/>
      <c r="G61" s="76"/>
      <c r="H61" s="74"/>
      <c r="I61" s="74"/>
      <c r="J61" s="74"/>
      <c r="K61" s="74"/>
      <c r="L61" s="74"/>
      <c r="M61" s="74"/>
      <c r="N61" s="74"/>
      <c r="O61" s="75"/>
      <c r="P61" s="74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</row>
    <row r="62" spans="2:115" ht="18" customHeight="1" thickBot="1" x14ac:dyDescent="0.25">
      <c r="B62" s="162" t="s">
        <v>260</v>
      </c>
      <c r="C62" s="95">
        <f>(C61*(MAX(E59:E60)/10))/C60</f>
        <v>1.6880552813425465</v>
      </c>
      <c r="D62" s="238" t="str">
        <f>IF(C62&gt;0.72*C24,"&gt; 0.72 Fy---UNSAFE","&lt; 0.72 Fy ---SAFE")</f>
        <v>&lt; 0.72 Fy ---SAFE</v>
      </c>
      <c r="E62" s="239"/>
      <c r="F62" s="73">
        <f>0.72*$C$24</f>
        <v>2.5920000000000001</v>
      </c>
      <c r="G62" s="73" t="s">
        <v>282</v>
      </c>
      <c r="H62" s="76"/>
      <c r="I62" s="76"/>
      <c r="J62" s="76"/>
      <c r="K62" s="76"/>
      <c r="L62" s="76"/>
      <c r="M62" s="76"/>
      <c r="N62" s="76"/>
      <c r="O62" s="78"/>
      <c r="P62" s="76"/>
      <c r="Q62" s="25"/>
      <c r="R62" s="25"/>
      <c r="S62" s="25"/>
      <c r="T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</row>
    <row r="63" spans="2:115" ht="8.25" customHeight="1" x14ac:dyDescent="0.2">
      <c r="B63" s="63"/>
      <c r="C63" s="59"/>
      <c r="D63" s="59"/>
      <c r="E63" s="59"/>
      <c r="F63" s="137"/>
      <c r="G63" s="65"/>
      <c r="H63" s="59"/>
      <c r="I63" s="59"/>
      <c r="J63" s="59"/>
      <c r="K63" s="59"/>
      <c r="L63" s="59"/>
      <c r="M63" s="59"/>
      <c r="N63" s="59"/>
      <c r="O63" s="138"/>
      <c r="P63" s="59"/>
      <c r="Q63" s="25"/>
      <c r="R63" s="25"/>
      <c r="S63" s="25"/>
      <c r="T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</row>
    <row r="64" spans="2:115" ht="18" customHeight="1" x14ac:dyDescent="0.2">
      <c r="B64" s="233" t="s">
        <v>246</v>
      </c>
      <c r="C64" s="189"/>
      <c r="D64" s="74"/>
      <c r="E64" s="74"/>
      <c r="F64" s="76"/>
      <c r="G64" s="76"/>
      <c r="H64" s="59"/>
      <c r="I64" s="59"/>
      <c r="J64" s="59"/>
      <c r="K64" s="59"/>
      <c r="L64" s="59"/>
      <c r="M64" s="59"/>
      <c r="N64" s="59"/>
      <c r="O64" s="138"/>
      <c r="P64" s="59"/>
      <c r="Q64" s="25"/>
      <c r="R64" s="25"/>
      <c r="S64" s="25"/>
      <c r="T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</row>
    <row r="65" spans="2:115" ht="20.100000000000001" customHeight="1" x14ac:dyDescent="0.2">
      <c r="B65" s="125" t="s">
        <v>247</v>
      </c>
      <c r="C65" s="136">
        <v>6</v>
      </c>
      <c r="D65" s="74"/>
      <c r="E65" s="76"/>
      <c r="F65" s="76"/>
      <c r="G65" s="76"/>
      <c r="H65" s="59"/>
      <c r="I65" s="59"/>
      <c r="J65" s="59"/>
      <c r="K65" s="59"/>
      <c r="L65" s="59"/>
      <c r="M65" s="59"/>
      <c r="N65" s="59"/>
      <c r="O65" s="138"/>
      <c r="P65" s="59"/>
      <c r="Q65" s="25"/>
      <c r="R65" s="25"/>
      <c r="S65" s="167" t="s">
        <v>276</v>
      </c>
      <c r="T65" s="163" t="s">
        <v>272</v>
      </c>
      <c r="U65" s="163" t="s">
        <v>259</v>
      </c>
      <c r="V65" s="164" t="s">
        <v>264</v>
      </c>
      <c r="W65" s="178" t="s">
        <v>265</v>
      </c>
      <c r="X65" s="178"/>
      <c r="Y65" s="178"/>
      <c r="Z65" s="178"/>
      <c r="AA65" s="178"/>
      <c r="AB65" s="172" t="s">
        <v>278</v>
      </c>
      <c r="AC65" s="172" t="s">
        <v>279</v>
      </c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</row>
    <row r="66" spans="2:115" ht="20.100000000000001" customHeight="1" x14ac:dyDescent="0.2">
      <c r="B66" s="140" t="s">
        <v>248</v>
      </c>
      <c r="C66" s="141">
        <v>10</v>
      </c>
      <c r="D66" s="77"/>
      <c r="E66" s="76"/>
      <c r="F66" s="76"/>
      <c r="G66" s="76"/>
      <c r="H66" s="59"/>
      <c r="I66" s="59"/>
      <c r="J66" s="59"/>
      <c r="K66" s="59"/>
      <c r="L66" s="59"/>
      <c r="M66" s="59"/>
      <c r="N66" s="59"/>
      <c r="O66" s="138"/>
      <c r="P66" s="59"/>
      <c r="Q66" s="25"/>
      <c r="R66" s="25"/>
      <c r="S66" s="172">
        <v>1</v>
      </c>
      <c r="T66" s="163">
        <f>VLOOKUP(V66,U57:V60,2,0)</f>
        <v>155</v>
      </c>
      <c r="U66" s="164">
        <f>VLOOKUP(V66,U57:W60,3,0)</f>
        <v>10.333333333333334</v>
      </c>
      <c r="V66" s="158">
        <f>MAX(U57,U59)</f>
        <v>152</v>
      </c>
      <c r="W66" s="178" t="s">
        <v>266</v>
      </c>
      <c r="X66" s="178"/>
      <c r="Y66" s="178"/>
      <c r="Z66" s="178"/>
      <c r="AA66" s="178"/>
      <c r="AB66" s="158">
        <f t="shared" ref="AB66:AC67" si="1">$F$20/2</f>
        <v>10</v>
      </c>
      <c r="AC66" s="158">
        <f t="shared" si="1"/>
        <v>10</v>
      </c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</row>
    <row r="67" spans="2:115" ht="20.100000000000001" customHeight="1" x14ac:dyDescent="0.2">
      <c r="B67" s="144" t="s">
        <v>252</v>
      </c>
      <c r="C67" s="145">
        <f>MAX(0.5*C11,C12)/(2*(C21*C66/100)+2*((C21-C22-2*C65)*C66)/100)</f>
        <v>0.60897435897435892</v>
      </c>
      <c r="D67" s="238" t="str">
        <f>IF(C67&gt;0.2*C25,"&gt; 0.2 Fu---UNSAFE","&lt; 0.2 Fu---SAFE")</f>
        <v>&lt; 0.2 Fu---SAFE</v>
      </c>
      <c r="E67" s="239"/>
      <c r="F67" s="73">
        <f>0.2*$C$25</f>
        <v>1.04</v>
      </c>
      <c r="G67" s="73" t="s">
        <v>282</v>
      </c>
      <c r="H67" s="59"/>
      <c r="I67" s="59"/>
      <c r="J67" s="47"/>
      <c r="K67" s="59"/>
      <c r="L67" s="59"/>
      <c r="M67" s="59"/>
      <c r="N67" s="59"/>
      <c r="O67" s="138"/>
      <c r="P67" s="59"/>
      <c r="Q67" s="25"/>
      <c r="R67" s="25"/>
      <c r="S67" s="172">
        <v>2</v>
      </c>
      <c r="T67" s="163">
        <f>VLOOKUP(V67,U57:V60,2,0)</f>
        <v>155</v>
      </c>
      <c r="U67" s="164">
        <f>VLOOKUP(V67,U57:W60,3,0)</f>
        <v>10.333333333333334</v>
      </c>
      <c r="V67" s="158">
        <f>MAX(U57:U59)</f>
        <v>152</v>
      </c>
      <c r="W67" s="178" t="s">
        <v>268</v>
      </c>
      <c r="X67" s="178"/>
      <c r="Y67" s="178"/>
      <c r="Z67" s="178"/>
      <c r="AA67" s="178"/>
      <c r="AB67" s="158">
        <f t="shared" si="1"/>
        <v>10</v>
      </c>
      <c r="AC67" s="158">
        <f t="shared" si="1"/>
        <v>10</v>
      </c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</row>
    <row r="68" spans="2:115" ht="20.100000000000001" customHeight="1" x14ac:dyDescent="0.2">
      <c r="B68" s="146" t="s">
        <v>253</v>
      </c>
      <c r="C68" s="147">
        <f>C13/((C20-2*C23)*C65*2*0.01)</f>
        <v>0.41666666666666669</v>
      </c>
      <c r="D68" s="238" t="str">
        <f>IF(C68&gt;0.2*C25,"&gt; 0.2 Fu---UNSAFE","&lt; 0.2 Fu---SAFE")</f>
        <v>&lt; 0.2 Fu---SAFE</v>
      </c>
      <c r="E68" s="239"/>
      <c r="F68" s="73">
        <f t="shared" ref="F68:F69" si="2">0.2*$C$25</f>
        <v>1.04</v>
      </c>
      <c r="G68" s="73" t="s">
        <v>282</v>
      </c>
      <c r="H68" s="59"/>
      <c r="I68" s="59"/>
      <c r="J68" s="59"/>
      <c r="K68" s="59"/>
      <c r="L68" s="59"/>
      <c r="M68" s="59"/>
      <c r="N68" s="59"/>
      <c r="O68" s="138"/>
      <c r="P68" s="59"/>
      <c r="Q68" s="25"/>
      <c r="R68" s="25"/>
      <c r="S68" s="172">
        <v>3</v>
      </c>
      <c r="T68" s="163">
        <f>V60</f>
        <v>500</v>
      </c>
      <c r="U68" s="164">
        <f t="shared" ref="U68" si="3">(T68/10)*($F$20/10)^3/12</f>
        <v>33.333333333333336</v>
      </c>
      <c r="V68" s="158">
        <f>U60</f>
        <v>456</v>
      </c>
      <c r="W68" s="178" t="s">
        <v>269</v>
      </c>
      <c r="X68" s="178"/>
      <c r="Y68" s="178"/>
      <c r="Z68" s="178"/>
      <c r="AA68" s="178"/>
      <c r="AB68" s="158">
        <f>$F$20/2</f>
        <v>10</v>
      </c>
      <c r="AC68" s="158">
        <f>$F$20/2</f>
        <v>10</v>
      </c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</row>
    <row r="69" spans="2:115" ht="20.100000000000001" customHeight="1" thickBot="1" x14ac:dyDescent="0.25">
      <c r="B69" s="142" t="s">
        <v>251</v>
      </c>
      <c r="C69" s="143">
        <f>C14/(((2*C21*C66)+(2*(C21-2*C65-C22)*C66))*0.01)</f>
        <v>3.205128205128205E-3</v>
      </c>
      <c r="D69" s="238" t="str">
        <f>IF(C69&gt;0.2*C25,"&gt; 0.2 Fu---UNSAFE","&lt; 0.2 Fu---SAFE")</f>
        <v>&lt; 0.2 Fu---SAFE</v>
      </c>
      <c r="E69" s="239"/>
      <c r="F69" s="73">
        <f t="shared" si="2"/>
        <v>1.04</v>
      </c>
      <c r="G69" s="73" t="s">
        <v>282</v>
      </c>
      <c r="H69" s="59"/>
      <c r="I69" s="59"/>
      <c r="J69" s="59"/>
      <c r="K69" s="59"/>
      <c r="L69" s="59"/>
      <c r="M69" s="59"/>
      <c r="N69" s="59"/>
      <c r="O69" s="138"/>
      <c r="P69" s="59"/>
      <c r="Q69" s="25"/>
      <c r="R69" s="25"/>
      <c r="S69" s="172">
        <v>4</v>
      </c>
      <c r="T69" s="163">
        <f>V60</f>
        <v>500</v>
      </c>
      <c r="U69" s="165">
        <f>(T69*F20^3/12+F20*T69*(F20/2-AB69)^2+F28*(F29*F30^3/12+F29*F30*(F30/2+F20-AB69)^2))/10000</f>
        <v>4823.8095238095239</v>
      </c>
      <c r="V69" s="158">
        <f>U60</f>
        <v>456</v>
      </c>
      <c r="W69" s="178" t="s">
        <v>273</v>
      </c>
      <c r="X69" s="178"/>
      <c r="Y69" s="178"/>
      <c r="Z69" s="178"/>
      <c r="AA69" s="178"/>
      <c r="AB69" s="158">
        <f>(F20*C59*F20/2+F28*F29*F30*(F30/2+F20))/(F28*F29*F30+C59*F20)</f>
        <v>41.428571428571431</v>
      </c>
      <c r="AC69" s="158">
        <f>F20+F30-AB69</f>
        <v>178.57142857142856</v>
      </c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</row>
    <row r="70" spans="2:115" ht="18" customHeight="1" x14ac:dyDescent="0.2">
      <c r="B70" s="139"/>
      <c r="C70" s="66"/>
      <c r="D70" s="106"/>
      <c r="E70" s="243"/>
      <c r="F70" s="243"/>
      <c r="G70" s="243"/>
      <c r="H70" s="59"/>
      <c r="I70" s="59"/>
      <c r="J70" s="59"/>
      <c r="K70" s="59"/>
      <c r="L70" s="59"/>
      <c r="M70" s="59"/>
      <c r="N70" s="59"/>
      <c r="O70" s="138"/>
      <c r="P70" s="59"/>
      <c r="Q70" s="25"/>
      <c r="R70" s="25" t="s">
        <v>277</v>
      </c>
      <c r="S70" s="172">
        <f>IF(AND(E27="Without Using Stiffeners",D57="No Interference"),1,IF(AND(E27="Use Stiffener",D57="No Interference"),2,IF(AND(E27="Without Using Stiffeners",D57="Considering Interference"),3,4)))</f>
        <v>4</v>
      </c>
      <c r="T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</row>
    <row r="71" spans="2:115" ht="18" customHeight="1" thickBot="1" x14ac:dyDescent="0.25">
      <c r="B71" s="148" t="s">
        <v>254</v>
      </c>
      <c r="C71" s="66"/>
      <c r="D71" s="106"/>
      <c r="E71" s="243"/>
      <c r="F71" s="243"/>
      <c r="G71" s="243"/>
      <c r="H71" s="59"/>
      <c r="I71" s="27"/>
      <c r="J71" s="59"/>
      <c r="K71" s="59"/>
      <c r="L71" s="59"/>
      <c r="M71" s="59"/>
      <c r="N71" s="59"/>
      <c r="O71" s="138"/>
      <c r="P71" s="59"/>
      <c r="Q71" s="25"/>
      <c r="R71" s="25"/>
      <c r="S71" s="25"/>
      <c r="T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</row>
    <row r="72" spans="2:115" ht="18" customHeight="1" thickBot="1" x14ac:dyDescent="0.25">
      <c r="B72" s="173" t="s">
        <v>255</v>
      </c>
      <c r="C72" s="149">
        <f>SQRT(C67^2+3*(C68^2+C69^2))</f>
        <v>0.94430605301565163</v>
      </c>
      <c r="D72" s="240" t="str">
        <f>IF(C72&gt;1.1*0.2*C25,"&gt; 1.1 x 0.2 Fu---UNSAFE","&lt; 1.1 x 0.2 Fu---SAFE")</f>
        <v>&lt; 1.1 x 0.2 Fu---SAFE</v>
      </c>
      <c r="E72" s="239"/>
      <c r="F72" s="73">
        <f>1.1*0.2*$C$25</f>
        <v>1.1440000000000001</v>
      </c>
      <c r="G72" s="73" t="s">
        <v>282</v>
      </c>
      <c r="H72" s="59"/>
      <c r="I72" s="59"/>
      <c r="J72" s="59"/>
      <c r="K72" s="59"/>
      <c r="L72" s="59"/>
      <c r="M72" s="59"/>
      <c r="N72" s="59"/>
      <c r="O72" s="138"/>
      <c r="P72" s="59"/>
      <c r="Q72" s="25"/>
      <c r="R72" s="25"/>
      <c r="S72" s="25"/>
      <c r="T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</row>
    <row r="73" spans="2:115" ht="18" customHeight="1" x14ac:dyDescent="0.2">
      <c r="B73" s="151"/>
      <c r="C73" s="152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3"/>
      <c r="P73" s="150"/>
      <c r="Q73" s="25"/>
      <c r="R73" s="25"/>
      <c r="S73" s="25"/>
      <c r="T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</row>
    <row r="74" spans="2:115" ht="18" customHeight="1" x14ac:dyDescent="0.2">
      <c r="B74" s="150"/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25"/>
      <c r="R74" s="25"/>
      <c r="S74" s="25"/>
      <c r="T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</row>
    <row r="75" spans="2:115" ht="18" customHeight="1" x14ac:dyDescent="0.2">
      <c r="B75" s="150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25"/>
      <c r="R75" s="25"/>
      <c r="S75" s="25"/>
      <c r="T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</row>
    <row r="76" spans="2:115" ht="18" customHeight="1" x14ac:dyDescent="0.2">
      <c r="B76" s="150"/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25"/>
      <c r="R76" s="25"/>
      <c r="S76" s="25"/>
      <c r="T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</row>
    <row r="77" spans="2:115" ht="18" customHeight="1" x14ac:dyDescent="0.2">
      <c r="B77" s="150"/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25"/>
      <c r="R77" s="25"/>
      <c r="S77" s="25"/>
      <c r="T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</row>
    <row r="78" spans="2:115" ht="18" customHeight="1" x14ac:dyDescent="0.2">
      <c r="B78" s="150"/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0"/>
      <c r="N78" s="150"/>
      <c r="O78" s="150"/>
      <c r="P78" s="150"/>
      <c r="Q78" s="25"/>
      <c r="R78" s="25"/>
      <c r="S78" s="25"/>
      <c r="T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</row>
    <row r="79" spans="2:115" ht="18" customHeight="1" x14ac:dyDescent="0.2">
      <c r="B79" s="150"/>
      <c r="C79" s="150"/>
      <c r="D79" s="150"/>
      <c r="E79" s="150"/>
      <c r="F79" s="150"/>
      <c r="G79" s="150"/>
      <c r="H79" s="150"/>
      <c r="I79" s="150"/>
      <c r="J79" s="150"/>
      <c r="K79" s="150"/>
      <c r="L79" s="150"/>
      <c r="M79" s="150"/>
      <c r="N79" s="150"/>
      <c r="O79" s="150"/>
      <c r="P79" s="150"/>
      <c r="Q79" s="25"/>
      <c r="R79" s="25"/>
      <c r="S79" s="25"/>
      <c r="T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</row>
    <row r="80" spans="2:115" ht="18" customHeight="1" x14ac:dyDescent="0.2">
      <c r="F80" s="5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</row>
    <row r="81" spans="2:115" ht="18" customHeight="1" x14ac:dyDescent="0.2"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8"/>
      <c r="N81" s="68"/>
      <c r="O81" s="68"/>
      <c r="P81" s="68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</row>
    <row r="82" spans="2:115" ht="18" customHeight="1" x14ac:dyDescent="0.2">
      <c r="B82" s="52" t="s">
        <v>137</v>
      </c>
      <c r="C82" s="53" t="s">
        <v>2</v>
      </c>
      <c r="D82" s="53" t="s">
        <v>3</v>
      </c>
      <c r="E82" s="53" t="s">
        <v>4</v>
      </c>
      <c r="F82" s="54" t="s">
        <v>5</v>
      </c>
      <c r="G82" s="55" t="s">
        <v>201</v>
      </c>
      <c r="H82" s="55" t="s">
        <v>202</v>
      </c>
      <c r="I82" s="55" t="s">
        <v>203</v>
      </c>
      <c r="J82" s="55" t="s">
        <v>204</v>
      </c>
      <c r="K82" s="55" t="s">
        <v>205</v>
      </c>
      <c r="L82" s="55" t="s">
        <v>206</v>
      </c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</row>
    <row r="83" spans="2:115" ht="18" customHeight="1" x14ac:dyDescent="0.2">
      <c r="B83" s="32" t="s">
        <v>24</v>
      </c>
      <c r="C83" s="33">
        <v>80</v>
      </c>
      <c r="D83" s="33">
        <v>46</v>
      </c>
      <c r="E83" s="34">
        <v>3.8</v>
      </c>
      <c r="F83" s="35">
        <v>5.2</v>
      </c>
      <c r="G83" s="48">
        <v>80.099999999999994</v>
      </c>
      <c r="H83" s="48">
        <v>20</v>
      </c>
      <c r="I83" s="48">
        <v>3.24</v>
      </c>
      <c r="J83" s="48">
        <v>8.49</v>
      </c>
      <c r="K83" s="48">
        <v>3.69</v>
      </c>
      <c r="L83" s="48">
        <v>1.05</v>
      </c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</row>
    <row r="84" spans="2:115" ht="18" customHeight="1" x14ac:dyDescent="0.2">
      <c r="B84" s="32" t="s">
        <v>25</v>
      </c>
      <c r="C84" s="33">
        <v>100</v>
      </c>
      <c r="D84" s="33">
        <v>55</v>
      </c>
      <c r="E84" s="34">
        <v>4.0999999999999996</v>
      </c>
      <c r="F84" s="35">
        <v>5.7</v>
      </c>
      <c r="G84" s="48">
        <v>171</v>
      </c>
      <c r="H84" s="48">
        <v>34.200000000000003</v>
      </c>
      <c r="I84" s="48">
        <v>4.07</v>
      </c>
      <c r="J84" s="48">
        <v>15.9</v>
      </c>
      <c r="K84" s="48">
        <v>5.79</v>
      </c>
      <c r="L84" s="48">
        <v>1.24</v>
      </c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</row>
    <row r="85" spans="2:115" ht="18" customHeight="1" x14ac:dyDescent="0.2">
      <c r="B85" s="32" t="s">
        <v>26</v>
      </c>
      <c r="C85" s="33">
        <v>120</v>
      </c>
      <c r="D85" s="33">
        <v>64</v>
      </c>
      <c r="E85" s="34">
        <v>4.4000000000000004</v>
      </c>
      <c r="F85" s="35">
        <v>6.3</v>
      </c>
      <c r="G85" s="48">
        <v>318</v>
      </c>
      <c r="H85" s="48">
        <v>53</v>
      </c>
      <c r="I85" s="48">
        <v>4.9000000000000004</v>
      </c>
      <c r="J85" s="48">
        <v>27.7</v>
      </c>
      <c r="K85" s="48">
        <v>8.65</v>
      </c>
      <c r="L85" s="48">
        <v>1.45</v>
      </c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</row>
    <row r="86" spans="2:115" ht="18" customHeight="1" x14ac:dyDescent="0.2">
      <c r="B86" s="32" t="s">
        <v>27</v>
      </c>
      <c r="C86" s="33">
        <v>140</v>
      </c>
      <c r="D86" s="33">
        <v>73</v>
      </c>
      <c r="E86" s="34">
        <v>4.7</v>
      </c>
      <c r="F86" s="35">
        <v>6.9</v>
      </c>
      <c r="G86" s="48">
        <v>541</v>
      </c>
      <c r="H86" s="48">
        <v>77.3</v>
      </c>
      <c r="I86" s="48">
        <v>5.74</v>
      </c>
      <c r="J86" s="48">
        <v>44.9</v>
      </c>
      <c r="K86" s="48">
        <v>12.3</v>
      </c>
      <c r="L86" s="48">
        <v>1.65</v>
      </c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</row>
    <row r="87" spans="2:115" ht="18" customHeight="1" x14ac:dyDescent="0.2">
      <c r="B87" s="32" t="s">
        <v>28</v>
      </c>
      <c r="C87" s="33">
        <v>160</v>
      </c>
      <c r="D87" s="33">
        <v>82</v>
      </c>
      <c r="E87" s="34">
        <v>5</v>
      </c>
      <c r="F87" s="35">
        <v>7.4</v>
      </c>
      <c r="G87" s="48">
        <v>869</v>
      </c>
      <c r="H87" s="48">
        <v>109</v>
      </c>
      <c r="I87" s="48">
        <v>6.58</v>
      </c>
      <c r="J87" s="48">
        <v>68.3</v>
      </c>
      <c r="K87" s="48">
        <v>16.7</v>
      </c>
      <c r="L87" s="48">
        <v>1.84</v>
      </c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</row>
    <row r="88" spans="2:115" ht="18" customHeight="1" x14ac:dyDescent="0.2">
      <c r="B88" s="32" t="s">
        <v>29</v>
      </c>
      <c r="C88" s="33">
        <v>180</v>
      </c>
      <c r="D88" s="33">
        <v>91</v>
      </c>
      <c r="E88" s="34">
        <v>5.3</v>
      </c>
      <c r="F88" s="35">
        <v>8</v>
      </c>
      <c r="G88" s="48">
        <v>1320</v>
      </c>
      <c r="H88" s="48">
        <v>146</v>
      </c>
      <c r="I88" s="48">
        <v>7.42</v>
      </c>
      <c r="J88" s="48">
        <v>101</v>
      </c>
      <c r="K88" s="48">
        <v>22.2</v>
      </c>
      <c r="L88" s="48">
        <v>2.0499999999999998</v>
      </c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</row>
    <row r="89" spans="2:115" ht="18" customHeight="1" x14ac:dyDescent="0.2">
      <c r="B89" s="32" t="s">
        <v>30</v>
      </c>
      <c r="C89" s="33">
        <v>200</v>
      </c>
      <c r="D89" s="33">
        <v>100</v>
      </c>
      <c r="E89" s="34">
        <v>5.6</v>
      </c>
      <c r="F89" s="35">
        <v>8.5</v>
      </c>
      <c r="G89" s="48">
        <v>1940</v>
      </c>
      <c r="H89" s="48">
        <v>194</v>
      </c>
      <c r="I89" s="48">
        <v>8.26</v>
      </c>
      <c r="J89" s="48">
        <v>142</v>
      </c>
      <c r="K89" s="48">
        <v>28.5</v>
      </c>
      <c r="L89" s="48">
        <v>2.2400000000000002</v>
      </c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</row>
    <row r="90" spans="2:115" ht="18" customHeight="1" x14ac:dyDescent="0.2">
      <c r="B90" s="32" t="s">
        <v>31</v>
      </c>
      <c r="C90" s="33">
        <v>220</v>
      </c>
      <c r="D90" s="33">
        <v>110</v>
      </c>
      <c r="E90" s="34">
        <v>5.9</v>
      </c>
      <c r="F90" s="35">
        <v>9.1999999999999993</v>
      </c>
      <c r="G90" s="48">
        <v>2770</v>
      </c>
      <c r="H90" s="48">
        <v>252</v>
      </c>
      <c r="I90" s="48">
        <v>9.11</v>
      </c>
      <c r="J90" s="48">
        <v>205</v>
      </c>
      <c r="K90" s="48">
        <v>37.299999999999997</v>
      </c>
      <c r="L90" s="48">
        <v>2.48</v>
      </c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</row>
    <row r="91" spans="2:115" ht="18" customHeight="1" x14ac:dyDescent="0.2">
      <c r="B91" s="32" t="s">
        <v>32</v>
      </c>
      <c r="C91" s="33">
        <v>240</v>
      </c>
      <c r="D91" s="33">
        <v>120</v>
      </c>
      <c r="E91" s="34">
        <v>6.2</v>
      </c>
      <c r="F91" s="35">
        <v>9.8000000000000007</v>
      </c>
      <c r="G91" s="48">
        <v>3890</v>
      </c>
      <c r="H91" s="48">
        <v>324</v>
      </c>
      <c r="I91" s="48">
        <v>9.9700000000000006</v>
      </c>
      <c r="J91" s="48">
        <v>284</v>
      </c>
      <c r="K91" s="48">
        <v>47.3</v>
      </c>
      <c r="L91" s="48">
        <v>2.69</v>
      </c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</row>
    <row r="92" spans="2:115" ht="18" customHeight="1" x14ac:dyDescent="0.2">
      <c r="B92" s="32" t="s">
        <v>33</v>
      </c>
      <c r="C92" s="33">
        <v>270</v>
      </c>
      <c r="D92" s="33">
        <v>135</v>
      </c>
      <c r="E92" s="34">
        <v>6.6</v>
      </c>
      <c r="F92" s="35">
        <v>10.199999999999999</v>
      </c>
      <c r="G92" s="48">
        <v>5790</v>
      </c>
      <c r="H92" s="48">
        <v>429</v>
      </c>
      <c r="I92" s="48">
        <v>11.2</v>
      </c>
      <c r="J92" s="48">
        <v>420</v>
      </c>
      <c r="K92" s="48">
        <v>62.2</v>
      </c>
      <c r="L92" s="48">
        <v>3.02</v>
      </c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</row>
    <row r="93" spans="2:115" ht="18" customHeight="1" x14ac:dyDescent="0.2">
      <c r="B93" s="32" t="s">
        <v>34</v>
      </c>
      <c r="C93" s="33">
        <v>300</v>
      </c>
      <c r="D93" s="33">
        <v>150</v>
      </c>
      <c r="E93" s="34">
        <v>7.1</v>
      </c>
      <c r="F93" s="35">
        <v>10.7</v>
      </c>
      <c r="G93" s="48">
        <v>8360</v>
      </c>
      <c r="H93" s="48">
        <v>557</v>
      </c>
      <c r="I93" s="48">
        <v>12.5</v>
      </c>
      <c r="J93" s="48">
        <v>604</v>
      </c>
      <c r="K93" s="48">
        <v>80.5</v>
      </c>
      <c r="L93" s="48">
        <v>3.35</v>
      </c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</row>
    <row r="94" spans="2:115" ht="18" customHeight="1" x14ac:dyDescent="0.2">
      <c r="B94" s="32" t="s">
        <v>35</v>
      </c>
      <c r="C94" s="33">
        <v>330</v>
      </c>
      <c r="D94" s="33">
        <v>160</v>
      </c>
      <c r="E94" s="34">
        <v>7.5</v>
      </c>
      <c r="F94" s="35">
        <v>11.5</v>
      </c>
      <c r="G94" s="48">
        <v>11770</v>
      </c>
      <c r="H94" s="48">
        <v>713</v>
      </c>
      <c r="I94" s="48">
        <v>13.7</v>
      </c>
      <c r="J94" s="48">
        <v>788</v>
      </c>
      <c r="K94" s="48">
        <v>98.5</v>
      </c>
      <c r="L94" s="48">
        <v>3.55</v>
      </c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</row>
    <row r="95" spans="2:115" ht="18" customHeight="1" x14ac:dyDescent="0.2">
      <c r="B95" s="32" t="s">
        <v>36</v>
      </c>
      <c r="C95" s="36">
        <v>360</v>
      </c>
      <c r="D95" s="33">
        <v>170</v>
      </c>
      <c r="E95" s="34">
        <v>8</v>
      </c>
      <c r="F95" s="35">
        <v>12.7</v>
      </c>
      <c r="G95" s="48">
        <v>16270</v>
      </c>
      <c r="H95" s="48">
        <v>904</v>
      </c>
      <c r="I95" s="48">
        <v>15</v>
      </c>
      <c r="J95" s="48">
        <v>1040</v>
      </c>
      <c r="K95" s="48">
        <v>123</v>
      </c>
      <c r="L95" s="48">
        <v>3.79</v>
      </c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</row>
    <row r="96" spans="2:115" ht="18" customHeight="1" x14ac:dyDescent="0.2">
      <c r="B96" s="32" t="s">
        <v>37</v>
      </c>
      <c r="C96" s="33">
        <v>400</v>
      </c>
      <c r="D96" s="33">
        <v>180</v>
      </c>
      <c r="E96" s="34">
        <v>8.6</v>
      </c>
      <c r="F96" s="35">
        <v>13.5</v>
      </c>
      <c r="G96" s="48">
        <v>23130</v>
      </c>
      <c r="H96" s="48">
        <v>1160</v>
      </c>
      <c r="I96" s="48">
        <v>16.5</v>
      </c>
      <c r="J96" s="48">
        <v>1320</v>
      </c>
      <c r="K96" s="48">
        <v>146</v>
      </c>
      <c r="L96" s="48">
        <v>3.95</v>
      </c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</row>
    <row r="97" spans="2:115" ht="18" customHeight="1" x14ac:dyDescent="0.2">
      <c r="B97" s="32" t="s">
        <v>38</v>
      </c>
      <c r="C97" s="33">
        <v>450</v>
      </c>
      <c r="D97" s="33">
        <v>190</v>
      </c>
      <c r="E97" s="34">
        <v>9.4</v>
      </c>
      <c r="F97" s="35">
        <v>14.6</v>
      </c>
      <c r="G97" s="48">
        <v>33740</v>
      </c>
      <c r="H97" s="48">
        <v>1500</v>
      </c>
      <c r="I97" s="48">
        <v>18.5</v>
      </c>
      <c r="J97" s="48">
        <v>1680</v>
      </c>
      <c r="K97" s="48">
        <v>176</v>
      </c>
      <c r="L97" s="48">
        <v>4.12</v>
      </c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</row>
    <row r="98" spans="2:115" ht="18" customHeight="1" x14ac:dyDescent="0.2">
      <c r="B98" s="32" t="s">
        <v>39</v>
      </c>
      <c r="C98" s="33">
        <v>500</v>
      </c>
      <c r="D98" s="33">
        <v>200</v>
      </c>
      <c r="E98" s="34">
        <v>10.199999999999999</v>
      </c>
      <c r="F98" s="35">
        <v>16</v>
      </c>
      <c r="G98" s="48">
        <v>48200</v>
      </c>
      <c r="H98" s="48">
        <v>1930</v>
      </c>
      <c r="I98" s="48">
        <v>20.399999999999999</v>
      </c>
      <c r="J98" s="48">
        <v>2140</v>
      </c>
      <c r="K98" s="48">
        <v>214</v>
      </c>
      <c r="L98" s="48">
        <v>4.3099999999999996</v>
      </c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</row>
    <row r="99" spans="2:115" ht="18" customHeight="1" x14ac:dyDescent="0.2">
      <c r="B99" s="32" t="s">
        <v>40</v>
      </c>
      <c r="C99" s="33">
        <v>550</v>
      </c>
      <c r="D99" s="33">
        <v>210</v>
      </c>
      <c r="E99" s="34">
        <v>11.1</v>
      </c>
      <c r="F99" s="35">
        <v>17.2</v>
      </c>
      <c r="G99" s="48">
        <v>67120</v>
      </c>
      <c r="H99" s="48">
        <v>2440</v>
      </c>
      <c r="I99" s="48">
        <v>22.3</v>
      </c>
      <c r="J99" s="48">
        <v>2670</v>
      </c>
      <c r="K99" s="48">
        <v>254</v>
      </c>
      <c r="L99" s="48">
        <v>4.45</v>
      </c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</row>
    <row r="100" spans="2:115" ht="18" customHeight="1" x14ac:dyDescent="0.2">
      <c r="B100" s="32" t="s">
        <v>41</v>
      </c>
      <c r="C100" s="33">
        <v>600</v>
      </c>
      <c r="D100" s="33">
        <v>220</v>
      </c>
      <c r="E100" s="34">
        <v>12</v>
      </c>
      <c r="F100" s="35">
        <v>19</v>
      </c>
      <c r="G100" s="48">
        <v>92080</v>
      </c>
      <c r="H100" s="48">
        <v>3070</v>
      </c>
      <c r="I100" s="48">
        <v>24.3</v>
      </c>
      <c r="J100" s="48">
        <v>3390</v>
      </c>
      <c r="K100" s="48">
        <v>308</v>
      </c>
      <c r="L100" s="48">
        <v>4.66</v>
      </c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</row>
    <row r="101" spans="2:115" ht="18" customHeight="1" x14ac:dyDescent="0.2">
      <c r="B101" s="32" t="s">
        <v>114</v>
      </c>
      <c r="C101" s="33">
        <v>80</v>
      </c>
      <c r="D101" s="33">
        <v>42</v>
      </c>
      <c r="E101" s="34">
        <v>3.9</v>
      </c>
      <c r="F101" s="35">
        <v>5.9</v>
      </c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</row>
    <row r="102" spans="2:115" ht="18" customHeight="1" x14ac:dyDescent="0.2">
      <c r="B102" s="32" t="s">
        <v>115</v>
      </c>
      <c r="C102" s="33">
        <v>100</v>
      </c>
      <c r="D102" s="33">
        <v>50</v>
      </c>
      <c r="E102" s="34">
        <v>4.5</v>
      </c>
      <c r="F102" s="35">
        <v>6.8</v>
      </c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</row>
    <row r="103" spans="2:115" ht="18" customHeight="1" x14ac:dyDescent="0.2">
      <c r="B103" s="32" t="s">
        <v>116</v>
      </c>
      <c r="C103" s="33">
        <v>120</v>
      </c>
      <c r="D103" s="33">
        <v>58</v>
      </c>
      <c r="E103" s="34">
        <v>5.0999999999999996</v>
      </c>
      <c r="F103" s="35">
        <v>7.7</v>
      </c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</row>
    <row r="104" spans="2:115" ht="18" customHeight="1" x14ac:dyDescent="0.2">
      <c r="B104" s="32" t="s">
        <v>117</v>
      </c>
      <c r="C104" s="33">
        <v>140</v>
      </c>
      <c r="D104" s="33">
        <v>66</v>
      </c>
      <c r="E104" s="34">
        <v>5.7</v>
      </c>
      <c r="F104" s="35">
        <v>8.6</v>
      </c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</row>
    <row r="105" spans="2:115" ht="18" customHeight="1" x14ac:dyDescent="0.2">
      <c r="B105" s="32" t="s">
        <v>118</v>
      </c>
      <c r="C105" s="33">
        <v>160</v>
      </c>
      <c r="D105" s="33">
        <v>74</v>
      </c>
      <c r="E105" s="34">
        <v>6.3</v>
      </c>
      <c r="F105" s="35">
        <v>9.5</v>
      </c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</row>
    <row r="106" spans="2:115" ht="18" customHeight="1" x14ac:dyDescent="0.2">
      <c r="B106" s="32" t="s">
        <v>119</v>
      </c>
      <c r="C106" s="33">
        <v>180</v>
      </c>
      <c r="D106" s="33">
        <v>82</v>
      </c>
      <c r="E106" s="34">
        <v>6.9</v>
      </c>
      <c r="F106" s="35">
        <v>10.4</v>
      </c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</row>
    <row r="107" spans="2:115" ht="18" customHeight="1" x14ac:dyDescent="0.2">
      <c r="B107" s="32" t="s">
        <v>120</v>
      </c>
      <c r="C107" s="33">
        <v>200</v>
      </c>
      <c r="D107" s="33">
        <v>90</v>
      </c>
      <c r="E107" s="34">
        <v>7.5</v>
      </c>
      <c r="F107" s="35">
        <v>11.3</v>
      </c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</row>
    <row r="108" spans="2:115" ht="18" customHeight="1" x14ac:dyDescent="0.2">
      <c r="B108" s="32" t="s">
        <v>121</v>
      </c>
      <c r="C108" s="33">
        <v>220</v>
      </c>
      <c r="D108" s="33">
        <v>98</v>
      </c>
      <c r="E108" s="34">
        <v>8.1</v>
      </c>
      <c r="F108" s="35">
        <v>12.2</v>
      </c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</row>
    <row r="109" spans="2:115" ht="18" customHeight="1" x14ac:dyDescent="0.2">
      <c r="B109" s="32" t="s">
        <v>122</v>
      </c>
      <c r="C109" s="33">
        <v>240</v>
      </c>
      <c r="D109" s="33">
        <v>106</v>
      </c>
      <c r="E109" s="34">
        <v>8.6999999999999993</v>
      </c>
      <c r="F109" s="35">
        <v>13.1</v>
      </c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</row>
    <row r="110" spans="2:115" ht="18" customHeight="1" x14ac:dyDescent="0.2">
      <c r="B110" s="32" t="s">
        <v>123</v>
      </c>
      <c r="C110" s="33">
        <v>260</v>
      </c>
      <c r="D110" s="33">
        <v>113</v>
      </c>
      <c r="E110" s="34">
        <v>9.4</v>
      </c>
      <c r="F110" s="35">
        <v>14.1</v>
      </c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</row>
    <row r="111" spans="2:115" ht="18" customHeight="1" x14ac:dyDescent="0.2">
      <c r="B111" s="32" t="s">
        <v>124</v>
      </c>
      <c r="C111" s="33">
        <v>280</v>
      </c>
      <c r="D111" s="33">
        <v>119</v>
      </c>
      <c r="E111" s="34">
        <v>10.1</v>
      </c>
      <c r="F111" s="35">
        <v>15.2</v>
      </c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</row>
    <row r="112" spans="2:115" ht="18" customHeight="1" x14ac:dyDescent="0.2">
      <c r="B112" s="32" t="s">
        <v>125</v>
      </c>
      <c r="C112" s="33">
        <v>300</v>
      </c>
      <c r="D112" s="33">
        <v>125</v>
      </c>
      <c r="E112" s="34">
        <v>10.8</v>
      </c>
      <c r="F112" s="35">
        <v>16.2</v>
      </c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</row>
    <row r="113" spans="2:115" ht="18" customHeight="1" x14ac:dyDescent="0.2">
      <c r="B113" s="32" t="s">
        <v>126</v>
      </c>
      <c r="C113" s="33">
        <v>320</v>
      </c>
      <c r="D113" s="33">
        <v>131</v>
      </c>
      <c r="E113" s="34">
        <v>11.5</v>
      </c>
      <c r="F113" s="35">
        <v>17.3</v>
      </c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</row>
    <row r="114" spans="2:115" ht="18" customHeight="1" x14ac:dyDescent="0.2">
      <c r="B114" s="32" t="s">
        <v>127</v>
      </c>
      <c r="C114" s="33">
        <v>340</v>
      </c>
      <c r="D114" s="33">
        <v>137</v>
      </c>
      <c r="E114" s="34">
        <v>12.2</v>
      </c>
      <c r="F114" s="35">
        <v>18.3</v>
      </c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</row>
    <row r="115" spans="2:115" ht="18" customHeight="1" x14ac:dyDescent="0.2">
      <c r="B115" s="32" t="s">
        <v>128</v>
      </c>
      <c r="C115" s="36">
        <v>360</v>
      </c>
      <c r="D115" s="33">
        <v>143</v>
      </c>
      <c r="E115" s="34">
        <v>13</v>
      </c>
      <c r="F115" s="35">
        <v>19.5</v>
      </c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</row>
    <row r="116" spans="2:115" ht="18" customHeight="1" x14ac:dyDescent="0.2">
      <c r="B116" s="32" t="s">
        <v>129</v>
      </c>
      <c r="C116" s="36">
        <v>380</v>
      </c>
      <c r="D116" s="33">
        <v>149</v>
      </c>
      <c r="E116" s="34">
        <v>13.7</v>
      </c>
      <c r="F116" s="35">
        <v>20.5</v>
      </c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J116" s="25"/>
      <c r="DK116" s="25"/>
    </row>
    <row r="117" spans="2:115" ht="18" customHeight="1" x14ac:dyDescent="0.2">
      <c r="B117" s="32" t="s">
        <v>130</v>
      </c>
      <c r="C117" s="33">
        <v>400</v>
      </c>
      <c r="D117" s="33">
        <v>155</v>
      </c>
      <c r="E117" s="34">
        <v>14.4</v>
      </c>
      <c r="F117" s="35">
        <v>21.6</v>
      </c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J117" s="25"/>
      <c r="DK117" s="25"/>
    </row>
    <row r="118" spans="2:115" ht="18" customHeight="1" x14ac:dyDescent="0.2">
      <c r="B118" s="32" t="s">
        <v>131</v>
      </c>
      <c r="C118" s="33">
        <v>425</v>
      </c>
      <c r="D118" s="33">
        <v>163</v>
      </c>
      <c r="E118" s="34">
        <v>15.3</v>
      </c>
      <c r="F118" s="35">
        <v>23</v>
      </c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</row>
    <row r="119" spans="2:115" ht="18" customHeight="1" x14ac:dyDescent="0.2">
      <c r="B119" s="32" t="s">
        <v>132</v>
      </c>
      <c r="C119" s="33">
        <v>450</v>
      </c>
      <c r="D119" s="33">
        <v>170</v>
      </c>
      <c r="E119" s="34">
        <v>16.2</v>
      </c>
      <c r="F119" s="35">
        <v>24.3</v>
      </c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B119" s="25"/>
      <c r="DC119" s="25"/>
      <c r="DD119" s="25"/>
      <c r="DE119" s="25"/>
      <c r="DF119" s="25"/>
      <c r="DG119" s="25"/>
      <c r="DH119" s="25"/>
      <c r="DI119" s="25"/>
      <c r="DJ119" s="25"/>
      <c r="DK119" s="25"/>
    </row>
    <row r="120" spans="2:115" ht="18" customHeight="1" x14ac:dyDescent="0.2">
      <c r="B120" s="32" t="s">
        <v>133</v>
      </c>
      <c r="C120" s="33">
        <v>475</v>
      </c>
      <c r="D120" s="33">
        <v>178</v>
      </c>
      <c r="E120" s="34">
        <v>17.100000000000001</v>
      </c>
      <c r="F120" s="35">
        <v>25.6</v>
      </c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</row>
    <row r="121" spans="2:115" ht="18" customHeight="1" x14ac:dyDescent="0.2">
      <c r="B121" s="32" t="s">
        <v>134</v>
      </c>
      <c r="C121" s="33">
        <v>500</v>
      </c>
      <c r="D121" s="33">
        <v>185</v>
      </c>
      <c r="E121" s="34">
        <v>18</v>
      </c>
      <c r="F121" s="35">
        <v>27</v>
      </c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/>
      <c r="DK121" s="25"/>
    </row>
    <row r="122" spans="2:115" ht="18" customHeight="1" x14ac:dyDescent="0.2">
      <c r="B122" s="32" t="s">
        <v>135</v>
      </c>
      <c r="C122" s="33">
        <v>550</v>
      </c>
      <c r="D122" s="33">
        <v>200</v>
      </c>
      <c r="E122" s="34">
        <v>19</v>
      </c>
      <c r="F122" s="35">
        <v>30</v>
      </c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</row>
    <row r="123" spans="2:115" ht="18" customHeight="1" x14ac:dyDescent="0.2">
      <c r="B123" s="32" t="s">
        <v>136</v>
      </c>
      <c r="C123" s="33">
        <v>600</v>
      </c>
      <c r="D123" s="33">
        <v>215</v>
      </c>
      <c r="E123" s="34">
        <v>21.6</v>
      </c>
      <c r="F123" s="35">
        <v>32.4</v>
      </c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/>
      <c r="DF123" s="25"/>
      <c r="DG123" s="25"/>
      <c r="DH123" s="25"/>
      <c r="DI123" s="25"/>
      <c r="DJ123" s="25"/>
      <c r="DK123" s="25"/>
    </row>
    <row r="124" spans="2:115" ht="18" customHeight="1" x14ac:dyDescent="0.2">
      <c r="B124" s="32" t="s">
        <v>43</v>
      </c>
      <c r="C124" s="33">
        <v>114</v>
      </c>
      <c r="D124" s="33">
        <v>120</v>
      </c>
      <c r="E124" s="34">
        <v>5</v>
      </c>
      <c r="F124" s="35">
        <v>8</v>
      </c>
      <c r="G124" s="49">
        <v>606</v>
      </c>
      <c r="H124" s="49">
        <v>106</v>
      </c>
      <c r="I124" s="49">
        <v>4.8899999999999997</v>
      </c>
      <c r="J124" s="49">
        <v>231</v>
      </c>
      <c r="K124" s="49">
        <v>38.5</v>
      </c>
      <c r="L124" s="49">
        <v>3.02</v>
      </c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J124" s="25"/>
      <c r="DK124" s="25"/>
    </row>
    <row r="125" spans="2:115" ht="18" customHeight="1" x14ac:dyDescent="0.2">
      <c r="B125" s="32" t="s">
        <v>44</v>
      </c>
      <c r="C125" s="33">
        <v>133</v>
      </c>
      <c r="D125" s="33">
        <v>140</v>
      </c>
      <c r="E125" s="34">
        <v>5.5</v>
      </c>
      <c r="F125" s="35">
        <v>8.5</v>
      </c>
      <c r="G125" s="49">
        <v>1030</v>
      </c>
      <c r="H125" s="49">
        <v>155</v>
      </c>
      <c r="I125" s="49">
        <v>5.73</v>
      </c>
      <c r="J125" s="49">
        <v>389</v>
      </c>
      <c r="K125" s="49">
        <v>55.6</v>
      </c>
      <c r="L125" s="49">
        <v>3.52</v>
      </c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</row>
    <row r="126" spans="2:115" ht="18" customHeight="1" x14ac:dyDescent="0.2">
      <c r="B126" s="32" t="s">
        <v>45</v>
      </c>
      <c r="C126" s="33">
        <v>152</v>
      </c>
      <c r="D126" s="33">
        <v>160</v>
      </c>
      <c r="E126" s="34">
        <v>6</v>
      </c>
      <c r="F126" s="35">
        <v>9</v>
      </c>
      <c r="G126" s="49">
        <v>1670</v>
      </c>
      <c r="H126" s="49">
        <v>220</v>
      </c>
      <c r="I126" s="49">
        <v>6.57</v>
      </c>
      <c r="J126" s="49">
        <v>616</v>
      </c>
      <c r="K126" s="49">
        <v>76.900000000000006</v>
      </c>
      <c r="L126" s="49">
        <v>3.98</v>
      </c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25"/>
      <c r="DE126" s="25"/>
      <c r="DF126" s="25"/>
      <c r="DG126" s="25"/>
      <c r="DH126" s="25"/>
      <c r="DI126" s="25"/>
      <c r="DJ126" s="25"/>
      <c r="DK126" s="25"/>
    </row>
    <row r="127" spans="2:115" ht="18" customHeight="1" x14ac:dyDescent="0.2">
      <c r="B127" s="37" t="s">
        <v>46</v>
      </c>
      <c r="C127" s="38">
        <v>171</v>
      </c>
      <c r="D127" s="38">
        <v>180</v>
      </c>
      <c r="E127" s="39">
        <v>6</v>
      </c>
      <c r="F127" s="40">
        <v>9.5</v>
      </c>
      <c r="G127" s="49">
        <v>2510</v>
      </c>
      <c r="H127" s="49">
        <v>294</v>
      </c>
      <c r="I127" s="49">
        <v>7.45</v>
      </c>
      <c r="J127" s="49">
        <v>925</v>
      </c>
      <c r="K127" s="49">
        <v>103</v>
      </c>
      <c r="L127" s="49">
        <v>4.5199999999999996</v>
      </c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</row>
    <row r="128" spans="2:115" ht="18" customHeight="1" x14ac:dyDescent="0.2">
      <c r="B128" s="32" t="s">
        <v>47</v>
      </c>
      <c r="C128" s="33">
        <v>190</v>
      </c>
      <c r="D128" s="33">
        <v>200</v>
      </c>
      <c r="E128" s="34">
        <v>6.5</v>
      </c>
      <c r="F128" s="35">
        <v>10</v>
      </c>
      <c r="G128" s="49">
        <v>3690</v>
      </c>
      <c r="H128" s="49">
        <v>389</v>
      </c>
      <c r="I128" s="49">
        <v>8.2799999999999994</v>
      </c>
      <c r="J128" s="49">
        <v>1340</v>
      </c>
      <c r="K128" s="49">
        <v>134</v>
      </c>
      <c r="L128" s="49">
        <v>4.9800000000000004</v>
      </c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</row>
    <row r="129" spans="2:115" ht="18" customHeight="1" x14ac:dyDescent="0.2">
      <c r="B129" s="32" t="s">
        <v>48</v>
      </c>
      <c r="C129" s="33">
        <v>210</v>
      </c>
      <c r="D129" s="33">
        <v>220</v>
      </c>
      <c r="E129" s="34">
        <v>7</v>
      </c>
      <c r="F129" s="35">
        <v>11</v>
      </c>
      <c r="G129" s="49">
        <v>5410</v>
      </c>
      <c r="H129" s="49">
        <v>515</v>
      </c>
      <c r="I129" s="49">
        <v>9.17</v>
      </c>
      <c r="J129" s="49">
        <v>1950</v>
      </c>
      <c r="K129" s="49">
        <v>178</v>
      </c>
      <c r="L129" s="49">
        <v>5.51</v>
      </c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5"/>
    </row>
    <row r="130" spans="2:115" ht="18" customHeight="1" x14ac:dyDescent="0.2">
      <c r="B130" s="32" t="s">
        <v>49</v>
      </c>
      <c r="C130" s="33">
        <v>230</v>
      </c>
      <c r="D130" s="33">
        <v>240</v>
      </c>
      <c r="E130" s="34">
        <v>7.5</v>
      </c>
      <c r="F130" s="35">
        <v>12</v>
      </c>
      <c r="G130" s="49">
        <v>7760</v>
      </c>
      <c r="H130" s="49">
        <v>675</v>
      </c>
      <c r="I130" s="49">
        <v>10.1</v>
      </c>
      <c r="J130" s="49">
        <v>2770</v>
      </c>
      <c r="K130" s="49">
        <v>231</v>
      </c>
      <c r="L130" s="49">
        <v>6</v>
      </c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</row>
    <row r="131" spans="2:115" ht="18" customHeight="1" x14ac:dyDescent="0.2">
      <c r="B131" s="32" t="s">
        <v>50</v>
      </c>
      <c r="C131" s="33">
        <v>250</v>
      </c>
      <c r="D131" s="33">
        <v>260</v>
      </c>
      <c r="E131" s="34">
        <v>7.5</v>
      </c>
      <c r="F131" s="35">
        <v>12.5</v>
      </c>
      <c r="G131" s="49">
        <v>10450</v>
      </c>
      <c r="H131" s="49">
        <v>836</v>
      </c>
      <c r="I131" s="49">
        <v>11</v>
      </c>
      <c r="J131" s="49">
        <v>3670</v>
      </c>
      <c r="K131" s="49">
        <v>282</v>
      </c>
      <c r="L131" s="49">
        <v>6.5</v>
      </c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</row>
    <row r="132" spans="2:115" ht="18" customHeight="1" x14ac:dyDescent="0.2">
      <c r="B132" s="32" t="s">
        <v>51</v>
      </c>
      <c r="C132" s="33">
        <v>270</v>
      </c>
      <c r="D132" s="33">
        <v>280</v>
      </c>
      <c r="E132" s="34">
        <v>8</v>
      </c>
      <c r="F132" s="35">
        <v>13</v>
      </c>
      <c r="G132" s="49">
        <v>13670</v>
      </c>
      <c r="H132" s="49">
        <v>1010</v>
      </c>
      <c r="I132" s="49">
        <v>11.9</v>
      </c>
      <c r="J132" s="49">
        <v>4760</v>
      </c>
      <c r="K132" s="49">
        <v>340</v>
      </c>
      <c r="L132" s="49">
        <v>7</v>
      </c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</row>
    <row r="133" spans="2:115" ht="18" customHeight="1" x14ac:dyDescent="0.2">
      <c r="B133" s="32" t="s">
        <v>52</v>
      </c>
      <c r="C133" s="33">
        <v>290</v>
      </c>
      <c r="D133" s="33">
        <v>300</v>
      </c>
      <c r="E133" s="34">
        <v>8.5</v>
      </c>
      <c r="F133" s="35">
        <v>14</v>
      </c>
      <c r="G133" s="49">
        <v>18260</v>
      </c>
      <c r="H133" s="49">
        <v>1260</v>
      </c>
      <c r="I133" s="49">
        <v>12.7</v>
      </c>
      <c r="J133" s="49">
        <v>6310</v>
      </c>
      <c r="K133" s="49">
        <v>421</v>
      </c>
      <c r="L133" s="49">
        <v>7.49</v>
      </c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</row>
    <row r="134" spans="2:115" ht="18" customHeight="1" x14ac:dyDescent="0.2">
      <c r="B134" s="32" t="s">
        <v>53</v>
      </c>
      <c r="C134" s="33">
        <v>310</v>
      </c>
      <c r="D134" s="33">
        <v>300</v>
      </c>
      <c r="E134" s="34">
        <v>9</v>
      </c>
      <c r="F134" s="35">
        <v>15.5</v>
      </c>
      <c r="G134" s="49">
        <v>22930</v>
      </c>
      <c r="H134" s="49">
        <v>1480</v>
      </c>
      <c r="I134" s="49">
        <v>13.6</v>
      </c>
      <c r="J134" s="49">
        <v>6990</v>
      </c>
      <c r="K134" s="49">
        <v>466</v>
      </c>
      <c r="L134" s="49">
        <v>7.49</v>
      </c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</row>
    <row r="135" spans="2:115" ht="18" customHeight="1" x14ac:dyDescent="0.2">
      <c r="B135" s="32" t="s">
        <v>54</v>
      </c>
      <c r="C135" s="33">
        <v>330</v>
      </c>
      <c r="D135" s="33">
        <v>300</v>
      </c>
      <c r="E135" s="34">
        <v>9.5</v>
      </c>
      <c r="F135" s="35">
        <v>16.5</v>
      </c>
      <c r="G135" s="49">
        <v>27690</v>
      </c>
      <c r="H135" s="49">
        <v>1680</v>
      </c>
      <c r="I135" s="49">
        <v>14.4</v>
      </c>
      <c r="J135" s="49">
        <v>7440</v>
      </c>
      <c r="K135" s="49">
        <v>496</v>
      </c>
      <c r="L135" s="49">
        <v>7.46</v>
      </c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</row>
    <row r="136" spans="2:115" ht="18" customHeight="1" x14ac:dyDescent="0.2">
      <c r="B136" s="32" t="s">
        <v>55</v>
      </c>
      <c r="C136" s="33">
        <v>350</v>
      </c>
      <c r="D136" s="33">
        <v>300</v>
      </c>
      <c r="E136" s="34">
        <v>10</v>
      </c>
      <c r="F136" s="35">
        <v>17.5</v>
      </c>
      <c r="G136" s="49">
        <v>33090</v>
      </c>
      <c r="H136" s="49">
        <v>1890</v>
      </c>
      <c r="I136" s="49">
        <v>15.2</v>
      </c>
      <c r="J136" s="49">
        <v>7890</v>
      </c>
      <c r="K136" s="49">
        <v>526</v>
      </c>
      <c r="L136" s="49">
        <v>7.43</v>
      </c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</row>
    <row r="137" spans="2:115" ht="18" customHeight="1" x14ac:dyDescent="0.2">
      <c r="B137" s="32" t="s">
        <v>56</v>
      </c>
      <c r="C137" s="33">
        <v>390</v>
      </c>
      <c r="D137" s="33">
        <v>300</v>
      </c>
      <c r="E137" s="34">
        <v>11</v>
      </c>
      <c r="F137" s="35">
        <v>19</v>
      </c>
      <c r="G137" s="49">
        <v>45070</v>
      </c>
      <c r="H137" s="49">
        <v>2310</v>
      </c>
      <c r="I137" s="49">
        <v>16.8</v>
      </c>
      <c r="J137" s="49">
        <v>8560</v>
      </c>
      <c r="K137" s="49">
        <v>571</v>
      </c>
      <c r="L137" s="49">
        <v>7.34</v>
      </c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</row>
    <row r="138" spans="2:115" ht="18" customHeight="1" x14ac:dyDescent="0.2">
      <c r="B138" s="32" t="s">
        <v>57</v>
      </c>
      <c r="C138" s="33">
        <v>440</v>
      </c>
      <c r="D138" s="33">
        <v>300</v>
      </c>
      <c r="E138" s="34">
        <v>11.5</v>
      </c>
      <c r="F138" s="35">
        <v>21</v>
      </c>
      <c r="G138" s="49">
        <v>63720</v>
      </c>
      <c r="H138" s="49">
        <v>2900</v>
      </c>
      <c r="I138" s="49">
        <v>18.899999999999999</v>
      </c>
      <c r="J138" s="49">
        <v>9470</v>
      </c>
      <c r="K138" s="49">
        <v>631</v>
      </c>
      <c r="L138" s="49">
        <v>7.29</v>
      </c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</row>
    <row r="139" spans="2:115" ht="18" customHeight="1" x14ac:dyDescent="0.2">
      <c r="B139" s="32" t="s">
        <v>58</v>
      </c>
      <c r="C139" s="33">
        <v>490</v>
      </c>
      <c r="D139" s="33">
        <v>300</v>
      </c>
      <c r="E139" s="34">
        <v>12</v>
      </c>
      <c r="F139" s="35">
        <v>23</v>
      </c>
      <c r="G139" s="49">
        <v>86970</v>
      </c>
      <c r="H139" s="49">
        <v>3550</v>
      </c>
      <c r="I139" s="49">
        <v>21</v>
      </c>
      <c r="J139" s="49">
        <v>10370</v>
      </c>
      <c r="K139" s="49">
        <v>691</v>
      </c>
      <c r="L139" s="49">
        <v>7.24</v>
      </c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  <c r="DH139" s="25"/>
      <c r="DI139" s="25"/>
      <c r="DJ139" s="25"/>
      <c r="DK139" s="25"/>
    </row>
    <row r="140" spans="2:115" ht="18" customHeight="1" x14ac:dyDescent="0.2">
      <c r="B140" s="32" t="s">
        <v>59</v>
      </c>
      <c r="C140" s="33">
        <v>540</v>
      </c>
      <c r="D140" s="33">
        <v>300</v>
      </c>
      <c r="E140" s="34">
        <v>12.5</v>
      </c>
      <c r="F140" s="35">
        <v>24</v>
      </c>
      <c r="G140" s="49">
        <v>111900</v>
      </c>
      <c r="H140" s="49">
        <v>4150</v>
      </c>
      <c r="I140" s="49">
        <v>23</v>
      </c>
      <c r="J140" s="49">
        <v>10820</v>
      </c>
      <c r="K140" s="49">
        <v>721</v>
      </c>
      <c r="L140" s="49">
        <v>7.15</v>
      </c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  <c r="DH140" s="25"/>
      <c r="DI140" s="25"/>
      <c r="DJ140" s="25"/>
      <c r="DK140" s="25"/>
    </row>
    <row r="141" spans="2:115" ht="18" customHeight="1" x14ac:dyDescent="0.2">
      <c r="B141" s="32" t="s">
        <v>60</v>
      </c>
      <c r="C141" s="33">
        <v>590</v>
      </c>
      <c r="D141" s="33">
        <v>300</v>
      </c>
      <c r="E141" s="34">
        <v>13</v>
      </c>
      <c r="F141" s="35">
        <v>25</v>
      </c>
      <c r="G141" s="50">
        <v>141200</v>
      </c>
      <c r="H141" s="50">
        <v>4790</v>
      </c>
      <c r="I141" s="49">
        <v>25</v>
      </c>
      <c r="J141" s="50">
        <v>11270</v>
      </c>
      <c r="K141" s="50">
        <v>751</v>
      </c>
      <c r="L141" s="50">
        <v>7.05</v>
      </c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</row>
    <row r="142" spans="2:115" ht="18" customHeight="1" x14ac:dyDescent="0.2">
      <c r="B142" s="32" t="s">
        <v>61</v>
      </c>
      <c r="C142" s="33">
        <v>640</v>
      </c>
      <c r="D142" s="33">
        <v>300</v>
      </c>
      <c r="E142" s="34">
        <v>13.5</v>
      </c>
      <c r="F142" s="35">
        <v>26</v>
      </c>
      <c r="G142" s="50">
        <v>175200</v>
      </c>
      <c r="H142" s="50">
        <v>5470</v>
      </c>
      <c r="I142" s="50">
        <v>26.9</v>
      </c>
      <c r="J142" s="50">
        <v>11720</v>
      </c>
      <c r="K142" s="50">
        <v>782</v>
      </c>
      <c r="L142" s="50">
        <v>6.97</v>
      </c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25"/>
      <c r="DG142" s="25"/>
      <c r="DH142" s="25"/>
      <c r="DI142" s="25"/>
      <c r="DJ142" s="25"/>
      <c r="DK142" s="25"/>
    </row>
    <row r="143" spans="2:115" ht="18" customHeight="1" x14ac:dyDescent="0.2">
      <c r="B143" s="32" t="s">
        <v>62</v>
      </c>
      <c r="C143" s="33">
        <v>690</v>
      </c>
      <c r="D143" s="33">
        <v>300</v>
      </c>
      <c r="E143" s="34">
        <v>14.5</v>
      </c>
      <c r="F143" s="35">
        <v>27</v>
      </c>
      <c r="G143" s="50">
        <v>215300</v>
      </c>
      <c r="H143" s="50">
        <v>6240</v>
      </c>
      <c r="I143" s="50">
        <v>28.8</v>
      </c>
      <c r="J143" s="50">
        <v>12180</v>
      </c>
      <c r="K143" s="50">
        <v>812</v>
      </c>
      <c r="L143" s="50">
        <v>6.84</v>
      </c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5"/>
      <c r="CP143" s="25"/>
      <c r="CQ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  <c r="DB143" s="25"/>
      <c r="DC143" s="25"/>
      <c r="DD143" s="25"/>
      <c r="DE143" s="25"/>
      <c r="DF143" s="25"/>
      <c r="DG143" s="25"/>
      <c r="DH143" s="25"/>
      <c r="DI143" s="25"/>
      <c r="DJ143" s="25"/>
      <c r="DK143" s="25"/>
    </row>
    <row r="144" spans="2:115" ht="18" customHeight="1" x14ac:dyDescent="0.2">
      <c r="B144" s="32" t="s">
        <v>63</v>
      </c>
      <c r="C144" s="33">
        <v>790</v>
      </c>
      <c r="D144" s="33">
        <v>300</v>
      </c>
      <c r="E144" s="34">
        <v>15</v>
      </c>
      <c r="F144" s="35">
        <v>28</v>
      </c>
      <c r="G144" s="50">
        <v>303400</v>
      </c>
      <c r="H144" s="50">
        <v>7680</v>
      </c>
      <c r="I144" s="50">
        <v>32.6</v>
      </c>
      <c r="J144" s="50">
        <v>12640</v>
      </c>
      <c r="K144" s="50">
        <v>843</v>
      </c>
      <c r="L144" s="50">
        <v>6.65</v>
      </c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25"/>
      <c r="DG144" s="25"/>
      <c r="DH144" s="25"/>
      <c r="DI144" s="25"/>
      <c r="DJ144" s="25"/>
      <c r="DK144" s="25"/>
    </row>
    <row r="145" spans="2:115" ht="18" customHeight="1" x14ac:dyDescent="0.2">
      <c r="B145" s="32" t="s">
        <v>64</v>
      </c>
      <c r="C145" s="33">
        <v>890</v>
      </c>
      <c r="D145" s="33">
        <v>300</v>
      </c>
      <c r="E145" s="34">
        <v>16</v>
      </c>
      <c r="F145" s="35">
        <v>30</v>
      </c>
      <c r="G145" s="50">
        <v>422100</v>
      </c>
      <c r="H145" s="50">
        <v>9480</v>
      </c>
      <c r="I145" s="50">
        <v>36.299999999999997</v>
      </c>
      <c r="J145" s="50">
        <v>13550</v>
      </c>
      <c r="K145" s="50">
        <v>903</v>
      </c>
      <c r="L145" s="50">
        <v>6.5</v>
      </c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  <c r="CU145" s="25"/>
      <c r="CV145" s="25"/>
      <c r="CW145" s="25"/>
      <c r="CX145" s="25"/>
      <c r="CY145" s="25"/>
      <c r="CZ145" s="25"/>
      <c r="DA145" s="25"/>
      <c r="DB145" s="25"/>
      <c r="DC145" s="25"/>
      <c r="DD145" s="25"/>
      <c r="DE145" s="25"/>
      <c r="DF145" s="25"/>
      <c r="DG145" s="25"/>
      <c r="DH145" s="25"/>
      <c r="DI145" s="25"/>
      <c r="DJ145" s="25"/>
      <c r="DK145" s="25"/>
    </row>
    <row r="146" spans="2:115" ht="18" customHeight="1" x14ac:dyDescent="0.2">
      <c r="B146" s="32" t="s">
        <v>65</v>
      </c>
      <c r="C146" s="33">
        <v>990</v>
      </c>
      <c r="D146" s="33">
        <v>300</v>
      </c>
      <c r="E146" s="34">
        <v>16.5</v>
      </c>
      <c r="F146" s="35">
        <v>31</v>
      </c>
      <c r="G146" s="50">
        <v>553800</v>
      </c>
      <c r="H146" s="50">
        <v>11190</v>
      </c>
      <c r="I146" s="50">
        <v>40</v>
      </c>
      <c r="J146" s="50">
        <v>14000</v>
      </c>
      <c r="K146" s="50">
        <v>934</v>
      </c>
      <c r="L146" s="50">
        <v>6.35</v>
      </c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25"/>
      <c r="DG146" s="25"/>
      <c r="DH146" s="25"/>
      <c r="DI146" s="25"/>
      <c r="DJ146" s="25"/>
      <c r="DK146" s="25"/>
    </row>
    <row r="147" spans="2:115" ht="18" customHeight="1" x14ac:dyDescent="0.2">
      <c r="B147" s="32" t="s">
        <v>66</v>
      </c>
      <c r="C147" s="33">
        <v>100</v>
      </c>
      <c r="D147" s="33">
        <v>100</v>
      </c>
      <c r="E147" s="34">
        <v>6</v>
      </c>
      <c r="F147" s="35">
        <v>10</v>
      </c>
      <c r="G147" s="48">
        <v>450</v>
      </c>
      <c r="H147" s="48">
        <v>89.9</v>
      </c>
      <c r="I147" s="48">
        <v>4.16</v>
      </c>
      <c r="J147" s="48">
        <v>167</v>
      </c>
      <c r="K147" s="48">
        <v>33.5</v>
      </c>
      <c r="L147" s="48">
        <v>2.5299999999999998</v>
      </c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B147" s="25"/>
      <c r="DC147" s="25"/>
      <c r="DD147" s="25"/>
      <c r="DE147" s="25"/>
      <c r="DF147" s="25"/>
      <c r="DG147" s="25"/>
      <c r="DH147" s="25"/>
      <c r="DI147" s="25"/>
      <c r="DJ147" s="25"/>
      <c r="DK147" s="25"/>
    </row>
    <row r="148" spans="2:115" ht="18" customHeight="1" x14ac:dyDescent="0.2">
      <c r="B148" s="32" t="s">
        <v>67</v>
      </c>
      <c r="C148" s="33">
        <v>120</v>
      </c>
      <c r="D148" s="33">
        <v>120</v>
      </c>
      <c r="E148" s="34">
        <v>6.5</v>
      </c>
      <c r="F148" s="35">
        <v>11</v>
      </c>
      <c r="G148" s="48">
        <v>864</v>
      </c>
      <c r="H148" s="48">
        <v>144</v>
      </c>
      <c r="I148" s="48">
        <v>5.04</v>
      </c>
      <c r="J148" s="48">
        <v>318</v>
      </c>
      <c r="K148" s="48">
        <v>52.9</v>
      </c>
      <c r="L148" s="48">
        <v>3.06</v>
      </c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25"/>
      <c r="DG148" s="25"/>
      <c r="DH148" s="25"/>
      <c r="DI148" s="25"/>
      <c r="DJ148" s="25"/>
      <c r="DK148" s="25"/>
    </row>
    <row r="149" spans="2:115" ht="18" customHeight="1" x14ac:dyDescent="0.2">
      <c r="B149" s="32" t="s">
        <v>68</v>
      </c>
      <c r="C149" s="33">
        <v>140</v>
      </c>
      <c r="D149" s="33">
        <v>140</v>
      </c>
      <c r="E149" s="34">
        <v>7</v>
      </c>
      <c r="F149" s="35">
        <v>12</v>
      </c>
      <c r="G149" s="48">
        <v>1510</v>
      </c>
      <c r="H149" s="48">
        <v>216</v>
      </c>
      <c r="I149" s="48">
        <v>5.93</v>
      </c>
      <c r="J149" s="48">
        <v>550</v>
      </c>
      <c r="K149" s="48">
        <v>78.5</v>
      </c>
      <c r="L149" s="48">
        <v>3.58</v>
      </c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5"/>
      <c r="CP149" s="25"/>
      <c r="CQ149" s="25"/>
      <c r="CR149" s="25"/>
      <c r="CS149" s="25"/>
      <c r="CT149" s="25"/>
      <c r="CU149" s="25"/>
      <c r="CV149" s="25"/>
      <c r="CW149" s="25"/>
      <c r="CX149" s="25"/>
      <c r="CY149" s="25"/>
      <c r="CZ149" s="25"/>
      <c r="DA149" s="25"/>
      <c r="DB149" s="25"/>
      <c r="DC149" s="25"/>
      <c r="DD149" s="25"/>
      <c r="DE149" s="25"/>
      <c r="DF149" s="25"/>
      <c r="DG149" s="25"/>
      <c r="DH149" s="25"/>
      <c r="DI149" s="25"/>
      <c r="DJ149" s="25"/>
      <c r="DK149" s="25"/>
    </row>
    <row r="150" spans="2:115" ht="18" customHeight="1" x14ac:dyDescent="0.2">
      <c r="B150" s="32" t="s">
        <v>69</v>
      </c>
      <c r="C150" s="33">
        <v>160</v>
      </c>
      <c r="D150" s="33">
        <v>160</v>
      </c>
      <c r="E150" s="34">
        <v>8</v>
      </c>
      <c r="F150" s="35">
        <v>13</v>
      </c>
      <c r="G150" s="48">
        <v>2490</v>
      </c>
      <c r="H150" s="48">
        <v>311</v>
      </c>
      <c r="I150" s="48">
        <v>6.78</v>
      </c>
      <c r="J150" s="48">
        <v>889</v>
      </c>
      <c r="K150" s="48">
        <v>111</v>
      </c>
      <c r="L150" s="48">
        <v>4.05</v>
      </c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25"/>
      <c r="DG150" s="25"/>
      <c r="DH150" s="25"/>
      <c r="DI150" s="25"/>
      <c r="DJ150" s="25"/>
      <c r="DK150" s="25"/>
    </row>
    <row r="151" spans="2:115" ht="18" customHeight="1" x14ac:dyDescent="0.2">
      <c r="B151" s="37" t="s">
        <v>70</v>
      </c>
      <c r="C151" s="38">
        <v>180</v>
      </c>
      <c r="D151" s="38">
        <v>180</v>
      </c>
      <c r="E151" s="39">
        <v>8.5</v>
      </c>
      <c r="F151" s="40">
        <v>14</v>
      </c>
      <c r="G151" s="48">
        <v>3830</v>
      </c>
      <c r="H151" s="48">
        <v>426</v>
      </c>
      <c r="I151" s="48">
        <v>7.66</v>
      </c>
      <c r="J151" s="48">
        <v>1360</v>
      </c>
      <c r="K151" s="48">
        <v>151</v>
      </c>
      <c r="L151" s="48">
        <v>4.57</v>
      </c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5"/>
      <c r="CP151" s="25"/>
      <c r="CQ151" s="25"/>
      <c r="CR151" s="25"/>
      <c r="CS151" s="25"/>
      <c r="CT151" s="25"/>
      <c r="CU151" s="25"/>
      <c r="CV151" s="25"/>
      <c r="CW151" s="25"/>
      <c r="CX151" s="25"/>
      <c r="CY151" s="25"/>
      <c r="CZ151" s="25"/>
      <c r="DA151" s="25"/>
      <c r="DB151" s="25"/>
      <c r="DC151" s="25"/>
      <c r="DD151" s="25"/>
      <c r="DE151" s="25"/>
      <c r="DF151" s="25"/>
      <c r="DG151" s="25"/>
      <c r="DH151" s="25"/>
      <c r="DI151" s="25"/>
      <c r="DJ151" s="25"/>
      <c r="DK151" s="25"/>
    </row>
    <row r="152" spans="2:115" ht="18" customHeight="1" x14ac:dyDescent="0.2">
      <c r="B152" s="32" t="s">
        <v>71</v>
      </c>
      <c r="C152" s="33">
        <v>200</v>
      </c>
      <c r="D152" s="33">
        <v>200</v>
      </c>
      <c r="E152" s="34">
        <v>9</v>
      </c>
      <c r="F152" s="35">
        <v>15</v>
      </c>
      <c r="G152" s="48">
        <v>5700</v>
      </c>
      <c r="H152" s="48">
        <v>570</v>
      </c>
      <c r="I152" s="48">
        <v>8.5399999999999991</v>
      </c>
      <c r="J152" s="48">
        <v>2000</v>
      </c>
      <c r="K152" s="48">
        <v>200</v>
      </c>
      <c r="L152" s="48">
        <v>5.07</v>
      </c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B152" s="25"/>
      <c r="DC152" s="25"/>
      <c r="DD152" s="25"/>
      <c r="DE152" s="25"/>
      <c r="DF152" s="25"/>
      <c r="DG152" s="25"/>
      <c r="DH152" s="25"/>
      <c r="DI152" s="25"/>
      <c r="DJ152" s="25"/>
      <c r="DK152" s="25"/>
    </row>
    <row r="153" spans="2:115" ht="18" customHeight="1" x14ac:dyDescent="0.2">
      <c r="B153" s="32" t="s">
        <v>72</v>
      </c>
      <c r="C153" s="33">
        <v>220</v>
      </c>
      <c r="D153" s="33">
        <v>220</v>
      </c>
      <c r="E153" s="34">
        <v>9.5</v>
      </c>
      <c r="F153" s="35">
        <v>16</v>
      </c>
      <c r="G153" s="48">
        <v>8090</v>
      </c>
      <c r="H153" s="48">
        <v>736</v>
      </c>
      <c r="I153" s="48">
        <v>9.43</v>
      </c>
      <c r="J153" s="48">
        <v>2810</v>
      </c>
      <c r="K153" s="48">
        <v>258</v>
      </c>
      <c r="L153" s="48">
        <v>5.59</v>
      </c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  <c r="DB153" s="25"/>
      <c r="DC153" s="25"/>
      <c r="DD153" s="25"/>
      <c r="DE153" s="25"/>
      <c r="DF153" s="25"/>
      <c r="DG153" s="25"/>
      <c r="DH153" s="25"/>
      <c r="DI153" s="25"/>
      <c r="DJ153" s="25"/>
      <c r="DK153" s="25"/>
    </row>
    <row r="154" spans="2:115" ht="18" customHeight="1" x14ac:dyDescent="0.2">
      <c r="B154" s="32" t="s">
        <v>73</v>
      </c>
      <c r="C154" s="33">
        <v>240</v>
      </c>
      <c r="D154" s="33">
        <v>240</v>
      </c>
      <c r="E154" s="34">
        <v>10</v>
      </c>
      <c r="F154" s="35">
        <v>17</v>
      </c>
      <c r="G154" s="48">
        <v>11260</v>
      </c>
      <c r="H154" s="48">
        <v>938</v>
      </c>
      <c r="I154" s="48">
        <v>10.3</v>
      </c>
      <c r="J154" s="48">
        <v>3920</v>
      </c>
      <c r="K154" s="48">
        <v>327</v>
      </c>
      <c r="L154" s="48">
        <v>6.08</v>
      </c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</row>
    <row r="155" spans="2:115" ht="18" customHeight="1" x14ac:dyDescent="0.2">
      <c r="B155" s="32" t="s">
        <v>74</v>
      </c>
      <c r="C155" s="33">
        <v>260</v>
      </c>
      <c r="D155" s="33">
        <v>260</v>
      </c>
      <c r="E155" s="34">
        <v>10</v>
      </c>
      <c r="F155" s="35">
        <v>17.5</v>
      </c>
      <c r="G155" s="48">
        <v>14920</v>
      </c>
      <c r="H155" s="48">
        <v>1150</v>
      </c>
      <c r="I155" s="48">
        <v>11.2</v>
      </c>
      <c r="J155" s="48">
        <v>5130</v>
      </c>
      <c r="K155" s="48">
        <v>395</v>
      </c>
      <c r="L155" s="48">
        <v>6.58</v>
      </c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25"/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  <c r="DB155" s="25"/>
      <c r="DC155" s="25"/>
      <c r="DD155" s="25"/>
      <c r="DE155" s="25"/>
      <c r="DF155" s="25"/>
      <c r="DG155" s="25"/>
      <c r="DH155" s="25"/>
      <c r="DI155" s="25"/>
      <c r="DJ155" s="25"/>
      <c r="DK155" s="25"/>
    </row>
    <row r="156" spans="2:115" ht="18" customHeight="1" x14ac:dyDescent="0.2">
      <c r="B156" s="32" t="s">
        <v>75</v>
      </c>
      <c r="C156" s="33">
        <v>280</v>
      </c>
      <c r="D156" s="33">
        <v>280</v>
      </c>
      <c r="E156" s="34">
        <v>10.5</v>
      </c>
      <c r="F156" s="35">
        <v>18</v>
      </c>
      <c r="G156" s="48">
        <v>19270</v>
      </c>
      <c r="H156" s="48">
        <v>1380</v>
      </c>
      <c r="I156" s="48">
        <v>12.1</v>
      </c>
      <c r="J156" s="48">
        <v>6590</v>
      </c>
      <c r="K156" s="48">
        <v>471</v>
      </c>
      <c r="L156" s="48">
        <v>7.09</v>
      </c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25"/>
      <c r="DH156" s="25"/>
      <c r="DI156" s="25"/>
      <c r="DJ156" s="25"/>
      <c r="DK156" s="25"/>
    </row>
    <row r="157" spans="2:115" ht="18" customHeight="1" x14ac:dyDescent="0.2">
      <c r="B157" s="32" t="s">
        <v>76</v>
      </c>
      <c r="C157" s="33">
        <v>300</v>
      </c>
      <c r="D157" s="33">
        <v>300</v>
      </c>
      <c r="E157" s="34">
        <v>11</v>
      </c>
      <c r="F157" s="35">
        <v>19</v>
      </c>
      <c r="G157" s="48">
        <v>25170</v>
      </c>
      <c r="H157" s="48">
        <v>1680</v>
      </c>
      <c r="I157" s="48">
        <v>13</v>
      </c>
      <c r="J157" s="48">
        <v>8560</v>
      </c>
      <c r="K157" s="48">
        <v>571</v>
      </c>
      <c r="L157" s="48">
        <v>7.58</v>
      </c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</row>
    <row r="158" spans="2:115" ht="18" customHeight="1" x14ac:dyDescent="0.2">
      <c r="B158" s="32" t="s">
        <v>77</v>
      </c>
      <c r="C158" s="33">
        <v>320</v>
      </c>
      <c r="D158" s="33">
        <v>300</v>
      </c>
      <c r="E158" s="34">
        <v>11.5</v>
      </c>
      <c r="F158" s="35">
        <v>20.5</v>
      </c>
      <c r="G158" s="48">
        <v>30820</v>
      </c>
      <c r="H158" s="48">
        <v>1930</v>
      </c>
      <c r="I158" s="48">
        <v>13.8</v>
      </c>
      <c r="J158" s="48">
        <v>9240</v>
      </c>
      <c r="K158" s="48">
        <v>616</v>
      </c>
      <c r="L158" s="48">
        <v>7.57</v>
      </c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25"/>
      <c r="DG158" s="25"/>
      <c r="DH158" s="25"/>
      <c r="DI158" s="25"/>
      <c r="DJ158" s="25"/>
      <c r="DK158" s="25"/>
    </row>
    <row r="159" spans="2:115" ht="18" customHeight="1" x14ac:dyDescent="0.2">
      <c r="B159" s="32" t="s">
        <v>78</v>
      </c>
      <c r="C159" s="33">
        <v>340</v>
      </c>
      <c r="D159" s="33">
        <v>300</v>
      </c>
      <c r="E159" s="34">
        <v>12</v>
      </c>
      <c r="F159" s="35">
        <v>21.5</v>
      </c>
      <c r="G159" s="48">
        <v>36660</v>
      </c>
      <c r="H159" s="48">
        <v>2160</v>
      </c>
      <c r="I159" s="48">
        <v>14.6</v>
      </c>
      <c r="J159" s="48">
        <v>9690</v>
      </c>
      <c r="K159" s="48">
        <v>646</v>
      </c>
      <c r="L159" s="48">
        <v>7.53</v>
      </c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25"/>
      <c r="CR159" s="25"/>
      <c r="CS159" s="25"/>
      <c r="CT159" s="25"/>
      <c r="CU159" s="25"/>
      <c r="CV159" s="25"/>
      <c r="CW159" s="25"/>
      <c r="CX159" s="25"/>
      <c r="CY159" s="25"/>
      <c r="CZ159" s="25"/>
      <c r="DA159" s="25"/>
      <c r="DB159" s="25"/>
      <c r="DC159" s="25"/>
      <c r="DD159" s="25"/>
      <c r="DE159" s="25"/>
      <c r="DF159" s="25"/>
      <c r="DG159" s="25"/>
      <c r="DH159" s="25"/>
      <c r="DI159" s="25"/>
      <c r="DJ159" s="25"/>
      <c r="DK159" s="25"/>
    </row>
    <row r="160" spans="2:115" ht="18" customHeight="1" x14ac:dyDescent="0.2">
      <c r="B160" s="32" t="s">
        <v>79</v>
      </c>
      <c r="C160" s="33">
        <v>360</v>
      </c>
      <c r="D160" s="33">
        <v>300</v>
      </c>
      <c r="E160" s="34">
        <v>12.5</v>
      </c>
      <c r="F160" s="35">
        <v>22.5</v>
      </c>
      <c r="G160" s="48">
        <v>43190</v>
      </c>
      <c r="H160" s="48">
        <v>2400</v>
      </c>
      <c r="I160" s="48">
        <v>15.5</v>
      </c>
      <c r="J160" s="48">
        <v>10140</v>
      </c>
      <c r="K160" s="48">
        <v>676</v>
      </c>
      <c r="L160" s="48">
        <v>7.49</v>
      </c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5"/>
      <c r="CP160" s="25"/>
      <c r="CQ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  <c r="DB160" s="25"/>
      <c r="DC160" s="25"/>
      <c r="DD160" s="25"/>
      <c r="DE160" s="25"/>
      <c r="DF160" s="25"/>
      <c r="DG160" s="25"/>
      <c r="DH160" s="25"/>
      <c r="DI160" s="25"/>
      <c r="DJ160" s="25"/>
      <c r="DK160" s="25"/>
    </row>
    <row r="161" spans="2:115" ht="18" customHeight="1" x14ac:dyDescent="0.2">
      <c r="B161" s="32" t="s">
        <v>80</v>
      </c>
      <c r="C161" s="33">
        <v>400</v>
      </c>
      <c r="D161" s="33">
        <v>300</v>
      </c>
      <c r="E161" s="34">
        <v>13.5</v>
      </c>
      <c r="F161" s="35">
        <v>24</v>
      </c>
      <c r="G161" s="48">
        <v>57680</v>
      </c>
      <c r="H161" s="48">
        <v>2880</v>
      </c>
      <c r="I161" s="48">
        <v>17.100000000000001</v>
      </c>
      <c r="J161" s="48">
        <v>10820</v>
      </c>
      <c r="K161" s="48">
        <v>721</v>
      </c>
      <c r="L161" s="48">
        <v>7.4</v>
      </c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5"/>
      <c r="CP161" s="25"/>
      <c r="CQ161" s="25"/>
      <c r="CR161" s="25"/>
      <c r="CS161" s="25"/>
      <c r="CT161" s="25"/>
      <c r="CU161" s="25"/>
      <c r="CV161" s="25"/>
      <c r="CW161" s="25"/>
      <c r="CX161" s="25"/>
      <c r="CY161" s="25"/>
      <c r="CZ161" s="25"/>
      <c r="DA161" s="25"/>
      <c r="DB161" s="25"/>
      <c r="DC161" s="25"/>
      <c r="DD161" s="25"/>
      <c r="DE161" s="25"/>
      <c r="DF161" s="25"/>
      <c r="DG161" s="25"/>
      <c r="DH161" s="25"/>
      <c r="DI161" s="25"/>
      <c r="DJ161" s="25"/>
      <c r="DK161" s="25"/>
    </row>
    <row r="162" spans="2:115" ht="18" customHeight="1" x14ac:dyDescent="0.2">
      <c r="B162" s="32" t="s">
        <v>81</v>
      </c>
      <c r="C162" s="33">
        <v>450</v>
      </c>
      <c r="D162" s="33">
        <v>300</v>
      </c>
      <c r="E162" s="34">
        <v>14</v>
      </c>
      <c r="F162" s="35">
        <v>26</v>
      </c>
      <c r="G162" s="48">
        <v>79890</v>
      </c>
      <c r="H162" s="48">
        <v>3550</v>
      </c>
      <c r="I162" s="48">
        <v>19.100000000000001</v>
      </c>
      <c r="J162" s="48">
        <v>11720</v>
      </c>
      <c r="K162" s="48">
        <v>781</v>
      </c>
      <c r="L162" s="48">
        <v>7.33</v>
      </c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  <c r="CN162" s="25"/>
      <c r="CO162" s="25"/>
      <c r="CP162" s="25"/>
      <c r="CQ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  <c r="DB162" s="25"/>
      <c r="DC162" s="25"/>
      <c r="DD162" s="25"/>
      <c r="DE162" s="25"/>
      <c r="DF162" s="25"/>
      <c r="DG162" s="25"/>
      <c r="DH162" s="25"/>
      <c r="DI162" s="25"/>
      <c r="DJ162" s="25"/>
      <c r="DK162" s="25"/>
    </row>
    <row r="163" spans="2:115" ht="18" customHeight="1" x14ac:dyDescent="0.2">
      <c r="B163" s="32" t="s">
        <v>82</v>
      </c>
      <c r="C163" s="33">
        <v>500</v>
      </c>
      <c r="D163" s="33">
        <v>300</v>
      </c>
      <c r="E163" s="34">
        <v>14.5</v>
      </c>
      <c r="F163" s="35">
        <v>28</v>
      </c>
      <c r="G163" s="48">
        <v>107200</v>
      </c>
      <c r="H163" s="48">
        <v>4290</v>
      </c>
      <c r="I163" s="48">
        <v>21.2</v>
      </c>
      <c r="J163" s="48">
        <v>12620</v>
      </c>
      <c r="K163" s="48">
        <v>842</v>
      </c>
      <c r="L163" s="48">
        <v>7.27</v>
      </c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  <c r="CN163" s="25"/>
      <c r="CO163" s="25"/>
      <c r="CP163" s="25"/>
      <c r="CQ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 s="25"/>
      <c r="DB163" s="25"/>
      <c r="DC163" s="25"/>
      <c r="DD163" s="25"/>
      <c r="DE163" s="25"/>
      <c r="DF163" s="25"/>
      <c r="DG163" s="25"/>
      <c r="DH163" s="25"/>
      <c r="DI163" s="25"/>
      <c r="DJ163" s="25"/>
      <c r="DK163" s="25"/>
    </row>
    <row r="164" spans="2:115" ht="18" customHeight="1" x14ac:dyDescent="0.2">
      <c r="B164" s="32" t="s">
        <v>83</v>
      </c>
      <c r="C164" s="33">
        <v>550</v>
      </c>
      <c r="D164" s="33">
        <v>300</v>
      </c>
      <c r="E164" s="34">
        <v>15</v>
      </c>
      <c r="F164" s="35">
        <v>29</v>
      </c>
      <c r="G164" s="48">
        <v>135700</v>
      </c>
      <c r="H164" s="48">
        <v>4970</v>
      </c>
      <c r="I164" s="48">
        <v>23.2</v>
      </c>
      <c r="J164" s="48">
        <v>13080</v>
      </c>
      <c r="K164" s="48">
        <v>872</v>
      </c>
      <c r="L164" s="48">
        <v>7.17</v>
      </c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  <c r="CN164" s="25"/>
      <c r="CO164" s="25"/>
      <c r="CP164" s="25"/>
      <c r="CQ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  <c r="DB164" s="25"/>
      <c r="DC164" s="25"/>
      <c r="DD164" s="25"/>
      <c r="DE164" s="25"/>
      <c r="DF164" s="25"/>
      <c r="DG164" s="25"/>
      <c r="DH164" s="25"/>
      <c r="DI164" s="25"/>
      <c r="DJ164" s="25"/>
      <c r="DK164" s="25"/>
    </row>
    <row r="165" spans="2:115" ht="18" customHeight="1" x14ac:dyDescent="0.2">
      <c r="B165" s="32" t="s">
        <v>84</v>
      </c>
      <c r="C165" s="33">
        <v>600</v>
      </c>
      <c r="D165" s="33">
        <v>300</v>
      </c>
      <c r="E165" s="34">
        <v>15.5</v>
      </c>
      <c r="F165" s="35">
        <v>30</v>
      </c>
      <c r="G165" s="51">
        <v>171000</v>
      </c>
      <c r="H165" s="51">
        <v>5700</v>
      </c>
      <c r="I165" s="48">
        <v>25.2</v>
      </c>
      <c r="J165" s="51">
        <v>13530</v>
      </c>
      <c r="K165" s="51">
        <v>902</v>
      </c>
      <c r="L165" s="51">
        <v>7.08</v>
      </c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  <c r="CN165" s="25"/>
      <c r="CO165" s="25"/>
      <c r="CP165" s="25"/>
      <c r="CQ165" s="25"/>
      <c r="CR165" s="25"/>
      <c r="CS165" s="25"/>
      <c r="CT165" s="25"/>
      <c r="CU165" s="25"/>
      <c r="CV165" s="25"/>
      <c r="CW165" s="25"/>
      <c r="CX165" s="25"/>
      <c r="CY165" s="25"/>
      <c r="CZ165" s="25"/>
      <c r="DA165" s="25"/>
      <c r="DB165" s="25"/>
      <c r="DC165" s="25"/>
      <c r="DD165" s="25"/>
      <c r="DE165" s="25"/>
      <c r="DF165" s="25"/>
      <c r="DG165" s="25"/>
      <c r="DH165" s="25"/>
      <c r="DI165" s="25"/>
      <c r="DJ165" s="25"/>
      <c r="DK165" s="25"/>
    </row>
    <row r="166" spans="2:115" ht="18" customHeight="1" x14ac:dyDescent="0.2">
      <c r="B166" s="32" t="s">
        <v>85</v>
      </c>
      <c r="C166" s="33">
        <v>650</v>
      </c>
      <c r="D166" s="33">
        <v>300</v>
      </c>
      <c r="E166" s="34">
        <v>16</v>
      </c>
      <c r="F166" s="35">
        <v>31</v>
      </c>
      <c r="G166" s="51">
        <v>210600</v>
      </c>
      <c r="H166" s="51">
        <v>6480</v>
      </c>
      <c r="I166" s="51">
        <v>27.1</v>
      </c>
      <c r="J166" s="51">
        <v>13980</v>
      </c>
      <c r="K166" s="51">
        <v>932</v>
      </c>
      <c r="L166" s="51">
        <v>6.99</v>
      </c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B166" s="25"/>
      <c r="DC166" s="25"/>
      <c r="DD166" s="25"/>
      <c r="DE166" s="25"/>
      <c r="DF166" s="25"/>
      <c r="DG166" s="25"/>
      <c r="DH166" s="25"/>
      <c r="DI166" s="25"/>
      <c r="DJ166" s="25"/>
      <c r="DK166" s="25"/>
    </row>
    <row r="167" spans="2:115" ht="18" customHeight="1" x14ac:dyDescent="0.2">
      <c r="B167" s="32" t="s">
        <v>86</v>
      </c>
      <c r="C167" s="33">
        <v>700</v>
      </c>
      <c r="D167" s="33">
        <v>300</v>
      </c>
      <c r="E167" s="34">
        <v>17</v>
      </c>
      <c r="F167" s="35">
        <v>32</v>
      </c>
      <c r="G167" s="51">
        <v>256900</v>
      </c>
      <c r="H167" s="51">
        <v>7340</v>
      </c>
      <c r="I167" s="51">
        <v>29</v>
      </c>
      <c r="J167" s="51">
        <v>14440</v>
      </c>
      <c r="K167" s="51">
        <v>963</v>
      </c>
      <c r="L167" s="51">
        <v>6.87</v>
      </c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  <c r="DB167" s="25"/>
      <c r="DC167" s="25"/>
      <c r="DD167" s="25"/>
      <c r="DE167" s="25"/>
      <c r="DF167" s="25"/>
      <c r="DG167" s="25"/>
      <c r="DH167" s="25"/>
      <c r="DI167" s="25"/>
      <c r="DJ167" s="25"/>
      <c r="DK167" s="25"/>
    </row>
    <row r="168" spans="2:115" ht="18" customHeight="1" x14ac:dyDescent="0.2">
      <c r="B168" s="32" t="s">
        <v>87</v>
      </c>
      <c r="C168" s="33">
        <v>800</v>
      </c>
      <c r="D168" s="33">
        <v>300</v>
      </c>
      <c r="E168" s="34">
        <v>17.5</v>
      </c>
      <c r="F168" s="35">
        <v>33</v>
      </c>
      <c r="G168" s="51">
        <v>359100</v>
      </c>
      <c r="H168" s="51">
        <v>8980</v>
      </c>
      <c r="I168" s="51">
        <v>32.799999999999997</v>
      </c>
      <c r="J168" s="51">
        <v>14900</v>
      </c>
      <c r="K168" s="51">
        <v>984</v>
      </c>
      <c r="L168" s="51">
        <v>6.68</v>
      </c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  <c r="CN168" s="25"/>
      <c r="CO168" s="25"/>
      <c r="CP168" s="25"/>
      <c r="CQ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  <c r="DB168" s="25"/>
      <c r="DC168" s="25"/>
      <c r="DD168" s="25"/>
      <c r="DE168" s="25"/>
      <c r="DF168" s="25"/>
      <c r="DG168" s="25"/>
      <c r="DH168" s="25"/>
      <c r="DI168" s="25"/>
      <c r="DJ168" s="25"/>
      <c r="DK168" s="25"/>
    </row>
    <row r="169" spans="2:115" ht="18" customHeight="1" x14ac:dyDescent="0.2">
      <c r="B169" s="32" t="s">
        <v>88</v>
      </c>
      <c r="C169" s="33">
        <v>900</v>
      </c>
      <c r="D169" s="33">
        <v>300</v>
      </c>
      <c r="E169" s="34">
        <v>18.5</v>
      </c>
      <c r="F169" s="35">
        <v>35</v>
      </c>
      <c r="G169" s="51">
        <v>494100</v>
      </c>
      <c r="H169" s="51">
        <v>10980</v>
      </c>
      <c r="I169" s="51">
        <v>36.5</v>
      </c>
      <c r="J169" s="51">
        <v>15820</v>
      </c>
      <c r="K169" s="51">
        <v>1050</v>
      </c>
      <c r="L169" s="51">
        <v>6.53</v>
      </c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  <c r="CG169" s="25"/>
      <c r="CH169" s="25"/>
      <c r="CI169" s="25"/>
      <c r="CJ169" s="25"/>
      <c r="CK169" s="25"/>
      <c r="CL169" s="25"/>
      <c r="CM169" s="25"/>
      <c r="CN169" s="25"/>
      <c r="CO169" s="25"/>
      <c r="CP169" s="25"/>
      <c r="CQ169" s="25"/>
      <c r="CR169" s="25"/>
      <c r="CS169" s="25"/>
      <c r="CT169" s="25"/>
      <c r="CU169" s="25"/>
      <c r="CV169" s="25"/>
      <c r="CW169" s="25"/>
      <c r="CX169" s="25"/>
      <c r="CY169" s="25"/>
      <c r="CZ169" s="25"/>
      <c r="DA169" s="25"/>
      <c r="DB169" s="25"/>
      <c r="DC169" s="25"/>
      <c r="DD169" s="25"/>
      <c r="DE169" s="25"/>
      <c r="DF169" s="25"/>
      <c r="DG169" s="25"/>
      <c r="DH169" s="25"/>
      <c r="DI169" s="25"/>
      <c r="DJ169" s="25"/>
      <c r="DK169" s="25"/>
    </row>
    <row r="170" spans="2:115" ht="18" customHeight="1" x14ac:dyDescent="0.2">
      <c r="B170" s="32" t="s">
        <v>89</v>
      </c>
      <c r="C170" s="33">
        <v>1000</v>
      </c>
      <c r="D170" s="33">
        <v>300</v>
      </c>
      <c r="E170" s="34">
        <v>19</v>
      </c>
      <c r="F170" s="35">
        <v>36</v>
      </c>
      <c r="G170" s="51">
        <v>644700</v>
      </c>
      <c r="H170" s="51">
        <v>12890</v>
      </c>
      <c r="I170" s="51">
        <v>40.1</v>
      </c>
      <c r="J170" s="51">
        <v>16280</v>
      </c>
      <c r="K170" s="51">
        <v>1080</v>
      </c>
      <c r="L170" s="51">
        <v>6.38</v>
      </c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5"/>
      <c r="CH170" s="25"/>
      <c r="CI170" s="25"/>
      <c r="CJ170" s="25"/>
      <c r="CK170" s="25"/>
      <c r="CL170" s="25"/>
      <c r="CM170" s="25"/>
      <c r="CN170" s="25"/>
      <c r="CO170" s="25"/>
      <c r="CP170" s="25"/>
      <c r="CQ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25"/>
      <c r="DE170" s="25"/>
      <c r="DF170" s="25"/>
      <c r="DG170" s="25"/>
      <c r="DH170" s="25"/>
      <c r="DI170" s="25"/>
      <c r="DJ170" s="25"/>
      <c r="DK170" s="25"/>
    </row>
    <row r="171" spans="2:115" ht="18" customHeight="1" x14ac:dyDescent="0.2">
      <c r="B171" s="32" t="s">
        <v>90</v>
      </c>
      <c r="C171" s="33">
        <v>120</v>
      </c>
      <c r="D171" s="33">
        <v>106</v>
      </c>
      <c r="E171" s="41">
        <v>12</v>
      </c>
      <c r="F171" s="42">
        <v>20</v>
      </c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  <c r="CG171" s="25"/>
      <c r="CH171" s="25"/>
      <c r="CI171" s="25"/>
      <c r="CJ171" s="25"/>
      <c r="CK171" s="25"/>
      <c r="CL171" s="25"/>
      <c r="CM171" s="25"/>
      <c r="CN171" s="25"/>
      <c r="CO171" s="25"/>
      <c r="CP171" s="25"/>
      <c r="CQ171" s="25"/>
      <c r="CR171" s="25"/>
      <c r="CS171" s="25"/>
      <c r="CT171" s="25"/>
      <c r="CU171" s="25"/>
      <c r="CV171" s="25"/>
      <c r="CW171" s="25"/>
      <c r="CX171" s="25"/>
      <c r="CY171" s="25"/>
      <c r="CZ171" s="25"/>
      <c r="DA171" s="25"/>
      <c r="DB171" s="25"/>
      <c r="DC171" s="25"/>
      <c r="DD171" s="25"/>
      <c r="DE171" s="25"/>
      <c r="DF171" s="25"/>
      <c r="DG171" s="25"/>
      <c r="DH171" s="25"/>
      <c r="DI171" s="25"/>
      <c r="DJ171" s="25"/>
      <c r="DK171" s="25"/>
    </row>
    <row r="172" spans="2:115" ht="18" customHeight="1" x14ac:dyDescent="0.2">
      <c r="B172" s="32" t="s">
        <v>91</v>
      </c>
      <c r="C172" s="33">
        <v>140</v>
      </c>
      <c r="D172" s="33">
        <v>126</v>
      </c>
      <c r="E172" s="41">
        <v>12.5</v>
      </c>
      <c r="F172" s="42">
        <v>21</v>
      </c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5"/>
      <c r="CH172" s="25"/>
      <c r="CI172" s="25"/>
      <c r="CJ172" s="25"/>
      <c r="CK172" s="25"/>
      <c r="CL172" s="25"/>
      <c r="CM172" s="25"/>
      <c r="CN172" s="25"/>
      <c r="CO172" s="25"/>
      <c r="CP172" s="25"/>
      <c r="CQ172" s="25"/>
      <c r="CR172" s="25"/>
      <c r="CS172" s="25"/>
      <c r="CT172" s="25"/>
      <c r="CU172" s="25"/>
      <c r="CV172" s="25"/>
      <c r="CW172" s="25"/>
      <c r="CX172" s="25"/>
      <c r="CY172" s="25"/>
      <c r="CZ172" s="25"/>
      <c r="DA172" s="25"/>
      <c r="DB172" s="25"/>
      <c r="DC172" s="25"/>
      <c r="DD172" s="25"/>
      <c r="DE172" s="25"/>
      <c r="DF172" s="25"/>
      <c r="DG172" s="25"/>
      <c r="DH172" s="25"/>
      <c r="DI172" s="25"/>
      <c r="DJ172" s="25"/>
      <c r="DK172" s="25"/>
    </row>
    <row r="173" spans="2:115" ht="18" customHeight="1" x14ac:dyDescent="0.2">
      <c r="B173" s="32" t="s">
        <v>92</v>
      </c>
      <c r="C173" s="33">
        <v>160</v>
      </c>
      <c r="D173" s="33">
        <v>146</v>
      </c>
      <c r="E173" s="41">
        <v>13</v>
      </c>
      <c r="F173" s="42">
        <v>22</v>
      </c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25"/>
      <c r="CG173" s="25"/>
      <c r="CH173" s="25"/>
      <c r="CI173" s="25"/>
      <c r="CJ173" s="25"/>
      <c r="CK173" s="25"/>
      <c r="CL173" s="25"/>
      <c r="CM173" s="25"/>
      <c r="CN173" s="25"/>
      <c r="CO173" s="25"/>
      <c r="CP173" s="25"/>
      <c r="CQ173" s="25"/>
      <c r="CR173" s="25"/>
      <c r="CS173" s="25"/>
      <c r="CT173" s="25"/>
      <c r="CU173" s="25"/>
      <c r="CV173" s="25"/>
      <c r="CW173" s="25"/>
      <c r="CX173" s="25"/>
      <c r="CY173" s="25"/>
      <c r="CZ173" s="25"/>
      <c r="DA173" s="25"/>
      <c r="DB173" s="25"/>
      <c r="DC173" s="25"/>
      <c r="DD173" s="25"/>
      <c r="DE173" s="25"/>
      <c r="DF173" s="25"/>
      <c r="DG173" s="25"/>
      <c r="DH173" s="25"/>
      <c r="DI173" s="25"/>
      <c r="DJ173" s="25"/>
      <c r="DK173" s="25"/>
    </row>
    <row r="174" spans="2:115" ht="18" customHeight="1" x14ac:dyDescent="0.2">
      <c r="B174" s="32" t="s">
        <v>93</v>
      </c>
      <c r="C174" s="33">
        <v>180</v>
      </c>
      <c r="D174" s="33">
        <v>166</v>
      </c>
      <c r="E174" s="41">
        <v>14</v>
      </c>
      <c r="F174" s="42">
        <v>23</v>
      </c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5"/>
      <c r="CH174" s="25"/>
      <c r="CI174" s="25"/>
      <c r="CJ174" s="25"/>
      <c r="CK174" s="25"/>
      <c r="CL174" s="25"/>
      <c r="CM174" s="25"/>
      <c r="CN174" s="25"/>
      <c r="CO174" s="25"/>
      <c r="CP174" s="25"/>
      <c r="CQ174" s="25"/>
      <c r="CR174" s="25"/>
      <c r="CS174" s="25"/>
      <c r="CT174" s="25"/>
      <c r="CU174" s="25"/>
      <c r="CV174" s="25"/>
      <c r="CW174" s="25"/>
      <c r="CX174" s="25"/>
      <c r="CY174" s="25"/>
      <c r="CZ174" s="25"/>
      <c r="DA174" s="25"/>
      <c r="DB174" s="25"/>
      <c r="DC174" s="25"/>
      <c r="DD174" s="25"/>
      <c r="DE174" s="25"/>
      <c r="DF174" s="25"/>
      <c r="DG174" s="25"/>
      <c r="DH174" s="25"/>
      <c r="DI174" s="25"/>
      <c r="DJ174" s="25"/>
      <c r="DK174" s="25"/>
    </row>
    <row r="175" spans="2:115" ht="18" customHeight="1" x14ac:dyDescent="0.2">
      <c r="B175" s="32" t="s">
        <v>94</v>
      </c>
      <c r="C175" s="33">
        <v>200</v>
      </c>
      <c r="D175" s="33">
        <v>186</v>
      </c>
      <c r="E175" s="41">
        <v>14.5</v>
      </c>
      <c r="F175" s="42">
        <v>24</v>
      </c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  <c r="CN175" s="25"/>
      <c r="CO175" s="25"/>
      <c r="CP175" s="25"/>
      <c r="CQ175" s="25"/>
      <c r="CR175" s="25"/>
      <c r="CS175" s="25"/>
      <c r="CT175" s="25"/>
      <c r="CU175" s="25"/>
      <c r="CV175" s="25"/>
      <c r="CW175" s="25"/>
      <c r="CX175" s="25"/>
      <c r="CY175" s="25"/>
      <c r="CZ175" s="25"/>
      <c r="DA175" s="25"/>
      <c r="DB175" s="25"/>
      <c r="DC175" s="25"/>
      <c r="DD175" s="25"/>
      <c r="DE175" s="25"/>
      <c r="DF175" s="25"/>
      <c r="DG175" s="25"/>
      <c r="DH175" s="25"/>
      <c r="DI175" s="25"/>
      <c r="DJ175" s="25"/>
      <c r="DK175" s="25"/>
    </row>
    <row r="176" spans="2:115" ht="18" customHeight="1" x14ac:dyDescent="0.2">
      <c r="B176" s="32" t="s">
        <v>95</v>
      </c>
      <c r="C176" s="33">
        <v>220</v>
      </c>
      <c r="D176" s="33">
        <v>206</v>
      </c>
      <c r="E176" s="41">
        <v>15</v>
      </c>
      <c r="F176" s="42">
        <v>25</v>
      </c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  <c r="CG176" s="25"/>
      <c r="CH176" s="25"/>
      <c r="CI176" s="25"/>
      <c r="CJ176" s="25"/>
      <c r="CK176" s="25"/>
      <c r="CL176" s="25"/>
      <c r="CM176" s="25"/>
      <c r="CN176" s="25"/>
      <c r="CO176" s="25"/>
      <c r="CP176" s="25"/>
      <c r="CQ176" s="25"/>
      <c r="CR176" s="25"/>
      <c r="CS176" s="25"/>
      <c r="CT176" s="25"/>
      <c r="CU176" s="25"/>
      <c r="CV176" s="25"/>
      <c r="CW176" s="25"/>
      <c r="CX176" s="25"/>
      <c r="CY176" s="25"/>
      <c r="CZ176" s="25"/>
      <c r="DA176" s="25"/>
      <c r="DB176" s="25"/>
      <c r="DC176" s="25"/>
      <c r="DD176" s="25"/>
      <c r="DE176" s="25"/>
      <c r="DF176" s="25"/>
      <c r="DG176" s="25"/>
      <c r="DH176" s="25"/>
      <c r="DI176" s="25"/>
      <c r="DJ176" s="25"/>
      <c r="DK176" s="25"/>
    </row>
    <row r="177" spans="2:115" ht="18" customHeight="1" x14ac:dyDescent="0.2">
      <c r="B177" s="32" t="s">
        <v>96</v>
      </c>
      <c r="C177" s="33">
        <v>240</v>
      </c>
      <c r="D177" s="33">
        <v>226</v>
      </c>
      <c r="E177" s="41">
        <v>15.5</v>
      </c>
      <c r="F177" s="42">
        <v>26</v>
      </c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25"/>
      <c r="CG177" s="25"/>
      <c r="CH177" s="25"/>
      <c r="CI177" s="25"/>
      <c r="CJ177" s="25"/>
      <c r="CK177" s="25"/>
      <c r="CL177" s="25"/>
      <c r="CM177" s="25"/>
      <c r="CN177" s="25"/>
      <c r="CO177" s="25"/>
      <c r="CP177" s="25"/>
      <c r="CQ177" s="25"/>
      <c r="CR177" s="25"/>
      <c r="CS177" s="25"/>
      <c r="CT177" s="25"/>
      <c r="CU177" s="25"/>
      <c r="CV177" s="25"/>
      <c r="CW177" s="25"/>
      <c r="CX177" s="25"/>
      <c r="CY177" s="25"/>
      <c r="CZ177" s="25"/>
      <c r="DA177" s="25"/>
      <c r="DB177" s="25"/>
      <c r="DC177" s="25"/>
      <c r="DD177" s="25"/>
      <c r="DE177" s="25"/>
      <c r="DF177" s="25"/>
      <c r="DG177" s="25"/>
      <c r="DH177" s="25"/>
      <c r="DI177" s="25"/>
      <c r="DJ177" s="25"/>
      <c r="DK177" s="25"/>
    </row>
    <row r="178" spans="2:115" ht="18" customHeight="1" x14ac:dyDescent="0.2">
      <c r="B178" s="32" t="s">
        <v>97</v>
      </c>
      <c r="C178" s="33">
        <v>270</v>
      </c>
      <c r="D178" s="33">
        <v>248</v>
      </c>
      <c r="E178" s="41">
        <v>18</v>
      </c>
      <c r="F178" s="42">
        <v>32</v>
      </c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  <c r="CF178" s="25"/>
      <c r="CG178" s="25"/>
      <c r="CH178" s="25"/>
      <c r="CI178" s="25"/>
      <c r="CJ178" s="25"/>
      <c r="CK178" s="25"/>
      <c r="CL178" s="25"/>
      <c r="CM178" s="25"/>
      <c r="CN178" s="25"/>
      <c r="CO178" s="25"/>
      <c r="CP178" s="25"/>
      <c r="CQ178" s="25"/>
      <c r="CR178" s="25"/>
      <c r="CS178" s="25"/>
      <c r="CT178" s="25"/>
      <c r="CU178" s="25"/>
      <c r="CV178" s="25"/>
      <c r="CW178" s="25"/>
      <c r="CX178" s="25"/>
      <c r="CY178" s="25"/>
      <c r="CZ178" s="25"/>
      <c r="DA178" s="25"/>
      <c r="DB178" s="25"/>
      <c r="DC178" s="25"/>
      <c r="DD178" s="25"/>
      <c r="DE178" s="25"/>
      <c r="DF178" s="25"/>
      <c r="DG178" s="25"/>
      <c r="DH178" s="25"/>
      <c r="DI178" s="25"/>
      <c r="DJ178" s="25"/>
      <c r="DK178" s="25"/>
    </row>
    <row r="179" spans="2:115" ht="18" customHeight="1" x14ac:dyDescent="0.2">
      <c r="B179" s="32" t="s">
        <v>98</v>
      </c>
      <c r="C179" s="33">
        <v>290</v>
      </c>
      <c r="D179" s="33">
        <v>268</v>
      </c>
      <c r="E179" s="41">
        <v>18</v>
      </c>
      <c r="F179" s="42">
        <v>32.5</v>
      </c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  <c r="CC179" s="25"/>
      <c r="CD179" s="25"/>
      <c r="CE179" s="25"/>
      <c r="CF179" s="25"/>
      <c r="CG179" s="25"/>
      <c r="CH179" s="25"/>
      <c r="CI179" s="25"/>
      <c r="CJ179" s="25"/>
      <c r="CK179" s="25"/>
      <c r="CL179" s="25"/>
      <c r="CM179" s="25"/>
      <c r="CN179" s="25"/>
      <c r="CO179" s="25"/>
      <c r="CP179" s="25"/>
      <c r="CQ179" s="25"/>
      <c r="CR179" s="25"/>
      <c r="CS179" s="25"/>
      <c r="CT179" s="25"/>
      <c r="CU179" s="25"/>
      <c r="CV179" s="25"/>
      <c r="CW179" s="25"/>
      <c r="CX179" s="25"/>
      <c r="CY179" s="25"/>
      <c r="CZ179" s="25"/>
      <c r="DA179" s="25"/>
      <c r="DB179" s="25"/>
      <c r="DC179" s="25"/>
      <c r="DD179" s="25"/>
      <c r="DE179" s="25"/>
      <c r="DF179" s="25"/>
      <c r="DG179" s="25"/>
      <c r="DH179" s="25"/>
      <c r="DI179" s="25"/>
      <c r="DJ179" s="25"/>
      <c r="DK179" s="25"/>
    </row>
    <row r="180" spans="2:115" ht="18" customHeight="1" x14ac:dyDescent="0.2">
      <c r="B180" s="32" t="s">
        <v>99</v>
      </c>
      <c r="C180" s="33">
        <v>310</v>
      </c>
      <c r="D180" s="33">
        <v>288</v>
      </c>
      <c r="E180" s="41">
        <v>18.5</v>
      </c>
      <c r="F180" s="42">
        <v>33</v>
      </c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25"/>
      <c r="CG180" s="25"/>
      <c r="CH180" s="25"/>
      <c r="CI180" s="25"/>
      <c r="CJ180" s="25"/>
      <c r="CK180" s="25"/>
      <c r="CL180" s="25"/>
      <c r="CM180" s="25"/>
      <c r="CN180" s="25"/>
      <c r="CO180" s="25"/>
      <c r="CP180" s="25"/>
      <c r="CQ180" s="25"/>
      <c r="CR180" s="25"/>
      <c r="CS180" s="25"/>
      <c r="CT180" s="25"/>
      <c r="CU180" s="25"/>
      <c r="CV180" s="25"/>
      <c r="CW180" s="25"/>
      <c r="CX180" s="25"/>
      <c r="CY180" s="25"/>
      <c r="CZ180" s="25"/>
      <c r="DA180" s="25"/>
      <c r="DB180" s="25"/>
      <c r="DC180" s="25"/>
      <c r="DD180" s="25"/>
      <c r="DE180" s="25"/>
      <c r="DF180" s="25"/>
      <c r="DG180" s="25"/>
      <c r="DH180" s="25"/>
      <c r="DI180" s="25"/>
      <c r="DJ180" s="25"/>
      <c r="DK180" s="25"/>
    </row>
    <row r="181" spans="2:115" ht="18" customHeight="1" x14ac:dyDescent="0.2">
      <c r="B181" s="32" t="s">
        <v>100</v>
      </c>
      <c r="C181" s="33">
        <v>340</v>
      </c>
      <c r="D181" s="33">
        <v>310</v>
      </c>
      <c r="E181" s="41">
        <v>21</v>
      </c>
      <c r="F181" s="42">
        <v>39</v>
      </c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25"/>
      <c r="CG181" s="25"/>
      <c r="CH181" s="25"/>
      <c r="CI181" s="25"/>
      <c r="CJ181" s="25"/>
      <c r="CK181" s="25"/>
      <c r="CL181" s="25"/>
      <c r="CM181" s="25"/>
      <c r="CN181" s="25"/>
      <c r="CO181" s="25"/>
      <c r="CP181" s="25"/>
      <c r="CQ181" s="25"/>
      <c r="CR181" s="25"/>
      <c r="CS181" s="25"/>
      <c r="CT181" s="25"/>
      <c r="CU181" s="25"/>
      <c r="CV181" s="25"/>
      <c r="CW181" s="25"/>
      <c r="CX181" s="25"/>
      <c r="CY181" s="25"/>
      <c r="CZ181" s="25"/>
      <c r="DA181" s="25"/>
      <c r="DB181" s="25"/>
      <c r="DC181" s="25"/>
      <c r="DD181" s="25"/>
      <c r="DE181" s="25"/>
      <c r="DF181" s="25"/>
      <c r="DG181" s="25"/>
      <c r="DH181" s="25"/>
      <c r="DI181" s="25"/>
      <c r="DJ181" s="25"/>
      <c r="DK181" s="25"/>
    </row>
    <row r="182" spans="2:115" ht="18" customHeight="1" x14ac:dyDescent="0.2">
      <c r="B182" s="32" t="s">
        <v>101</v>
      </c>
      <c r="C182" s="33">
        <v>359</v>
      </c>
      <c r="D182" s="33">
        <v>309</v>
      </c>
      <c r="E182" s="41">
        <v>21</v>
      </c>
      <c r="F182" s="42">
        <v>40</v>
      </c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5"/>
      <c r="CB182" s="25"/>
      <c r="CC182" s="25"/>
      <c r="CD182" s="25"/>
      <c r="CE182" s="25"/>
      <c r="CF182" s="25"/>
      <c r="CG182" s="25"/>
      <c r="CH182" s="25"/>
      <c r="CI182" s="25"/>
      <c r="CJ182" s="25"/>
      <c r="CK182" s="25"/>
      <c r="CL182" s="25"/>
      <c r="CM182" s="25"/>
      <c r="CN182" s="25"/>
      <c r="CO182" s="25"/>
      <c r="CP182" s="25"/>
      <c r="CQ182" s="25"/>
      <c r="CR182" s="25"/>
      <c r="CS182" s="25"/>
      <c r="CT182" s="25"/>
      <c r="CU182" s="25"/>
      <c r="CV182" s="25"/>
      <c r="CW182" s="25"/>
      <c r="CX182" s="25"/>
      <c r="CY182" s="25"/>
      <c r="CZ182" s="25"/>
      <c r="DA182" s="25"/>
      <c r="DB182" s="25"/>
      <c r="DC182" s="25"/>
      <c r="DD182" s="25"/>
      <c r="DE182" s="25"/>
      <c r="DF182" s="25"/>
      <c r="DG182" s="25"/>
      <c r="DH182" s="25"/>
      <c r="DI182" s="25"/>
      <c r="DJ182" s="25"/>
      <c r="DK182" s="25"/>
    </row>
    <row r="183" spans="2:115" ht="18" customHeight="1" x14ac:dyDescent="0.2">
      <c r="B183" s="32" t="s">
        <v>102</v>
      </c>
      <c r="C183" s="33">
        <v>377</v>
      </c>
      <c r="D183" s="33">
        <v>309</v>
      </c>
      <c r="E183" s="41">
        <v>21</v>
      </c>
      <c r="F183" s="42">
        <v>40</v>
      </c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5"/>
      <c r="CB183" s="25"/>
      <c r="CC183" s="25"/>
      <c r="CD183" s="25"/>
      <c r="CE183" s="25"/>
      <c r="CF183" s="25"/>
      <c r="CG183" s="25"/>
      <c r="CH183" s="25"/>
      <c r="CI183" s="25"/>
      <c r="CJ183" s="25"/>
      <c r="CK183" s="25"/>
      <c r="CL183" s="25"/>
      <c r="CM183" s="25"/>
      <c r="CN183" s="25"/>
      <c r="CO183" s="25"/>
      <c r="CP183" s="25"/>
      <c r="CQ183" s="25"/>
      <c r="CR183" s="25"/>
      <c r="CS183" s="25"/>
      <c r="CT183" s="25"/>
      <c r="CU183" s="25"/>
      <c r="CV183" s="25"/>
      <c r="CW183" s="25"/>
      <c r="CX183" s="25"/>
      <c r="CY183" s="25"/>
      <c r="CZ183" s="25"/>
      <c r="DA183" s="25"/>
      <c r="DB183" s="25"/>
      <c r="DC183" s="25"/>
      <c r="DD183" s="25"/>
      <c r="DE183" s="25"/>
      <c r="DF183" s="25"/>
      <c r="DG183" s="25"/>
      <c r="DH183" s="25"/>
      <c r="DI183" s="25"/>
      <c r="DJ183" s="25"/>
      <c r="DK183" s="25"/>
    </row>
    <row r="184" spans="2:115" ht="18" customHeight="1" x14ac:dyDescent="0.2">
      <c r="B184" s="32" t="s">
        <v>103</v>
      </c>
      <c r="C184" s="33">
        <v>395</v>
      </c>
      <c r="D184" s="33">
        <v>308</v>
      </c>
      <c r="E184" s="41">
        <v>21</v>
      </c>
      <c r="F184" s="42">
        <v>40</v>
      </c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5"/>
      <c r="CE184" s="25"/>
      <c r="CF184" s="25"/>
      <c r="CG184" s="25"/>
      <c r="CH184" s="25"/>
      <c r="CI184" s="25"/>
      <c r="CJ184" s="25"/>
      <c r="CK184" s="25"/>
      <c r="CL184" s="25"/>
      <c r="CM184" s="25"/>
      <c r="CN184" s="25"/>
      <c r="CO184" s="25"/>
      <c r="CP184" s="25"/>
      <c r="CQ184" s="25"/>
      <c r="CR184" s="25"/>
      <c r="CS184" s="25"/>
      <c r="CT184" s="25"/>
      <c r="CU184" s="25"/>
      <c r="CV184" s="25"/>
      <c r="CW184" s="25"/>
      <c r="CX184" s="25"/>
      <c r="CY184" s="25"/>
      <c r="CZ184" s="25"/>
      <c r="DA184" s="25"/>
      <c r="DB184" s="25"/>
      <c r="DC184" s="25"/>
      <c r="DD184" s="25"/>
      <c r="DE184" s="25"/>
      <c r="DF184" s="25"/>
      <c r="DG184" s="25"/>
      <c r="DH184" s="25"/>
      <c r="DI184" s="25"/>
      <c r="DJ184" s="25"/>
      <c r="DK184" s="25"/>
    </row>
    <row r="185" spans="2:115" ht="18" customHeight="1" x14ac:dyDescent="0.2">
      <c r="B185" s="32" t="s">
        <v>104</v>
      </c>
      <c r="C185" s="33">
        <v>432</v>
      </c>
      <c r="D185" s="33">
        <v>307</v>
      </c>
      <c r="E185" s="41">
        <v>21</v>
      </c>
      <c r="F185" s="42">
        <v>40</v>
      </c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  <c r="CD185" s="25"/>
      <c r="CE185" s="25"/>
      <c r="CF185" s="25"/>
      <c r="CG185" s="25"/>
      <c r="CH185" s="25"/>
      <c r="CI185" s="25"/>
      <c r="CJ185" s="25"/>
      <c r="CK185" s="25"/>
      <c r="CL185" s="25"/>
      <c r="CM185" s="25"/>
      <c r="CN185" s="25"/>
      <c r="CO185" s="25"/>
      <c r="CP185" s="25"/>
      <c r="CQ185" s="25"/>
      <c r="CR185" s="25"/>
      <c r="CS185" s="25"/>
      <c r="CT185" s="25"/>
      <c r="CU185" s="25"/>
      <c r="CV185" s="25"/>
      <c r="CW185" s="25"/>
      <c r="CX185" s="25"/>
      <c r="CY185" s="25"/>
      <c r="CZ185" s="25"/>
      <c r="DA185" s="25"/>
      <c r="DB185" s="25"/>
      <c r="DC185" s="25"/>
      <c r="DD185" s="25"/>
      <c r="DE185" s="25"/>
      <c r="DF185" s="25"/>
      <c r="DG185" s="25"/>
      <c r="DH185" s="25"/>
      <c r="DI185" s="25"/>
      <c r="DJ185" s="25"/>
      <c r="DK185" s="25"/>
    </row>
    <row r="186" spans="2:115" ht="18" customHeight="1" x14ac:dyDescent="0.2">
      <c r="B186" s="32" t="s">
        <v>105</v>
      </c>
      <c r="C186" s="33">
        <v>478</v>
      </c>
      <c r="D186" s="33">
        <v>307</v>
      </c>
      <c r="E186" s="41">
        <v>21</v>
      </c>
      <c r="F186" s="42">
        <v>40</v>
      </c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5"/>
      <c r="CE186" s="25"/>
      <c r="CF186" s="25"/>
      <c r="CG186" s="25"/>
      <c r="CH186" s="25"/>
      <c r="CI186" s="25"/>
      <c r="CJ186" s="25"/>
      <c r="CK186" s="25"/>
      <c r="CL186" s="25"/>
      <c r="CM186" s="25"/>
      <c r="CN186" s="25"/>
      <c r="CO186" s="25"/>
      <c r="CP186" s="25"/>
      <c r="CQ186" s="25"/>
      <c r="CR186" s="25"/>
      <c r="CS186" s="25"/>
      <c r="CT186" s="25"/>
      <c r="CU186" s="25"/>
      <c r="CV186" s="25"/>
      <c r="CW186" s="25"/>
      <c r="CX186" s="25"/>
      <c r="CY186" s="25"/>
      <c r="CZ186" s="25"/>
      <c r="DA186" s="25"/>
      <c r="DB186" s="25"/>
      <c r="DC186" s="25"/>
      <c r="DD186" s="25"/>
      <c r="DE186" s="25"/>
      <c r="DF186" s="25"/>
      <c r="DG186" s="25"/>
      <c r="DH186" s="25"/>
      <c r="DI186" s="25"/>
      <c r="DJ186" s="25"/>
      <c r="DK186" s="25"/>
    </row>
    <row r="187" spans="2:115" ht="18" customHeight="1" x14ac:dyDescent="0.2">
      <c r="B187" s="32" t="s">
        <v>106</v>
      </c>
      <c r="C187" s="33">
        <v>524</v>
      </c>
      <c r="D187" s="33">
        <v>306</v>
      </c>
      <c r="E187" s="41">
        <v>21</v>
      </c>
      <c r="F187" s="42">
        <v>40</v>
      </c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  <c r="CC187" s="25"/>
      <c r="CD187" s="25"/>
      <c r="CE187" s="25"/>
      <c r="CF187" s="25"/>
      <c r="CG187" s="25"/>
      <c r="CH187" s="25"/>
      <c r="CI187" s="25"/>
      <c r="CJ187" s="25"/>
      <c r="CK187" s="25"/>
      <c r="CL187" s="25"/>
      <c r="CM187" s="25"/>
      <c r="CN187" s="25"/>
      <c r="CO187" s="25"/>
      <c r="CP187" s="25"/>
      <c r="CQ187" s="25"/>
      <c r="CR187" s="25"/>
      <c r="CS187" s="25"/>
      <c r="CT187" s="25"/>
      <c r="CU187" s="25"/>
      <c r="CV187" s="25"/>
      <c r="CW187" s="25"/>
      <c r="CX187" s="25"/>
      <c r="CY187" s="25"/>
      <c r="CZ187" s="25"/>
      <c r="DA187" s="25"/>
      <c r="DB187" s="25"/>
      <c r="DC187" s="25"/>
      <c r="DD187" s="25"/>
      <c r="DE187" s="25"/>
      <c r="DF187" s="25"/>
      <c r="DG187" s="25"/>
      <c r="DH187" s="25"/>
      <c r="DI187" s="25"/>
      <c r="DJ187" s="25"/>
      <c r="DK187" s="25"/>
    </row>
    <row r="188" spans="2:115" ht="18" customHeight="1" x14ac:dyDescent="0.2">
      <c r="B188" s="32" t="s">
        <v>107</v>
      </c>
      <c r="C188" s="33">
        <v>572</v>
      </c>
      <c r="D188" s="33">
        <v>306</v>
      </c>
      <c r="E188" s="41">
        <v>21</v>
      </c>
      <c r="F188" s="42">
        <v>40</v>
      </c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25"/>
      <c r="CE188" s="25"/>
      <c r="CF188" s="25"/>
      <c r="CG188" s="25"/>
      <c r="CH188" s="25"/>
      <c r="CI188" s="25"/>
      <c r="CJ188" s="25"/>
      <c r="CK188" s="25"/>
      <c r="CL188" s="25"/>
      <c r="CM188" s="25"/>
      <c r="CN188" s="25"/>
      <c r="CO188" s="25"/>
      <c r="CP188" s="25"/>
      <c r="CQ188" s="25"/>
      <c r="CR188" s="25"/>
      <c r="CS188" s="25"/>
      <c r="CT188" s="25"/>
      <c r="CU188" s="25"/>
      <c r="CV188" s="25"/>
      <c r="CW188" s="25"/>
      <c r="CX188" s="25"/>
      <c r="CY188" s="25"/>
      <c r="CZ188" s="25"/>
      <c r="DA188" s="25"/>
      <c r="DB188" s="25"/>
      <c r="DC188" s="25"/>
      <c r="DD188" s="25"/>
      <c r="DE188" s="25"/>
      <c r="DF188" s="25"/>
      <c r="DG188" s="25"/>
      <c r="DH188" s="25"/>
      <c r="DI188" s="25"/>
      <c r="DJ188" s="25"/>
      <c r="DK188" s="25"/>
    </row>
    <row r="189" spans="2:115" ht="18" customHeight="1" x14ac:dyDescent="0.2">
      <c r="B189" s="32" t="s">
        <v>108</v>
      </c>
      <c r="C189" s="33">
        <v>620</v>
      </c>
      <c r="D189" s="33">
        <v>305</v>
      </c>
      <c r="E189" s="41">
        <v>21</v>
      </c>
      <c r="F189" s="42">
        <v>40</v>
      </c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  <c r="BY189" s="25"/>
      <c r="BZ189" s="25"/>
      <c r="CA189" s="25"/>
      <c r="CB189" s="25"/>
      <c r="CC189" s="25"/>
      <c r="CD189" s="25"/>
      <c r="CE189" s="25"/>
      <c r="CF189" s="25"/>
      <c r="CG189" s="25"/>
      <c r="CH189" s="25"/>
      <c r="CI189" s="25"/>
      <c r="CJ189" s="25"/>
      <c r="CK189" s="25"/>
      <c r="CL189" s="25"/>
      <c r="CM189" s="25"/>
      <c r="CN189" s="25"/>
      <c r="CO189" s="25"/>
      <c r="CP189" s="25"/>
      <c r="CQ189" s="25"/>
      <c r="CR189" s="25"/>
      <c r="CS189" s="25"/>
      <c r="CT189" s="25"/>
      <c r="CU189" s="25"/>
      <c r="CV189" s="25"/>
      <c r="CW189" s="25"/>
      <c r="CX189" s="25"/>
      <c r="CY189" s="25"/>
      <c r="CZ189" s="25"/>
      <c r="DA189" s="25"/>
      <c r="DB189" s="25"/>
      <c r="DC189" s="25"/>
      <c r="DD189" s="25"/>
      <c r="DE189" s="25"/>
      <c r="DF189" s="25"/>
      <c r="DG189" s="25"/>
      <c r="DH189" s="25"/>
      <c r="DI189" s="25"/>
      <c r="DJ189" s="25"/>
      <c r="DK189" s="25"/>
    </row>
    <row r="190" spans="2:115" ht="18" customHeight="1" x14ac:dyDescent="0.2">
      <c r="B190" s="32" t="s">
        <v>109</v>
      </c>
      <c r="C190" s="33">
        <v>668</v>
      </c>
      <c r="D190" s="33">
        <v>305</v>
      </c>
      <c r="E190" s="41">
        <v>21</v>
      </c>
      <c r="F190" s="42">
        <v>40</v>
      </c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  <c r="CD190" s="25"/>
      <c r="CE190" s="25"/>
      <c r="CF190" s="25"/>
      <c r="CG190" s="25"/>
      <c r="CH190" s="25"/>
      <c r="CI190" s="25"/>
      <c r="CJ190" s="25"/>
      <c r="CK190" s="25"/>
      <c r="CL190" s="25"/>
      <c r="CM190" s="25"/>
      <c r="CN190" s="25"/>
      <c r="CO190" s="25"/>
      <c r="CP190" s="25"/>
      <c r="CQ190" s="25"/>
      <c r="CR190" s="25"/>
      <c r="CS190" s="25"/>
      <c r="CT190" s="25"/>
      <c r="CU190" s="25"/>
      <c r="CV190" s="25"/>
      <c r="CW190" s="25"/>
      <c r="CX190" s="25"/>
      <c r="CY190" s="25"/>
      <c r="CZ190" s="25"/>
      <c r="DA190" s="25"/>
      <c r="DB190" s="25"/>
      <c r="DC190" s="25"/>
      <c r="DD190" s="25"/>
      <c r="DE190" s="25"/>
      <c r="DF190" s="25"/>
      <c r="DG190" s="25"/>
      <c r="DH190" s="25"/>
      <c r="DI190" s="25"/>
      <c r="DJ190" s="25"/>
      <c r="DK190" s="25"/>
    </row>
    <row r="191" spans="2:115" ht="18" customHeight="1" x14ac:dyDescent="0.2">
      <c r="B191" s="32" t="s">
        <v>110</v>
      </c>
      <c r="C191" s="33">
        <v>716</v>
      </c>
      <c r="D191" s="33">
        <v>304</v>
      </c>
      <c r="E191" s="41">
        <v>21</v>
      </c>
      <c r="F191" s="42">
        <v>40</v>
      </c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  <c r="CD191" s="25"/>
      <c r="CE191" s="25"/>
      <c r="CF191" s="25"/>
      <c r="CG191" s="25"/>
      <c r="CH191" s="25"/>
      <c r="CI191" s="25"/>
      <c r="CJ191" s="25"/>
      <c r="CK191" s="25"/>
      <c r="CL191" s="25"/>
      <c r="CM191" s="25"/>
      <c r="CN191" s="25"/>
      <c r="CO191" s="25"/>
      <c r="CP191" s="25"/>
      <c r="CQ191" s="25"/>
      <c r="CR191" s="25"/>
      <c r="CS191" s="25"/>
      <c r="CT191" s="25"/>
      <c r="CU191" s="25"/>
      <c r="CV191" s="25"/>
      <c r="CW191" s="25"/>
      <c r="CX191" s="25"/>
      <c r="CY191" s="25"/>
      <c r="CZ191" s="25"/>
      <c r="DA191" s="25"/>
      <c r="DB191" s="25"/>
      <c r="DC191" s="25"/>
      <c r="DD191" s="25"/>
      <c r="DE191" s="25"/>
      <c r="DF191" s="25"/>
      <c r="DG191" s="25"/>
      <c r="DH191" s="25"/>
      <c r="DI191" s="25"/>
      <c r="DJ191" s="25"/>
      <c r="DK191" s="25"/>
    </row>
    <row r="192" spans="2:115" ht="18" customHeight="1" x14ac:dyDescent="0.2">
      <c r="B192" s="32" t="s">
        <v>111</v>
      </c>
      <c r="C192" s="33">
        <v>814</v>
      </c>
      <c r="D192" s="33">
        <v>303</v>
      </c>
      <c r="E192" s="41">
        <v>21</v>
      </c>
      <c r="F192" s="42">
        <v>40</v>
      </c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5"/>
      <c r="CE192" s="25"/>
      <c r="CF192" s="25"/>
      <c r="CG192" s="25"/>
      <c r="CH192" s="25"/>
      <c r="CI192" s="25"/>
      <c r="CJ192" s="25"/>
      <c r="CK192" s="25"/>
      <c r="CL192" s="25"/>
      <c r="CM192" s="25"/>
      <c r="CN192" s="25"/>
      <c r="CO192" s="25"/>
      <c r="CP192" s="25"/>
      <c r="CQ192" s="25"/>
      <c r="CR192" s="25"/>
      <c r="CS192" s="25"/>
      <c r="CT192" s="25"/>
      <c r="CU192" s="25"/>
      <c r="CV192" s="25"/>
      <c r="CW192" s="25"/>
      <c r="CX192" s="25"/>
      <c r="CY192" s="25"/>
      <c r="CZ192" s="25"/>
      <c r="DA192" s="25"/>
      <c r="DB192" s="25"/>
      <c r="DC192" s="25"/>
      <c r="DD192" s="25"/>
      <c r="DE192" s="25"/>
      <c r="DF192" s="25"/>
      <c r="DG192" s="25"/>
      <c r="DH192" s="25"/>
      <c r="DI192" s="25"/>
      <c r="DJ192" s="25"/>
      <c r="DK192" s="25"/>
    </row>
    <row r="193" spans="2:115" ht="18" customHeight="1" x14ac:dyDescent="0.2">
      <c r="B193" s="32" t="s">
        <v>112</v>
      </c>
      <c r="C193" s="36">
        <v>910</v>
      </c>
      <c r="D193" s="33">
        <v>302</v>
      </c>
      <c r="E193" s="41">
        <v>21</v>
      </c>
      <c r="F193" s="42">
        <v>40</v>
      </c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  <c r="CN193" s="25"/>
      <c r="CO193" s="25"/>
      <c r="CP193" s="25"/>
      <c r="CQ193" s="25"/>
      <c r="CR193" s="25"/>
      <c r="CS193" s="25"/>
      <c r="CT193" s="25"/>
      <c r="CU193" s="25"/>
      <c r="CV193" s="25"/>
      <c r="CW193" s="25"/>
      <c r="CX193" s="25"/>
      <c r="CY193" s="25"/>
      <c r="CZ193" s="25"/>
      <c r="DA193" s="25"/>
      <c r="DB193" s="25"/>
      <c r="DC193" s="25"/>
      <c r="DD193" s="25"/>
      <c r="DE193" s="25"/>
      <c r="DF193" s="25"/>
      <c r="DG193" s="25"/>
      <c r="DH193" s="25"/>
      <c r="DI193" s="25"/>
      <c r="DJ193" s="25"/>
      <c r="DK193" s="25"/>
    </row>
    <row r="194" spans="2:115" ht="18" customHeight="1" x14ac:dyDescent="0.2">
      <c r="B194" s="32" t="s">
        <v>113</v>
      </c>
      <c r="C194" s="33">
        <v>1008</v>
      </c>
      <c r="D194" s="33">
        <v>302</v>
      </c>
      <c r="E194" s="41">
        <v>21</v>
      </c>
      <c r="F194" s="42">
        <v>40</v>
      </c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  <c r="CD194" s="25"/>
      <c r="CE194" s="25"/>
      <c r="CF194" s="25"/>
      <c r="CG194" s="25"/>
      <c r="CH194" s="25"/>
      <c r="CI194" s="25"/>
      <c r="CJ194" s="25"/>
      <c r="CK194" s="25"/>
      <c r="CL194" s="25"/>
      <c r="CM194" s="25"/>
      <c r="CN194" s="25"/>
      <c r="CO194" s="25"/>
      <c r="CP194" s="25"/>
      <c r="CQ194" s="25"/>
      <c r="CR194" s="25"/>
      <c r="CS194" s="25"/>
      <c r="CT194" s="25"/>
      <c r="CU194" s="25"/>
      <c r="CV194" s="25"/>
      <c r="CW194" s="25"/>
      <c r="CX194" s="25"/>
      <c r="CY194" s="25"/>
      <c r="CZ194" s="25"/>
      <c r="DA194" s="25"/>
      <c r="DB194" s="25"/>
      <c r="DC194" s="25"/>
      <c r="DD194" s="25"/>
      <c r="DE194" s="25"/>
      <c r="DF194" s="25"/>
      <c r="DG194" s="25"/>
      <c r="DH194" s="25"/>
      <c r="DI194" s="25"/>
      <c r="DJ194" s="25"/>
      <c r="DK194" s="25"/>
    </row>
    <row r="195" spans="2:115" ht="18" customHeight="1" thickBot="1" x14ac:dyDescent="0.25">
      <c r="B195" s="43" t="s">
        <v>143</v>
      </c>
      <c r="C195" s="44">
        <v>490</v>
      </c>
      <c r="D195" s="44">
        <v>300</v>
      </c>
      <c r="E195" s="44">
        <v>8.5</v>
      </c>
      <c r="F195" s="45">
        <v>14</v>
      </c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5"/>
      <c r="CB195" s="25"/>
      <c r="CC195" s="25"/>
      <c r="CD195" s="25"/>
      <c r="CE195" s="25"/>
      <c r="CF195" s="25"/>
      <c r="CG195" s="25"/>
      <c r="CH195" s="25"/>
      <c r="CI195" s="25"/>
      <c r="CJ195" s="25"/>
      <c r="CK195" s="25"/>
      <c r="CL195" s="25"/>
      <c r="CM195" s="25"/>
      <c r="CN195" s="25"/>
      <c r="CO195" s="25"/>
      <c r="CP195" s="25"/>
      <c r="CQ195" s="25"/>
      <c r="CR195" s="25"/>
      <c r="CS195" s="25"/>
      <c r="CT195" s="25"/>
      <c r="CU195" s="25"/>
      <c r="CV195" s="25"/>
      <c r="CW195" s="25"/>
      <c r="CX195" s="25"/>
      <c r="CY195" s="25"/>
      <c r="CZ195" s="25"/>
      <c r="DA195" s="25"/>
      <c r="DB195" s="25"/>
      <c r="DC195" s="25"/>
      <c r="DD195" s="25"/>
      <c r="DE195" s="25"/>
      <c r="DF195" s="25"/>
      <c r="DG195" s="25"/>
      <c r="DH195" s="25"/>
      <c r="DI195" s="25"/>
      <c r="DJ195" s="25"/>
      <c r="DK195" s="25"/>
    </row>
    <row r="196" spans="2:115" ht="18" customHeight="1" x14ac:dyDescent="0.2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5"/>
      <c r="CB196" s="25"/>
      <c r="CC196" s="25"/>
      <c r="CD196" s="25"/>
      <c r="CE196" s="25"/>
      <c r="CF196" s="25"/>
      <c r="CG196" s="25"/>
      <c r="CH196" s="25"/>
      <c r="CI196" s="25"/>
      <c r="CJ196" s="25"/>
      <c r="CK196" s="25"/>
      <c r="CL196" s="25"/>
      <c r="CM196" s="25"/>
      <c r="CN196" s="25"/>
      <c r="CO196" s="25"/>
      <c r="CP196" s="25"/>
      <c r="CQ196" s="25"/>
      <c r="CR196" s="25"/>
      <c r="CS196" s="25"/>
      <c r="CT196" s="25"/>
      <c r="CU196" s="25"/>
      <c r="CV196" s="25"/>
      <c r="CW196" s="25"/>
      <c r="CX196" s="25"/>
      <c r="CY196" s="25"/>
      <c r="CZ196" s="25"/>
      <c r="DA196" s="25"/>
      <c r="DB196" s="25"/>
      <c r="DC196" s="25"/>
      <c r="DD196" s="25"/>
      <c r="DE196" s="25"/>
      <c r="DF196" s="25"/>
      <c r="DG196" s="25"/>
      <c r="DH196" s="25"/>
      <c r="DI196" s="25"/>
      <c r="DJ196" s="25"/>
      <c r="DK196" s="25"/>
    </row>
    <row r="197" spans="2:115" ht="18" customHeight="1" x14ac:dyDescent="0.2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5"/>
      <c r="CB197" s="25"/>
      <c r="CC197" s="25"/>
      <c r="CD197" s="25"/>
      <c r="CE197" s="25"/>
      <c r="CF197" s="25"/>
      <c r="CG197" s="25"/>
      <c r="CH197" s="25"/>
      <c r="CI197" s="25"/>
      <c r="CJ197" s="25"/>
      <c r="CK197" s="25"/>
      <c r="CL197" s="25"/>
      <c r="CM197" s="25"/>
      <c r="CN197" s="25"/>
      <c r="CO197" s="25"/>
      <c r="CP197" s="25"/>
      <c r="CQ197" s="25"/>
      <c r="CR197" s="25"/>
      <c r="CS197" s="25"/>
      <c r="CT197" s="25"/>
      <c r="CU197" s="25"/>
      <c r="CV197" s="25"/>
      <c r="CW197" s="25"/>
      <c r="CX197" s="25"/>
      <c r="CY197" s="25"/>
      <c r="CZ197" s="25"/>
      <c r="DA197" s="25"/>
      <c r="DB197" s="25"/>
      <c r="DC197" s="25"/>
      <c r="DD197" s="25"/>
      <c r="DE197" s="25"/>
      <c r="DF197" s="25"/>
      <c r="DG197" s="25"/>
      <c r="DH197" s="25"/>
      <c r="DI197" s="25"/>
      <c r="DJ197" s="25"/>
      <c r="DK197" s="25"/>
    </row>
    <row r="198" spans="2:115" ht="18" customHeight="1" x14ac:dyDescent="0.2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  <c r="CD198" s="25"/>
      <c r="CE198" s="25"/>
      <c r="CF198" s="25"/>
      <c r="CG198" s="25"/>
      <c r="CH198" s="25"/>
      <c r="CI198" s="25"/>
      <c r="CJ198" s="25"/>
      <c r="CK198" s="25"/>
      <c r="CL198" s="25"/>
      <c r="CM198" s="25"/>
      <c r="CN198" s="25"/>
      <c r="CO198" s="25"/>
      <c r="CP198" s="25"/>
      <c r="CQ198" s="25"/>
      <c r="CR198" s="25"/>
      <c r="CS198" s="25"/>
      <c r="CT198" s="25"/>
      <c r="CU198" s="25"/>
      <c r="CV198" s="25"/>
      <c r="CW198" s="25"/>
      <c r="CX198" s="25"/>
      <c r="CY198" s="25"/>
      <c r="CZ198" s="25"/>
      <c r="DA198" s="25"/>
      <c r="DB198" s="25"/>
      <c r="DC198" s="25"/>
      <c r="DD198" s="25"/>
      <c r="DE198" s="25"/>
      <c r="DF198" s="25"/>
      <c r="DG198" s="25"/>
      <c r="DH198" s="25"/>
      <c r="DI198" s="25"/>
      <c r="DJ198" s="25"/>
      <c r="DK198" s="25"/>
    </row>
    <row r="199" spans="2:115" ht="18" customHeight="1" x14ac:dyDescent="0.2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25"/>
      <c r="BY199" s="25"/>
      <c r="BZ199" s="25"/>
      <c r="CA199" s="25"/>
      <c r="CB199" s="25"/>
      <c r="CC199" s="25"/>
      <c r="CD199" s="25"/>
      <c r="CE199" s="25"/>
      <c r="CF199" s="25"/>
      <c r="CG199" s="25"/>
      <c r="CH199" s="25"/>
      <c r="CI199" s="25"/>
      <c r="CJ199" s="25"/>
      <c r="CK199" s="25"/>
      <c r="CL199" s="25"/>
      <c r="CM199" s="25"/>
      <c r="CN199" s="25"/>
      <c r="CO199" s="25"/>
      <c r="CP199" s="25"/>
      <c r="CQ199" s="25"/>
      <c r="CR199" s="25"/>
      <c r="CS199" s="25"/>
      <c r="CT199" s="25"/>
      <c r="CU199" s="25"/>
      <c r="CV199" s="25"/>
      <c r="CW199" s="25"/>
      <c r="CX199" s="25"/>
      <c r="CY199" s="25"/>
      <c r="CZ199" s="25"/>
      <c r="DA199" s="25"/>
      <c r="DB199" s="25"/>
      <c r="DC199" s="25"/>
      <c r="DD199" s="25"/>
      <c r="DE199" s="25"/>
      <c r="DF199" s="25"/>
      <c r="DG199" s="25"/>
      <c r="DH199" s="25"/>
      <c r="DI199" s="25"/>
      <c r="DJ199" s="25"/>
      <c r="DK199" s="25"/>
    </row>
    <row r="200" spans="2:115" ht="18" customHeight="1" x14ac:dyDescent="0.2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  <c r="CC200" s="25"/>
      <c r="CD200" s="25"/>
      <c r="CE200" s="25"/>
      <c r="CF200" s="25"/>
      <c r="CG200" s="25"/>
      <c r="CH200" s="25"/>
      <c r="CI200" s="25"/>
      <c r="CJ200" s="25"/>
      <c r="CK200" s="25"/>
      <c r="CL200" s="25"/>
      <c r="CM200" s="25"/>
      <c r="CN200" s="25"/>
      <c r="CO200" s="25"/>
      <c r="CP200" s="25"/>
      <c r="CQ200" s="25"/>
      <c r="CR200" s="25"/>
      <c r="CS200" s="25"/>
      <c r="CT200" s="25"/>
      <c r="CU200" s="25"/>
      <c r="CV200" s="25"/>
      <c r="CW200" s="25"/>
      <c r="CX200" s="25"/>
      <c r="CY200" s="25"/>
      <c r="CZ200" s="25"/>
      <c r="DA200" s="25"/>
      <c r="DB200" s="25"/>
      <c r="DC200" s="25"/>
      <c r="DD200" s="25"/>
      <c r="DE200" s="25"/>
      <c r="DF200" s="25"/>
      <c r="DG200" s="25"/>
      <c r="DH200" s="25"/>
      <c r="DI200" s="25"/>
      <c r="DJ200" s="25"/>
      <c r="DK200" s="25"/>
    </row>
    <row r="201" spans="2:115" ht="18" customHeight="1" x14ac:dyDescent="0.2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5"/>
      <c r="CB201" s="25"/>
      <c r="CC201" s="25"/>
      <c r="CD201" s="25"/>
      <c r="CE201" s="25"/>
      <c r="CF201" s="25"/>
      <c r="CG201" s="25"/>
      <c r="CH201" s="25"/>
      <c r="CI201" s="25"/>
      <c r="CJ201" s="25"/>
      <c r="CK201" s="25"/>
      <c r="CL201" s="25"/>
      <c r="CM201" s="25"/>
      <c r="CN201" s="25"/>
      <c r="CO201" s="25"/>
      <c r="CP201" s="25"/>
      <c r="CQ201" s="25"/>
      <c r="CR201" s="25"/>
      <c r="CS201" s="25"/>
      <c r="CT201" s="25"/>
      <c r="CU201" s="25"/>
      <c r="CV201" s="25"/>
      <c r="CW201" s="25"/>
      <c r="CX201" s="25"/>
      <c r="CY201" s="25"/>
      <c r="CZ201" s="25"/>
      <c r="DA201" s="25"/>
      <c r="DB201" s="25"/>
      <c r="DC201" s="25"/>
      <c r="DD201" s="25"/>
      <c r="DE201" s="25"/>
      <c r="DF201" s="25"/>
      <c r="DG201" s="25"/>
      <c r="DH201" s="25"/>
      <c r="DI201" s="25"/>
      <c r="DJ201" s="25"/>
      <c r="DK201" s="25"/>
    </row>
    <row r="202" spans="2:115" ht="18" customHeight="1" x14ac:dyDescent="0.2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25"/>
      <c r="CE202" s="25"/>
      <c r="CF202" s="25"/>
      <c r="CG202" s="25"/>
      <c r="CH202" s="25"/>
      <c r="CI202" s="25"/>
      <c r="CJ202" s="25"/>
      <c r="CK202" s="25"/>
      <c r="CL202" s="25"/>
      <c r="CM202" s="25"/>
      <c r="CN202" s="25"/>
      <c r="CO202" s="25"/>
      <c r="CP202" s="25"/>
      <c r="CQ202" s="25"/>
      <c r="CR202" s="25"/>
      <c r="CS202" s="25"/>
      <c r="CT202" s="25"/>
      <c r="CU202" s="25"/>
      <c r="CV202" s="25"/>
      <c r="CW202" s="25"/>
      <c r="CX202" s="25"/>
      <c r="CY202" s="25"/>
      <c r="CZ202" s="25"/>
      <c r="DA202" s="25"/>
      <c r="DB202" s="25"/>
      <c r="DC202" s="25"/>
      <c r="DD202" s="25"/>
      <c r="DE202" s="25"/>
      <c r="DF202" s="25"/>
      <c r="DG202" s="25"/>
      <c r="DH202" s="25"/>
      <c r="DI202" s="25"/>
      <c r="DJ202" s="25"/>
      <c r="DK202" s="25"/>
    </row>
    <row r="203" spans="2:115" x14ac:dyDescent="0.2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  <c r="CC203" s="25"/>
      <c r="CD203" s="25"/>
      <c r="CE203" s="25"/>
      <c r="CF203" s="25"/>
      <c r="CG203" s="25"/>
      <c r="CH203" s="25"/>
      <c r="CI203" s="25"/>
      <c r="CJ203" s="25"/>
      <c r="CK203" s="25"/>
      <c r="CL203" s="25"/>
      <c r="CM203" s="25"/>
      <c r="CN203" s="25"/>
      <c r="CO203" s="25"/>
      <c r="CP203" s="25"/>
      <c r="CQ203" s="25"/>
      <c r="CR203" s="25"/>
      <c r="CS203" s="25"/>
      <c r="CT203" s="25"/>
      <c r="CU203" s="25"/>
      <c r="CV203" s="25"/>
      <c r="CW203" s="25"/>
      <c r="CX203" s="25"/>
      <c r="CY203" s="25"/>
      <c r="CZ203" s="25"/>
      <c r="DA203" s="25"/>
      <c r="DB203" s="25"/>
      <c r="DC203" s="25"/>
      <c r="DD203" s="25"/>
      <c r="DE203" s="25"/>
      <c r="DF203" s="25"/>
      <c r="DG203" s="25"/>
      <c r="DH203" s="25"/>
      <c r="DI203" s="25"/>
      <c r="DJ203" s="25"/>
      <c r="DK203" s="25"/>
    </row>
    <row r="204" spans="2:115" x14ac:dyDescent="0.2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  <c r="BW204" s="25"/>
      <c r="BX204" s="25"/>
      <c r="BY204" s="25"/>
      <c r="BZ204" s="25"/>
      <c r="CA204" s="25"/>
      <c r="CB204" s="25"/>
      <c r="CC204" s="25"/>
      <c r="CD204" s="25"/>
      <c r="CE204" s="25"/>
      <c r="CF204" s="25"/>
      <c r="CG204" s="25"/>
      <c r="CH204" s="25"/>
      <c r="CI204" s="25"/>
      <c r="CJ204" s="25"/>
      <c r="CK204" s="25"/>
      <c r="CL204" s="25"/>
      <c r="CM204" s="25"/>
      <c r="CN204" s="25"/>
      <c r="CO204" s="25"/>
      <c r="CP204" s="25"/>
      <c r="CQ204" s="25"/>
      <c r="CR204" s="25"/>
      <c r="CS204" s="25"/>
      <c r="CT204" s="25"/>
      <c r="CU204" s="25"/>
      <c r="CV204" s="25"/>
      <c r="CW204" s="25"/>
      <c r="CX204" s="25"/>
      <c r="CY204" s="25"/>
      <c r="CZ204" s="25"/>
      <c r="DA204" s="25"/>
      <c r="DB204" s="25"/>
      <c r="DC204" s="25"/>
      <c r="DD204" s="25"/>
      <c r="DE204" s="25"/>
      <c r="DF204" s="25"/>
      <c r="DG204" s="25"/>
      <c r="DH204" s="25"/>
      <c r="DI204" s="25"/>
      <c r="DJ204" s="25"/>
      <c r="DK204" s="25"/>
    </row>
    <row r="205" spans="2:115" x14ac:dyDescent="0.2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  <c r="CC205" s="25"/>
      <c r="CD205" s="25"/>
      <c r="CE205" s="25"/>
      <c r="CF205" s="25"/>
      <c r="CG205" s="25"/>
      <c r="CH205" s="25"/>
      <c r="CI205" s="25"/>
      <c r="CJ205" s="25"/>
      <c r="CK205" s="25"/>
      <c r="CL205" s="25"/>
      <c r="CM205" s="25"/>
      <c r="CN205" s="25"/>
      <c r="CO205" s="25"/>
      <c r="CP205" s="25"/>
      <c r="CQ205" s="25"/>
      <c r="CR205" s="25"/>
      <c r="CS205" s="25"/>
      <c r="CT205" s="25"/>
      <c r="CU205" s="25"/>
      <c r="CV205" s="25"/>
      <c r="CW205" s="25"/>
      <c r="CX205" s="25"/>
      <c r="CY205" s="25"/>
      <c r="CZ205" s="25"/>
      <c r="DA205" s="25"/>
      <c r="DB205" s="25"/>
      <c r="DC205" s="25"/>
      <c r="DD205" s="25"/>
      <c r="DE205" s="25"/>
      <c r="DF205" s="25"/>
      <c r="DG205" s="25"/>
      <c r="DH205" s="25"/>
      <c r="DI205" s="25"/>
      <c r="DJ205" s="25"/>
      <c r="DK205" s="25"/>
    </row>
    <row r="206" spans="2:115" x14ac:dyDescent="0.2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  <c r="BW206" s="25"/>
      <c r="BX206" s="25"/>
      <c r="BY206" s="25"/>
      <c r="BZ206" s="25"/>
      <c r="CA206" s="25"/>
      <c r="CB206" s="25"/>
      <c r="CC206" s="25"/>
      <c r="CD206" s="25"/>
      <c r="CE206" s="25"/>
      <c r="CF206" s="25"/>
      <c r="CG206" s="25"/>
      <c r="CH206" s="25"/>
      <c r="CI206" s="25"/>
      <c r="CJ206" s="25"/>
      <c r="CK206" s="25"/>
      <c r="CL206" s="25"/>
      <c r="CM206" s="25"/>
      <c r="CN206" s="25"/>
      <c r="CO206" s="25"/>
      <c r="CP206" s="25"/>
      <c r="CQ206" s="25"/>
      <c r="CR206" s="25"/>
      <c r="CS206" s="25"/>
      <c r="CT206" s="25"/>
      <c r="CU206" s="25"/>
      <c r="CV206" s="25"/>
      <c r="CW206" s="25"/>
      <c r="CX206" s="25"/>
      <c r="CY206" s="25"/>
      <c r="CZ206" s="25"/>
      <c r="DA206" s="25"/>
      <c r="DB206" s="25"/>
      <c r="DC206" s="25"/>
      <c r="DD206" s="25"/>
      <c r="DE206" s="25"/>
      <c r="DF206" s="25"/>
      <c r="DG206" s="25"/>
      <c r="DH206" s="25"/>
      <c r="DI206" s="25"/>
      <c r="DJ206" s="25"/>
      <c r="DK206" s="25"/>
    </row>
    <row r="207" spans="2:115" x14ac:dyDescent="0.2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5"/>
      <c r="CB207" s="25"/>
      <c r="CC207" s="25"/>
      <c r="CD207" s="25"/>
      <c r="CE207" s="25"/>
      <c r="CF207" s="25"/>
      <c r="CG207" s="25"/>
      <c r="CH207" s="25"/>
      <c r="CI207" s="25"/>
      <c r="CJ207" s="25"/>
      <c r="CK207" s="25"/>
      <c r="CL207" s="25"/>
      <c r="CM207" s="25"/>
      <c r="CN207" s="25"/>
      <c r="CO207" s="25"/>
      <c r="CP207" s="25"/>
      <c r="CQ207" s="25"/>
      <c r="CR207" s="25"/>
      <c r="CS207" s="25"/>
      <c r="CT207" s="25"/>
      <c r="CU207" s="25"/>
      <c r="CV207" s="25"/>
      <c r="CW207" s="25"/>
      <c r="CX207" s="25"/>
      <c r="CY207" s="25"/>
      <c r="CZ207" s="25"/>
      <c r="DA207" s="25"/>
      <c r="DB207" s="25"/>
      <c r="DC207" s="25"/>
      <c r="DD207" s="25"/>
      <c r="DE207" s="25"/>
      <c r="DF207" s="25"/>
      <c r="DG207" s="25"/>
      <c r="DH207" s="25"/>
      <c r="DI207" s="25"/>
      <c r="DJ207" s="25"/>
      <c r="DK207" s="25"/>
    </row>
    <row r="208" spans="2:115" x14ac:dyDescent="0.2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5"/>
      <c r="CB208" s="25"/>
      <c r="CC208" s="25"/>
      <c r="CD208" s="25"/>
      <c r="CE208" s="25"/>
      <c r="CF208" s="25"/>
      <c r="CG208" s="25"/>
      <c r="CH208" s="25"/>
      <c r="CI208" s="25"/>
      <c r="CJ208" s="25"/>
      <c r="CK208" s="25"/>
      <c r="CL208" s="25"/>
      <c r="CM208" s="25"/>
      <c r="CN208" s="25"/>
      <c r="CO208" s="25"/>
      <c r="CP208" s="25"/>
      <c r="CQ208" s="25"/>
      <c r="CR208" s="25"/>
      <c r="CS208" s="25"/>
      <c r="CT208" s="25"/>
      <c r="CU208" s="25"/>
      <c r="CV208" s="25"/>
      <c r="CW208" s="25"/>
      <c r="CX208" s="25"/>
      <c r="CY208" s="25"/>
      <c r="CZ208" s="25"/>
      <c r="DA208" s="25"/>
      <c r="DB208" s="25"/>
      <c r="DC208" s="25"/>
      <c r="DD208" s="25"/>
      <c r="DE208" s="25"/>
      <c r="DF208" s="25"/>
      <c r="DG208" s="25"/>
      <c r="DH208" s="25"/>
      <c r="DI208" s="25"/>
      <c r="DJ208" s="25"/>
      <c r="DK208" s="25"/>
    </row>
    <row r="209" spans="2:115" x14ac:dyDescent="0.2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  <c r="BW209" s="25"/>
      <c r="BX209" s="25"/>
      <c r="BY209" s="25"/>
      <c r="BZ209" s="25"/>
      <c r="CA209" s="25"/>
      <c r="CB209" s="25"/>
      <c r="CC209" s="25"/>
      <c r="CD209" s="25"/>
      <c r="CE209" s="25"/>
      <c r="CF209" s="25"/>
      <c r="CG209" s="25"/>
      <c r="CH209" s="25"/>
      <c r="CI209" s="25"/>
      <c r="CJ209" s="25"/>
      <c r="CK209" s="25"/>
      <c r="CL209" s="25"/>
      <c r="CM209" s="25"/>
      <c r="CN209" s="25"/>
      <c r="CO209" s="25"/>
      <c r="CP209" s="25"/>
      <c r="CQ209" s="25"/>
      <c r="CR209" s="25"/>
      <c r="CS209" s="25"/>
      <c r="CT209" s="25"/>
      <c r="CU209" s="25"/>
      <c r="CV209" s="25"/>
      <c r="CW209" s="25"/>
      <c r="CX209" s="25"/>
      <c r="CY209" s="25"/>
      <c r="CZ209" s="25"/>
      <c r="DA209" s="25"/>
      <c r="DB209" s="25"/>
      <c r="DC209" s="25"/>
      <c r="DD209" s="25"/>
      <c r="DE209" s="25"/>
      <c r="DF209" s="25"/>
      <c r="DG209" s="25"/>
      <c r="DH209" s="25"/>
      <c r="DI209" s="25"/>
      <c r="DJ209" s="25"/>
      <c r="DK209" s="25"/>
    </row>
    <row r="210" spans="2:115" x14ac:dyDescent="0.2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  <c r="BW210" s="25"/>
      <c r="BX210" s="25"/>
      <c r="BY210" s="25"/>
      <c r="BZ210" s="25"/>
      <c r="CA210" s="25"/>
      <c r="CB210" s="25"/>
      <c r="CC210" s="25"/>
      <c r="CD210" s="25"/>
      <c r="CE210" s="25"/>
      <c r="CF210" s="25"/>
      <c r="CG210" s="25"/>
      <c r="CH210" s="25"/>
      <c r="CI210" s="25"/>
      <c r="CJ210" s="25"/>
      <c r="CK210" s="25"/>
      <c r="CL210" s="25"/>
      <c r="CM210" s="25"/>
      <c r="CN210" s="25"/>
      <c r="CO210" s="25"/>
      <c r="CP210" s="25"/>
      <c r="CQ210" s="25"/>
      <c r="CR210" s="25"/>
      <c r="CS210" s="25"/>
      <c r="CT210" s="25"/>
      <c r="CU210" s="25"/>
      <c r="CV210" s="25"/>
      <c r="CW210" s="25"/>
      <c r="CX210" s="25"/>
      <c r="CY210" s="25"/>
      <c r="CZ210" s="25"/>
      <c r="DA210" s="25"/>
      <c r="DB210" s="25"/>
      <c r="DC210" s="25"/>
      <c r="DD210" s="25"/>
      <c r="DE210" s="25"/>
      <c r="DF210" s="25"/>
      <c r="DG210" s="25"/>
      <c r="DH210" s="25"/>
      <c r="DI210" s="25"/>
      <c r="DJ210" s="25"/>
      <c r="DK210" s="25"/>
    </row>
    <row r="211" spans="2:115" x14ac:dyDescent="0.2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  <c r="BW211" s="25"/>
      <c r="BX211" s="25"/>
      <c r="BY211" s="25"/>
      <c r="BZ211" s="25"/>
      <c r="CA211" s="25"/>
      <c r="CB211" s="25"/>
      <c r="CC211" s="25"/>
      <c r="CD211" s="25"/>
      <c r="CE211" s="25"/>
      <c r="CF211" s="25"/>
      <c r="CG211" s="25"/>
      <c r="CH211" s="25"/>
      <c r="CI211" s="25"/>
      <c r="CJ211" s="25"/>
      <c r="CK211" s="25"/>
      <c r="CL211" s="25"/>
      <c r="CM211" s="25"/>
      <c r="CN211" s="25"/>
      <c r="CO211" s="25"/>
      <c r="CP211" s="25"/>
      <c r="CQ211" s="25"/>
      <c r="CR211" s="25"/>
      <c r="CS211" s="25"/>
      <c r="CT211" s="25"/>
      <c r="CU211" s="25"/>
      <c r="CV211" s="25"/>
      <c r="CW211" s="25"/>
      <c r="CX211" s="25"/>
      <c r="CY211" s="25"/>
      <c r="CZ211" s="25"/>
      <c r="DA211" s="25"/>
      <c r="DB211" s="25"/>
      <c r="DC211" s="25"/>
      <c r="DD211" s="25"/>
      <c r="DE211" s="25"/>
      <c r="DF211" s="25"/>
      <c r="DG211" s="25"/>
      <c r="DH211" s="25"/>
      <c r="DI211" s="25"/>
      <c r="DJ211" s="25"/>
      <c r="DK211" s="25"/>
    </row>
    <row r="212" spans="2:115" x14ac:dyDescent="0.2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5"/>
      <c r="CB212" s="25"/>
      <c r="CC212" s="25"/>
      <c r="CD212" s="25"/>
      <c r="CE212" s="25"/>
      <c r="CF212" s="25"/>
      <c r="CG212" s="25"/>
      <c r="CH212" s="25"/>
      <c r="CI212" s="25"/>
      <c r="CJ212" s="25"/>
      <c r="CK212" s="25"/>
      <c r="CL212" s="25"/>
      <c r="CM212" s="25"/>
      <c r="CN212" s="25"/>
      <c r="CO212" s="25"/>
      <c r="CP212" s="25"/>
      <c r="CQ212" s="25"/>
      <c r="CR212" s="25"/>
      <c r="CS212" s="25"/>
      <c r="CT212" s="25"/>
      <c r="CU212" s="25"/>
      <c r="CV212" s="25"/>
      <c r="CW212" s="25"/>
      <c r="CX212" s="25"/>
      <c r="CY212" s="25"/>
      <c r="CZ212" s="25"/>
      <c r="DA212" s="25"/>
      <c r="DB212" s="25"/>
      <c r="DC212" s="25"/>
      <c r="DD212" s="25"/>
      <c r="DE212" s="25"/>
      <c r="DF212" s="25"/>
      <c r="DG212" s="25"/>
      <c r="DH212" s="25"/>
      <c r="DI212" s="25"/>
      <c r="DJ212" s="25"/>
      <c r="DK212" s="25"/>
    </row>
    <row r="213" spans="2:115" x14ac:dyDescent="0.2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  <c r="CC213" s="25"/>
      <c r="CD213" s="25"/>
      <c r="CE213" s="25"/>
      <c r="CF213" s="25"/>
      <c r="CG213" s="25"/>
      <c r="CH213" s="25"/>
      <c r="CI213" s="25"/>
      <c r="CJ213" s="25"/>
      <c r="CK213" s="25"/>
      <c r="CL213" s="25"/>
      <c r="CM213" s="25"/>
      <c r="CN213" s="25"/>
      <c r="CO213" s="25"/>
      <c r="CP213" s="25"/>
      <c r="CQ213" s="25"/>
      <c r="CR213" s="25"/>
      <c r="CS213" s="25"/>
      <c r="CT213" s="25"/>
      <c r="CU213" s="25"/>
      <c r="CV213" s="25"/>
      <c r="CW213" s="25"/>
      <c r="CX213" s="25"/>
      <c r="CY213" s="25"/>
      <c r="CZ213" s="25"/>
      <c r="DA213" s="25"/>
      <c r="DB213" s="25"/>
      <c r="DC213" s="25"/>
      <c r="DD213" s="25"/>
      <c r="DE213" s="25"/>
      <c r="DF213" s="25"/>
      <c r="DG213" s="25"/>
      <c r="DH213" s="25"/>
      <c r="DI213" s="25"/>
      <c r="DJ213" s="25"/>
      <c r="DK213" s="25"/>
    </row>
    <row r="214" spans="2:115" x14ac:dyDescent="0.2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5"/>
      <c r="CB214" s="25"/>
      <c r="CC214" s="25"/>
      <c r="CD214" s="25"/>
      <c r="CE214" s="25"/>
      <c r="CF214" s="25"/>
      <c r="CG214" s="25"/>
      <c r="CH214" s="25"/>
      <c r="CI214" s="25"/>
      <c r="CJ214" s="25"/>
      <c r="CK214" s="25"/>
      <c r="CL214" s="25"/>
      <c r="CM214" s="25"/>
      <c r="CN214" s="25"/>
      <c r="CO214" s="25"/>
      <c r="CP214" s="25"/>
      <c r="CQ214" s="25"/>
      <c r="CR214" s="25"/>
      <c r="CS214" s="25"/>
      <c r="CT214" s="25"/>
      <c r="CU214" s="25"/>
      <c r="CV214" s="25"/>
      <c r="CW214" s="25"/>
      <c r="CX214" s="25"/>
      <c r="CY214" s="25"/>
      <c r="CZ214" s="25"/>
      <c r="DA214" s="25"/>
      <c r="DB214" s="25"/>
      <c r="DC214" s="25"/>
      <c r="DD214" s="25"/>
      <c r="DE214" s="25"/>
      <c r="DF214" s="25"/>
      <c r="DG214" s="25"/>
      <c r="DH214" s="25"/>
      <c r="DI214" s="25"/>
      <c r="DJ214" s="25"/>
      <c r="DK214" s="25"/>
    </row>
    <row r="215" spans="2:115" x14ac:dyDescent="0.2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5"/>
      <c r="BW215" s="25"/>
      <c r="BX215" s="25"/>
      <c r="BY215" s="25"/>
      <c r="BZ215" s="25"/>
      <c r="CA215" s="25"/>
      <c r="CB215" s="25"/>
      <c r="CC215" s="25"/>
      <c r="CD215" s="25"/>
      <c r="CE215" s="25"/>
      <c r="CF215" s="25"/>
      <c r="CG215" s="25"/>
      <c r="CH215" s="25"/>
      <c r="CI215" s="25"/>
      <c r="CJ215" s="25"/>
      <c r="CK215" s="25"/>
      <c r="CL215" s="25"/>
      <c r="CM215" s="25"/>
      <c r="CN215" s="25"/>
      <c r="CO215" s="25"/>
      <c r="CP215" s="25"/>
      <c r="CQ215" s="25"/>
      <c r="CR215" s="25"/>
      <c r="CS215" s="25"/>
      <c r="CT215" s="25"/>
      <c r="CU215" s="25"/>
      <c r="CV215" s="25"/>
      <c r="CW215" s="25"/>
      <c r="CX215" s="25"/>
      <c r="CY215" s="25"/>
      <c r="CZ215" s="25"/>
      <c r="DA215" s="25"/>
      <c r="DB215" s="25"/>
      <c r="DC215" s="25"/>
      <c r="DD215" s="25"/>
      <c r="DE215" s="25"/>
      <c r="DF215" s="25"/>
      <c r="DG215" s="25"/>
      <c r="DH215" s="25"/>
      <c r="DI215" s="25"/>
      <c r="DJ215" s="25"/>
      <c r="DK215" s="25"/>
    </row>
    <row r="216" spans="2:115" x14ac:dyDescent="0.2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5"/>
      <c r="CB216" s="25"/>
      <c r="CC216" s="25"/>
      <c r="CD216" s="25"/>
      <c r="CE216" s="25"/>
      <c r="CF216" s="25"/>
      <c r="CG216" s="25"/>
      <c r="CH216" s="25"/>
      <c r="CI216" s="25"/>
      <c r="CJ216" s="25"/>
      <c r="CK216" s="25"/>
      <c r="CL216" s="25"/>
      <c r="CM216" s="25"/>
      <c r="CN216" s="25"/>
      <c r="CO216" s="25"/>
      <c r="CP216" s="25"/>
      <c r="CQ216" s="25"/>
      <c r="CR216" s="25"/>
      <c r="CS216" s="25"/>
      <c r="CT216" s="25"/>
      <c r="CU216" s="25"/>
      <c r="CV216" s="25"/>
      <c r="CW216" s="25"/>
      <c r="CX216" s="25"/>
      <c r="CY216" s="25"/>
      <c r="CZ216" s="25"/>
      <c r="DA216" s="25"/>
      <c r="DB216" s="25"/>
      <c r="DC216" s="25"/>
      <c r="DD216" s="25"/>
      <c r="DE216" s="25"/>
      <c r="DF216" s="25"/>
      <c r="DG216" s="25"/>
      <c r="DH216" s="25"/>
      <c r="DI216" s="25"/>
      <c r="DJ216" s="25"/>
      <c r="DK216" s="25"/>
    </row>
    <row r="217" spans="2:115" x14ac:dyDescent="0.2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  <c r="BW217" s="25"/>
      <c r="BX217" s="25"/>
      <c r="BY217" s="25"/>
      <c r="BZ217" s="25"/>
      <c r="CA217" s="25"/>
      <c r="CB217" s="25"/>
      <c r="CC217" s="25"/>
      <c r="CD217" s="25"/>
      <c r="CE217" s="25"/>
      <c r="CF217" s="25"/>
      <c r="CG217" s="25"/>
      <c r="CH217" s="25"/>
      <c r="CI217" s="25"/>
      <c r="CJ217" s="25"/>
      <c r="CK217" s="25"/>
      <c r="CL217" s="25"/>
      <c r="CM217" s="25"/>
      <c r="CN217" s="25"/>
      <c r="CO217" s="25"/>
      <c r="CP217" s="25"/>
      <c r="CQ217" s="25"/>
      <c r="CR217" s="25"/>
      <c r="CS217" s="25"/>
      <c r="CT217" s="25"/>
      <c r="CU217" s="25"/>
      <c r="CV217" s="25"/>
      <c r="CW217" s="25"/>
      <c r="CX217" s="25"/>
      <c r="CY217" s="25"/>
      <c r="CZ217" s="25"/>
      <c r="DA217" s="25"/>
      <c r="DB217" s="25"/>
      <c r="DC217" s="25"/>
      <c r="DD217" s="25"/>
      <c r="DE217" s="25"/>
      <c r="DF217" s="25"/>
      <c r="DG217" s="25"/>
      <c r="DH217" s="25"/>
      <c r="DI217" s="25"/>
      <c r="DJ217" s="25"/>
      <c r="DK217" s="25"/>
    </row>
    <row r="218" spans="2:115" x14ac:dyDescent="0.2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  <c r="BW218" s="25"/>
      <c r="BX218" s="25"/>
      <c r="BY218" s="25"/>
      <c r="BZ218" s="25"/>
      <c r="CA218" s="25"/>
      <c r="CB218" s="25"/>
      <c r="CC218" s="25"/>
      <c r="CD218" s="25"/>
      <c r="CE218" s="25"/>
      <c r="CF218" s="25"/>
      <c r="CG218" s="25"/>
      <c r="CH218" s="25"/>
      <c r="CI218" s="25"/>
      <c r="CJ218" s="25"/>
      <c r="CK218" s="25"/>
      <c r="CL218" s="25"/>
      <c r="CM218" s="25"/>
      <c r="CN218" s="25"/>
      <c r="CO218" s="25"/>
      <c r="CP218" s="25"/>
      <c r="CQ218" s="25"/>
      <c r="CR218" s="25"/>
      <c r="CS218" s="25"/>
      <c r="CT218" s="25"/>
      <c r="CU218" s="25"/>
      <c r="CV218" s="25"/>
      <c r="CW218" s="25"/>
      <c r="CX218" s="25"/>
      <c r="CY218" s="25"/>
      <c r="CZ218" s="25"/>
      <c r="DA218" s="25"/>
      <c r="DB218" s="25"/>
      <c r="DC218" s="25"/>
      <c r="DD218" s="25"/>
      <c r="DE218" s="25"/>
      <c r="DF218" s="25"/>
      <c r="DG218" s="25"/>
      <c r="DH218" s="25"/>
      <c r="DI218" s="25"/>
      <c r="DJ218" s="25"/>
      <c r="DK218" s="25"/>
    </row>
    <row r="219" spans="2:115" x14ac:dyDescent="0.2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5"/>
      <c r="CA219" s="25"/>
      <c r="CB219" s="25"/>
      <c r="CC219" s="25"/>
      <c r="CD219" s="25"/>
      <c r="CE219" s="25"/>
      <c r="CF219" s="25"/>
      <c r="CG219" s="25"/>
      <c r="CH219" s="25"/>
      <c r="CI219" s="25"/>
      <c r="CJ219" s="25"/>
      <c r="CK219" s="25"/>
      <c r="CL219" s="25"/>
      <c r="CM219" s="25"/>
      <c r="CN219" s="25"/>
      <c r="CO219" s="25"/>
      <c r="CP219" s="25"/>
      <c r="CQ219" s="25"/>
      <c r="CR219" s="25"/>
      <c r="CS219" s="25"/>
      <c r="CT219" s="25"/>
      <c r="CU219" s="25"/>
      <c r="CV219" s="25"/>
      <c r="CW219" s="25"/>
      <c r="CX219" s="25"/>
      <c r="CY219" s="25"/>
      <c r="CZ219" s="25"/>
      <c r="DA219" s="25"/>
      <c r="DB219" s="25"/>
      <c r="DC219" s="25"/>
      <c r="DD219" s="25"/>
      <c r="DE219" s="25"/>
      <c r="DF219" s="25"/>
      <c r="DG219" s="25"/>
      <c r="DH219" s="25"/>
      <c r="DI219" s="25"/>
      <c r="DJ219" s="25"/>
      <c r="DK219" s="25"/>
    </row>
    <row r="220" spans="2:115" x14ac:dyDescent="0.2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5"/>
      <c r="CB220" s="25"/>
      <c r="CC220" s="25"/>
      <c r="CD220" s="25"/>
      <c r="CE220" s="25"/>
      <c r="CF220" s="25"/>
      <c r="CG220" s="25"/>
      <c r="CH220" s="25"/>
      <c r="CI220" s="25"/>
      <c r="CJ220" s="25"/>
      <c r="CK220" s="25"/>
      <c r="CL220" s="25"/>
      <c r="CM220" s="25"/>
      <c r="CN220" s="25"/>
      <c r="CO220" s="25"/>
      <c r="CP220" s="25"/>
      <c r="CQ220" s="25"/>
      <c r="CR220" s="25"/>
      <c r="CS220" s="25"/>
      <c r="CT220" s="25"/>
      <c r="CU220" s="25"/>
      <c r="CV220" s="25"/>
      <c r="CW220" s="25"/>
      <c r="CX220" s="25"/>
      <c r="CY220" s="25"/>
      <c r="CZ220" s="25"/>
      <c r="DA220" s="25"/>
      <c r="DB220" s="25"/>
      <c r="DC220" s="25"/>
      <c r="DD220" s="25"/>
      <c r="DE220" s="25"/>
      <c r="DF220" s="25"/>
      <c r="DG220" s="25"/>
      <c r="DH220" s="25"/>
      <c r="DI220" s="25"/>
      <c r="DJ220" s="25"/>
      <c r="DK220" s="25"/>
    </row>
    <row r="221" spans="2:115" x14ac:dyDescent="0.2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5"/>
      <c r="BW221" s="25"/>
      <c r="BX221" s="25"/>
      <c r="BY221" s="25"/>
      <c r="BZ221" s="25"/>
      <c r="CA221" s="25"/>
      <c r="CB221" s="25"/>
      <c r="CC221" s="25"/>
      <c r="CD221" s="25"/>
      <c r="CE221" s="25"/>
      <c r="CF221" s="25"/>
      <c r="CG221" s="25"/>
      <c r="CH221" s="25"/>
      <c r="CI221" s="25"/>
      <c r="CJ221" s="25"/>
      <c r="CK221" s="25"/>
      <c r="CL221" s="25"/>
      <c r="CM221" s="25"/>
      <c r="CN221" s="25"/>
      <c r="CO221" s="25"/>
      <c r="CP221" s="25"/>
      <c r="CQ221" s="25"/>
      <c r="CR221" s="25"/>
      <c r="CS221" s="25"/>
      <c r="CT221" s="25"/>
      <c r="CU221" s="25"/>
      <c r="CV221" s="25"/>
      <c r="CW221" s="25"/>
      <c r="CX221" s="25"/>
      <c r="CY221" s="25"/>
      <c r="CZ221" s="25"/>
      <c r="DA221" s="25"/>
      <c r="DB221" s="25"/>
      <c r="DC221" s="25"/>
      <c r="DD221" s="25"/>
      <c r="DE221" s="25"/>
      <c r="DF221" s="25"/>
      <c r="DG221" s="25"/>
      <c r="DH221" s="25"/>
      <c r="DI221" s="25"/>
      <c r="DJ221" s="25"/>
      <c r="DK221" s="25"/>
    </row>
    <row r="222" spans="2:115" x14ac:dyDescent="0.2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5"/>
      <c r="CB222" s="25"/>
      <c r="CC222" s="25"/>
      <c r="CD222" s="25"/>
      <c r="CE222" s="25"/>
      <c r="CF222" s="25"/>
      <c r="CG222" s="25"/>
      <c r="CH222" s="25"/>
      <c r="CI222" s="25"/>
      <c r="CJ222" s="25"/>
      <c r="CK222" s="25"/>
      <c r="CL222" s="25"/>
      <c r="CM222" s="25"/>
      <c r="CN222" s="25"/>
      <c r="CO222" s="25"/>
      <c r="CP222" s="25"/>
      <c r="CQ222" s="25"/>
      <c r="CR222" s="25"/>
      <c r="CS222" s="25"/>
      <c r="CT222" s="25"/>
      <c r="CU222" s="25"/>
      <c r="CV222" s="25"/>
      <c r="CW222" s="25"/>
      <c r="CX222" s="25"/>
      <c r="CY222" s="25"/>
      <c r="CZ222" s="25"/>
      <c r="DA222" s="25"/>
      <c r="DB222" s="25"/>
      <c r="DC222" s="25"/>
      <c r="DD222" s="25"/>
      <c r="DE222" s="25"/>
      <c r="DF222" s="25"/>
      <c r="DG222" s="25"/>
      <c r="DH222" s="25"/>
      <c r="DI222" s="25"/>
      <c r="DJ222" s="25"/>
      <c r="DK222" s="25"/>
    </row>
    <row r="223" spans="2:115" x14ac:dyDescent="0.2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  <c r="BW223" s="25"/>
      <c r="BX223" s="25"/>
      <c r="BY223" s="25"/>
      <c r="BZ223" s="25"/>
      <c r="CA223" s="25"/>
      <c r="CB223" s="25"/>
      <c r="CC223" s="25"/>
      <c r="CD223" s="25"/>
      <c r="CE223" s="25"/>
      <c r="CF223" s="25"/>
      <c r="CG223" s="25"/>
      <c r="CH223" s="25"/>
      <c r="CI223" s="25"/>
      <c r="CJ223" s="25"/>
      <c r="CK223" s="25"/>
      <c r="CL223" s="25"/>
      <c r="CM223" s="25"/>
      <c r="CN223" s="25"/>
      <c r="CO223" s="25"/>
      <c r="CP223" s="25"/>
      <c r="CQ223" s="25"/>
      <c r="CR223" s="25"/>
      <c r="CS223" s="25"/>
      <c r="CT223" s="25"/>
      <c r="CU223" s="25"/>
      <c r="CV223" s="25"/>
      <c r="CW223" s="25"/>
      <c r="CX223" s="25"/>
      <c r="CY223" s="25"/>
      <c r="CZ223" s="25"/>
      <c r="DA223" s="25"/>
      <c r="DB223" s="25"/>
      <c r="DC223" s="25"/>
      <c r="DD223" s="25"/>
      <c r="DE223" s="25"/>
      <c r="DF223" s="25"/>
      <c r="DG223" s="25"/>
      <c r="DH223" s="25"/>
      <c r="DI223" s="25"/>
      <c r="DJ223" s="25"/>
      <c r="DK223" s="25"/>
    </row>
    <row r="224" spans="2:115" x14ac:dyDescent="0.2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5"/>
      <c r="CB224" s="25"/>
      <c r="CC224" s="25"/>
      <c r="CD224" s="25"/>
      <c r="CE224" s="25"/>
      <c r="CF224" s="25"/>
      <c r="CG224" s="25"/>
      <c r="CH224" s="25"/>
      <c r="CI224" s="25"/>
      <c r="CJ224" s="25"/>
      <c r="CK224" s="25"/>
      <c r="CL224" s="25"/>
      <c r="CM224" s="25"/>
      <c r="CN224" s="25"/>
      <c r="CO224" s="25"/>
      <c r="CP224" s="25"/>
      <c r="CQ224" s="25"/>
      <c r="CR224" s="25"/>
      <c r="CS224" s="25"/>
      <c r="CT224" s="25"/>
      <c r="CU224" s="25"/>
      <c r="CV224" s="25"/>
      <c r="CW224" s="25"/>
      <c r="CX224" s="25"/>
      <c r="CY224" s="25"/>
      <c r="CZ224" s="25"/>
      <c r="DA224" s="25"/>
      <c r="DB224" s="25"/>
      <c r="DC224" s="25"/>
      <c r="DD224" s="25"/>
      <c r="DE224" s="25"/>
      <c r="DF224" s="25"/>
      <c r="DG224" s="25"/>
      <c r="DH224" s="25"/>
      <c r="DI224" s="25"/>
      <c r="DJ224" s="25"/>
      <c r="DK224" s="25"/>
    </row>
    <row r="225" spans="2:115" x14ac:dyDescent="0.2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  <c r="BW225" s="25"/>
      <c r="BX225" s="25"/>
      <c r="BY225" s="25"/>
      <c r="BZ225" s="25"/>
      <c r="CA225" s="25"/>
      <c r="CB225" s="25"/>
      <c r="CC225" s="25"/>
      <c r="CD225" s="25"/>
      <c r="CE225" s="25"/>
      <c r="CF225" s="25"/>
      <c r="CG225" s="25"/>
      <c r="CH225" s="25"/>
      <c r="CI225" s="25"/>
      <c r="CJ225" s="25"/>
      <c r="CK225" s="25"/>
      <c r="CL225" s="25"/>
      <c r="CM225" s="25"/>
      <c r="CN225" s="25"/>
      <c r="CO225" s="25"/>
      <c r="CP225" s="25"/>
      <c r="CQ225" s="25"/>
      <c r="CR225" s="25"/>
      <c r="CS225" s="25"/>
      <c r="CT225" s="25"/>
      <c r="CU225" s="25"/>
      <c r="CV225" s="25"/>
      <c r="CW225" s="25"/>
      <c r="CX225" s="25"/>
      <c r="CY225" s="25"/>
      <c r="CZ225" s="25"/>
      <c r="DA225" s="25"/>
      <c r="DB225" s="25"/>
      <c r="DC225" s="25"/>
      <c r="DD225" s="25"/>
      <c r="DE225" s="25"/>
      <c r="DF225" s="25"/>
      <c r="DG225" s="25"/>
      <c r="DH225" s="25"/>
      <c r="DI225" s="25"/>
      <c r="DJ225" s="25"/>
      <c r="DK225" s="25"/>
    </row>
    <row r="226" spans="2:115" x14ac:dyDescent="0.2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5"/>
      <c r="CB226" s="25"/>
      <c r="CC226" s="25"/>
      <c r="CD226" s="25"/>
      <c r="CE226" s="25"/>
      <c r="CF226" s="25"/>
      <c r="CG226" s="25"/>
      <c r="CH226" s="25"/>
      <c r="CI226" s="25"/>
      <c r="CJ226" s="25"/>
      <c r="CK226" s="25"/>
      <c r="CL226" s="25"/>
      <c r="CM226" s="25"/>
      <c r="CN226" s="25"/>
      <c r="CO226" s="25"/>
      <c r="CP226" s="25"/>
      <c r="CQ226" s="25"/>
      <c r="CR226" s="25"/>
      <c r="CS226" s="25"/>
      <c r="CT226" s="25"/>
      <c r="CU226" s="25"/>
      <c r="CV226" s="25"/>
      <c r="CW226" s="25"/>
      <c r="CX226" s="25"/>
      <c r="CY226" s="25"/>
      <c r="CZ226" s="25"/>
      <c r="DA226" s="25"/>
      <c r="DB226" s="25"/>
      <c r="DC226" s="25"/>
      <c r="DD226" s="25"/>
      <c r="DE226" s="25"/>
      <c r="DF226" s="25"/>
      <c r="DG226" s="25"/>
      <c r="DH226" s="25"/>
      <c r="DI226" s="25"/>
      <c r="DJ226" s="25"/>
      <c r="DK226" s="25"/>
    </row>
    <row r="227" spans="2:115" x14ac:dyDescent="0.2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  <c r="BW227" s="25"/>
      <c r="BX227" s="25"/>
      <c r="BY227" s="25"/>
      <c r="BZ227" s="25"/>
      <c r="CA227" s="25"/>
      <c r="CB227" s="25"/>
      <c r="CC227" s="25"/>
      <c r="CD227" s="25"/>
      <c r="CE227" s="25"/>
      <c r="CF227" s="25"/>
      <c r="CG227" s="25"/>
      <c r="CH227" s="25"/>
      <c r="CI227" s="25"/>
      <c r="CJ227" s="25"/>
      <c r="CK227" s="25"/>
      <c r="CL227" s="25"/>
      <c r="CM227" s="25"/>
      <c r="CN227" s="25"/>
      <c r="CO227" s="25"/>
      <c r="CP227" s="25"/>
      <c r="CQ227" s="25"/>
      <c r="CR227" s="25"/>
      <c r="CS227" s="25"/>
      <c r="CT227" s="25"/>
      <c r="CU227" s="25"/>
      <c r="CV227" s="25"/>
      <c r="CW227" s="25"/>
      <c r="CX227" s="25"/>
      <c r="CY227" s="25"/>
      <c r="CZ227" s="25"/>
      <c r="DA227" s="25"/>
      <c r="DB227" s="25"/>
      <c r="DC227" s="25"/>
      <c r="DD227" s="25"/>
      <c r="DE227" s="25"/>
      <c r="DF227" s="25"/>
      <c r="DG227" s="25"/>
      <c r="DH227" s="25"/>
      <c r="DI227" s="25"/>
      <c r="DJ227" s="25"/>
      <c r="DK227" s="25"/>
    </row>
    <row r="228" spans="2:115" x14ac:dyDescent="0.2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5"/>
      <c r="CB228" s="25"/>
      <c r="CC228" s="25"/>
      <c r="CD228" s="25"/>
      <c r="CE228" s="25"/>
      <c r="CF228" s="25"/>
      <c r="CG228" s="25"/>
      <c r="CH228" s="25"/>
      <c r="CI228" s="25"/>
      <c r="CJ228" s="25"/>
      <c r="CK228" s="25"/>
      <c r="CL228" s="25"/>
      <c r="CM228" s="25"/>
      <c r="CN228" s="25"/>
      <c r="CO228" s="25"/>
      <c r="CP228" s="25"/>
      <c r="CQ228" s="25"/>
      <c r="CR228" s="25"/>
      <c r="CS228" s="25"/>
      <c r="CT228" s="25"/>
      <c r="CU228" s="25"/>
      <c r="CV228" s="25"/>
      <c r="CW228" s="25"/>
      <c r="CX228" s="25"/>
      <c r="CY228" s="25"/>
      <c r="CZ228" s="25"/>
      <c r="DA228" s="25"/>
      <c r="DB228" s="25"/>
      <c r="DC228" s="25"/>
      <c r="DD228" s="25"/>
      <c r="DE228" s="25"/>
      <c r="DF228" s="25"/>
      <c r="DG228" s="25"/>
      <c r="DH228" s="25"/>
      <c r="DI228" s="25"/>
      <c r="DJ228" s="25"/>
      <c r="DK228" s="25"/>
    </row>
    <row r="229" spans="2:115" x14ac:dyDescent="0.2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  <c r="BQ229" s="25"/>
      <c r="BR229" s="25"/>
      <c r="BS229" s="25"/>
      <c r="BT229" s="25"/>
      <c r="BU229" s="25"/>
      <c r="BV229" s="25"/>
      <c r="BW229" s="25"/>
      <c r="BX229" s="25"/>
      <c r="BY229" s="25"/>
      <c r="BZ229" s="25"/>
      <c r="CA229" s="25"/>
      <c r="CB229" s="25"/>
      <c r="CC229" s="25"/>
      <c r="CD229" s="25"/>
      <c r="CE229" s="25"/>
      <c r="CF229" s="25"/>
      <c r="CG229" s="25"/>
      <c r="CH229" s="25"/>
      <c r="CI229" s="25"/>
      <c r="CJ229" s="25"/>
      <c r="CK229" s="25"/>
      <c r="CL229" s="25"/>
      <c r="CM229" s="25"/>
      <c r="CN229" s="25"/>
      <c r="CO229" s="25"/>
      <c r="CP229" s="25"/>
      <c r="CQ229" s="25"/>
      <c r="CR229" s="25"/>
      <c r="CS229" s="25"/>
      <c r="CT229" s="25"/>
      <c r="CU229" s="25"/>
      <c r="CV229" s="25"/>
      <c r="CW229" s="25"/>
      <c r="CX229" s="25"/>
      <c r="CY229" s="25"/>
      <c r="CZ229" s="25"/>
      <c r="DA229" s="25"/>
      <c r="DB229" s="25"/>
      <c r="DC229" s="25"/>
      <c r="DD229" s="25"/>
      <c r="DE229" s="25"/>
      <c r="DF229" s="25"/>
      <c r="DG229" s="25"/>
      <c r="DH229" s="25"/>
      <c r="DI229" s="25"/>
      <c r="DJ229" s="25"/>
      <c r="DK229" s="25"/>
    </row>
    <row r="230" spans="2:115" x14ac:dyDescent="0.2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5"/>
      <c r="BW230" s="25"/>
      <c r="BX230" s="25"/>
      <c r="BY230" s="25"/>
      <c r="BZ230" s="25"/>
      <c r="CA230" s="25"/>
      <c r="CB230" s="25"/>
      <c r="CC230" s="25"/>
      <c r="CD230" s="25"/>
      <c r="CE230" s="25"/>
      <c r="CF230" s="25"/>
      <c r="CG230" s="25"/>
      <c r="CH230" s="25"/>
      <c r="CI230" s="25"/>
      <c r="CJ230" s="25"/>
      <c r="CK230" s="25"/>
      <c r="CL230" s="25"/>
      <c r="CM230" s="25"/>
      <c r="CN230" s="25"/>
      <c r="CO230" s="25"/>
      <c r="CP230" s="25"/>
      <c r="CQ230" s="25"/>
      <c r="CR230" s="25"/>
      <c r="CS230" s="25"/>
      <c r="CT230" s="25"/>
      <c r="CU230" s="25"/>
      <c r="CV230" s="25"/>
      <c r="CW230" s="25"/>
      <c r="CX230" s="25"/>
      <c r="CY230" s="25"/>
      <c r="CZ230" s="25"/>
      <c r="DA230" s="25"/>
      <c r="DB230" s="25"/>
      <c r="DC230" s="25"/>
      <c r="DD230" s="25"/>
      <c r="DE230" s="25"/>
      <c r="DF230" s="25"/>
      <c r="DG230" s="25"/>
      <c r="DH230" s="25"/>
      <c r="DI230" s="25"/>
      <c r="DJ230" s="25"/>
      <c r="DK230" s="25"/>
    </row>
    <row r="231" spans="2:115" x14ac:dyDescent="0.2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5"/>
      <c r="BW231" s="25"/>
      <c r="BX231" s="25"/>
      <c r="BY231" s="25"/>
      <c r="BZ231" s="25"/>
      <c r="CA231" s="25"/>
      <c r="CB231" s="25"/>
      <c r="CC231" s="25"/>
      <c r="CD231" s="25"/>
      <c r="CE231" s="25"/>
      <c r="CF231" s="25"/>
      <c r="CG231" s="25"/>
      <c r="CH231" s="25"/>
      <c r="CI231" s="25"/>
      <c r="CJ231" s="25"/>
      <c r="CK231" s="25"/>
      <c r="CL231" s="25"/>
      <c r="CM231" s="25"/>
      <c r="CN231" s="25"/>
      <c r="CO231" s="25"/>
      <c r="CP231" s="25"/>
      <c r="CQ231" s="25"/>
      <c r="CR231" s="25"/>
      <c r="CS231" s="25"/>
      <c r="CT231" s="25"/>
      <c r="CU231" s="25"/>
      <c r="CV231" s="25"/>
      <c r="CW231" s="25"/>
      <c r="CX231" s="25"/>
      <c r="CY231" s="25"/>
      <c r="CZ231" s="25"/>
      <c r="DA231" s="25"/>
      <c r="DB231" s="25"/>
      <c r="DC231" s="25"/>
      <c r="DD231" s="25"/>
      <c r="DE231" s="25"/>
      <c r="DF231" s="25"/>
      <c r="DG231" s="25"/>
      <c r="DH231" s="25"/>
      <c r="DI231" s="25"/>
      <c r="DJ231" s="25"/>
      <c r="DK231" s="25"/>
    </row>
    <row r="232" spans="2:115" x14ac:dyDescent="0.2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5"/>
      <c r="BW232" s="25"/>
      <c r="BX232" s="25"/>
      <c r="BY232" s="25"/>
      <c r="BZ232" s="25"/>
      <c r="CA232" s="25"/>
      <c r="CB232" s="25"/>
      <c r="CC232" s="25"/>
      <c r="CD232" s="25"/>
      <c r="CE232" s="25"/>
      <c r="CF232" s="25"/>
      <c r="CG232" s="25"/>
      <c r="CH232" s="25"/>
      <c r="CI232" s="25"/>
      <c r="CJ232" s="25"/>
      <c r="CK232" s="25"/>
      <c r="CL232" s="25"/>
      <c r="CM232" s="25"/>
      <c r="CN232" s="25"/>
      <c r="CO232" s="25"/>
      <c r="CP232" s="25"/>
      <c r="CQ232" s="25"/>
      <c r="CR232" s="25"/>
      <c r="CS232" s="25"/>
      <c r="CT232" s="25"/>
      <c r="CU232" s="25"/>
      <c r="CV232" s="25"/>
      <c r="CW232" s="25"/>
      <c r="CX232" s="25"/>
      <c r="CY232" s="25"/>
      <c r="CZ232" s="25"/>
      <c r="DA232" s="25"/>
      <c r="DB232" s="25"/>
      <c r="DC232" s="25"/>
      <c r="DD232" s="25"/>
      <c r="DE232" s="25"/>
      <c r="DF232" s="25"/>
      <c r="DG232" s="25"/>
      <c r="DH232" s="25"/>
      <c r="DI232" s="25"/>
      <c r="DJ232" s="25"/>
      <c r="DK232" s="25"/>
    </row>
    <row r="233" spans="2:115" x14ac:dyDescent="0.2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5"/>
      <c r="BW233" s="25"/>
      <c r="BX233" s="25"/>
      <c r="BY233" s="25"/>
      <c r="BZ233" s="25"/>
      <c r="CA233" s="25"/>
      <c r="CB233" s="25"/>
      <c r="CC233" s="25"/>
      <c r="CD233" s="25"/>
      <c r="CE233" s="25"/>
      <c r="CF233" s="25"/>
      <c r="CG233" s="25"/>
      <c r="CH233" s="25"/>
      <c r="CI233" s="25"/>
      <c r="CJ233" s="25"/>
      <c r="CK233" s="25"/>
      <c r="CL233" s="25"/>
      <c r="CM233" s="25"/>
      <c r="CN233" s="25"/>
      <c r="CO233" s="25"/>
      <c r="CP233" s="25"/>
      <c r="CQ233" s="25"/>
      <c r="CR233" s="25"/>
      <c r="CS233" s="25"/>
      <c r="CT233" s="25"/>
      <c r="CU233" s="25"/>
      <c r="CV233" s="25"/>
      <c r="CW233" s="25"/>
      <c r="CX233" s="25"/>
      <c r="CY233" s="25"/>
      <c r="CZ233" s="25"/>
      <c r="DA233" s="25"/>
      <c r="DB233" s="25"/>
      <c r="DC233" s="25"/>
      <c r="DD233" s="25"/>
      <c r="DE233" s="25"/>
      <c r="DF233" s="25"/>
      <c r="DG233" s="25"/>
      <c r="DH233" s="25"/>
      <c r="DI233" s="25"/>
      <c r="DJ233" s="25"/>
      <c r="DK233" s="25"/>
    </row>
    <row r="234" spans="2:115" x14ac:dyDescent="0.2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  <c r="BQ234" s="25"/>
      <c r="BR234" s="25"/>
      <c r="BS234" s="25"/>
      <c r="BT234" s="25"/>
      <c r="BU234" s="25"/>
      <c r="BV234" s="25"/>
      <c r="BW234" s="25"/>
      <c r="BX234" s="25"/>
      <c r="BY234" s="25"/>
      <c r="BZ234" s="25"/>
      <c r="CA234" s="25"/>
      <c r="CB234" s="25"/>
      <c r="CC234" s="25"/>
      <c r="CD234" s="25"/>
      <c r="CE234" s="25"/>
      <c r="CF234" s="25"/>
      <c r="CG234" s="25"/>
      <c r="CH234" s="25"/>
      <c r="CI234" s="25"/>
      <c r="CJ234" s="25"/>
      <c r="CK234" s="25"/>
      <c r="CL234" s="25"/>
      <c r="CM234" s="25"/>
      <c r="CN234" s="25"/>
      <c r="CO234" s="25"/>
      <c r="CP234" s="25"/>
      <c r="CQ234" s="25"/>
      <c r="CR234" s="25"/>
      <c r="CS234" s="25"/>
      <c r="CT234" s="25"/>
      <c r="CU234" s="25"/>
      <c r="CV234" s="25"/>
      <c r="CW234" s="25"/>
      <c r="CX234" s="25"/>
      <c r="CY234" s="25"/>
      <c r="CZ234" s="25"/>
      <c r="DA234" s="25"/>
      <c r="DB234" s="25"/>
      <c r="DC234" s="25"/>
      <c r="DD234" s="25"/>
      <c r="DE234" s="25"/>
      <c r="DF234" s="25"/>
      <c r="DG234" s="25"/>
      <c r="DH234" s="25"/>
      <c r="DI234" s="25"/>
      <c r="DJ234" s="25"/>
      <c r="DK234" s="25"/>
    </row>
    <row r="235" spans="2:115" x14ac:dyDescent="0.2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  <c r="BQ235" s="25"/>
      <c r="BR235" s="25"/>
      <c r="BS235" s="25"/>
      <c r="BT235" s="25"/>
      <c r="BU235" s="25"/>
      <c r="BV235" s="25"/>
      <c r="BW235" s="25"/>
      <c r="BX235" s="25"/>
      <c r="BY235" s="25"/>
      <c r="BZ235" s="25"/>
      <c r="CA235" s="25"/>
      <c r="CB235" s="25"/>
      <c r="CC235" s="25"/>
      <c r="CD235" s="25"/>
      <c r="CE235" s="25"/>
      <c r="CF235" s="25"/>
      <c r="CG235" s="25"/>
      <c r="CH235" s="25"/>
      <c r="CI235" s="25"/>
      <c r="CJ235" s="25"/>
      <c r="CK235" s="25"/>
      <c r="CL235" s="25"/>
      <c r="CM235" s="25"/>
      <c r="CN235" s="25"/>
      <c r="CO235" s="25"/>
      <c r="CP235" s="25"/>
      <c r="CQ235" s="25"/>
      <c r="CR235" s="25"/>
      <c r="CS235" s="25"/>
      <c r="CT235" s="25"/>
      <c r="CU235" s="25"/>
      <c r="CV235" s="25"/>
      <c r="CW235" s="25"/>
      <c r="CX235" s="25"/>
      <c r="CY235" s="25"/>
      <c r="CZ235" s="25"/>
      <c r="DA235" s="25"/>
      <c r="DB235" s="25"/>
      <c r="DC235" s="25"/>
      <c r="DD235" s="25"/>
      <c r="DE235" s="25"/>
      <c r="DF235" s="25"/>
      <c r="DG235" s="25"/>
      <c r="DH235" s="25"/>
      <c r="DI235" s="25"/>
      <c r="DJ235" s="25"/>
      <c r="DK235" s="25"/>
    </row>
    <row r="236" spans="2:115" x14ac:dyDescent="0.2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5"/>
      <c r="CB236" s="25"/>
      <c r="CC236" s="25"/>
      <c r="CD236" s="25"/>
      <c r="CE236" s="25"/>
      <c r="CF236" s="25"/>
      <c r="CG236" s="25"/>
      <c r="CH236" s="25"/>
      <c r="CI236" s="25"/>
      <c r="CJ236" s="25"/>
      <c r="CK236" s="25"/>
      <c r="CL236" s="25"/>
      <c r="CM236" s="25"/>
      <c r="CN236" s="25"/>
      <c r="CO236" s="25"/>
      <c r="CP236" s="25"/>
      <c r="CQ236" s="25"/>
      <c r="CR236" s="25"/>
      <c r="CS236" s="25"/>
      <c r="CT236" s="25"/>
      <c r="CU236" s="25"/>
      <c r="CV236" s="25"/>
      <c r="CW236" s="25"/>
      <c r="CX236" s="25"/>
      <c r="CY236" s="25"/>
      <c r="CZ236" s="25"/>
      <c r="DA236" s="25"/>
      <c r="DB236" s="25"/>
      <c r="DC236" s="25"/>
      <c r="DD236" s="25"/>
      <c r="DE236" s="25"/>
      <c r="DF236" s="25"/>
      <c r="DG236" s="25"/>
      <c r="DH236" s="25"/>
      <c r="DI236" s="25"/>
      <c r="DJ236" s="25"/>
      <c r="DK236" s="25"/>
    </row>
    <row r="237" spans="2:115" x14ac:dyDescent="0.2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  <c r="BW237" s="25"/>
      <c r="BX237" s="25"/>
      <c r="BY237" s="25"/>
      <c r="BZ237" s="25"/>
      <c r="CA237" s="25"/>
      <c r="CB237" s="25"/>
      <c r="CC237" s="25"/>
      <c r="CD237" s="25"/>
      <c r="CE237" s="25"/>
      <c r="CF237" s="25"/>
      <c r="CG237" s="25"/>
      <c r="CH237" s="25"/>
      <c r="CI237" s="25"/>
      <c r="CJ237" s="25"/>
      <c r="CK237" s="25"/>
      <c r="CL237" s="25"/>
      <c r="CM237" s="25"/>
      <c r="CN237" s="25"/>
      <c r="CO237" s="25"/>
      <c r="CP237" s="25"/>
      <c r="CQ237" s="25"/>
      <c r="CR237" s="25"/>
      <c r="CS237" s="25"/>
      <c r="CT237" s="25"/>
      <c r="CU237" s="25"/>
      <c r="CV237" s="25"/>
      <c r="CW237" s="25"/>
      <c r="CX237" s="25"/>
      <c r="CY237" s="25"/>
      <c r="CZ237" s="25"/>
      <c r="DA237" s="25"/>
      <c r="DB237" s="25"/>
      <c r="DC237" s="25"/>
      <c r="DD237" s="25"/>
      <c r="DE237" s="25"/>
      <c r="DF237" s="25"/>
      <c r="DG237" s="25"/>
      <c r="DH237" s="25"/>
      <c r="DI237" s="25"/>
      <c r="DJ237" s="25"/>
      <c r="DK237" s="25"/>
    </row>
    <row r="238" spans="2:115" x14ac:dyDescent="0.2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5"/>
      <c r="CB238" s="25"/>
      <c r="CC238" s="25"/>
      <c r="CD238" s="25"/>
      <c r="CE238" s="25"/>
      <c r="CF238" s="25"/>
      <c r="CG238" s="25"/>
      <c r="CH238" s="25"/>
      <c r="CI238" s="25"/>
      <c r="CJ238" s="25"/>
      <c r="CK238" s="25"/>
      <c r="CL238" s="25"/>
      <c r="CM238" s="25"/>
      <c r="CN238" s="25"/>
      <c r="CO238" s="25"/>
      <c r="CP238" s="25"/>
      <c r="CQ238" s="25"/>
      <c r="CR238" s="25"/>
      <c r="CS238" s="25"/>
      <c r="CT238" s="25"/>
      <c r="CU238" s="25"/>
      <c r="CV238" s="25"/>
      <c r="CW238" s="25"/>
      <c r="CX238" s="25"/>
      <c r="CY238" s="25"/>
      <c r="CZ238" s="25"/>
      <c r="DA238" s="25"/>
      <c r="DB238" s="25"/>
      <c r="DC238" s="25"/>
      <c r="DD238" s="25"/>
      <c r="DE238" s="25"/>
      <c r="DF238" s="25"/>
      <c r="DG238" s="25"/>
      <c r="DH238" s="25"/>
      <c r="DI238" s="25"/>
      <c r="DJ238" s="25"/>
      <c r="DK238" s="25"/>
    </row>
    <row r="239" spans="2:115" x14ac:dyDescent="0.2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  <c r="CC239" s="25"/>
      <c r="CD239" s="25"/>
      <c r="CE239" s="25"/>
      <c r="CF239" s="25"/>
      <c r="CG239" s="25"/>
      <c r="CH239" s="25"/>
      <c r="CI239" s="25"/>
      <c r="CJ239" s="25"/>
      <c r="CK239" s="25"/>
      <c r="CL239" s="25"/>
      <c r="CM239" s="25"/>
      <c r="CN239" s="25"/>
      <c r="CO239" s="25"/>
      <c r="CP239" s="25"/>
      <c r="CQ239" s="25"/>
      <c r="CR239" s="25"/>
      <c r="CS239" s="25"/>
      <c r="CT239" s="25"/>
      <c r="CU239" s="25"/>
      <c r="CV239" s="25"/>
      <c r="CW239" s="25"/>
      <c r="CX239" s="25"/>
      <c r="CY239" s="25"/>
      <c r="CZ239" s="25"/>
      <c r="DA239" s="25"/>
      <c r="DB239" s="25"/>
      <c r="DC239" s="25"/>
      <c r="DD239" s="25"/>
      <c r="DE239" s="25"/>
      <c r="DF239" s="25"/>
      <c r="DG239" s="25"/>
      <c r="DH239" s="25"/>
      <c r="DI239" s="25"/>
      <c r="DJ239" s="25"/>
      <c r="DK239" s="25"/>
    </row>
    <row r="240" spans="2:115" x14ac:dyDescent="0.2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  <c r="CF240" s="25"/>
      <c r="CG240" s="25"/>
      <c r="CH240" s="25"/>
      <c r="CI240" s="25"/>
      <c r="CJ240" s="25"/>
      <c r="CK240" s="25"/>
      <c r="CL240" s="25"/>
      <c r="CM240" s="25"/>
      <c r="CN240" s="25"/>
      <c r="CO240" s="25"/>
      <c r="CP240" s="25"/>
      <c r="CQ240" s="25"/>
      <c r="CR240" s="25"/>
      <c r="CS240" s="25"/>
      <c r="CT240" s="25"/>
      <c r="CU240" s="25"/>
      <c r="CV240" s="25"/>
      <c r="CW240" s="25"/>
      <c r="CX240" s="25"/>
      <c r="CY240" s="25"/>
      <c r="CZ240" s="25"/>
      <c r="DA240" s="25"/>
      <c r="DB240" s="25"/>
      <c r="DC240" s="25"/>
      <c r="DD240" s="25"/>
      <c r="DE240" s="25"/>
      <c r="DF240" s="25"/>
      <c r="DG240" s="25"/>
      <c r="DH240" s="25"/>
      <c r="DI240" s="25"/>
      <c r="DJ240" s="25"/>
      <c r="DK240" s="25"/>
    </row>
    <row r="241" spans="2:115" x14ac:dyDescent="0.2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  <c r="CC241" s="25"/>
      <c r="CD241" s="25"/>
      <c r="CE241" s="25"/>
      <c r="CF241" s="25"/>
      <c r="CG241" s="25"/>
      <c r="CH241" s="25"/>
      <c r="CI241" s="25"/>
      <c r="CJ241" s="25"/>
      <c r="CK241" s="25"/>
      <c r="CL241" s="25"/>
      <c r="CM241" s="25"/>
      <c r="CN241" s="25"/>
      <c r="CO241" s="25"/>
      <c r="CP241" s="25"/>
      <c r="CQ241" s="25"/>
      <c r="CR241" s="25"/>
      <c r="CS241" s="25"/>
      <c r="CT241" s="25"/>
      <c r="CU241" s="25"/>
      <c r="CV241" s="25"/>
      <c r="CW241" s="25"/>
      <c r="CX241" s="25"/>
      <c r="CY241" s="25"/>
      <c r="CZ241" s="25"/>
      <c r="DA241" s="25"/>
      <c r="DB241" s="25"/>
      <c r="DC241" s="25"/>
      <c r="DD241" s="25"/>
      <c r="DE241" s="25"/>
      <c r="DF241" s="25"/>
      <c r="DG241" s="25"/>
      <c r="DH241" s="25"/>
      <c r="DI241" s="25"/>
      <c r="DJ241" s="25"/>
      <c r="DK241" s="25"/>
    </row>
    <row r="242" spans="2:115" x14ac:dyDescent="0.2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5"/>
      <c r="CE242" s="25"/>
      <c r="CF242" s="25"/>
      <c r="CG242" s="25"/>
      <c r="CH242" s="25"/>
      <c r="CI242" s="25"/>
      <c r="CJ242" s="25"/>
      <c r="CK242" s="25"/>
      <c r="CL242" s="25"/>
      <c r="CM242" s="25"/>
      <c r="CN242" s="25"/>
      <c r="CO242" s="25"/>
      <c r="CP242" s="25"/>
      <c r="CQ242" s="25"/>
      <c r="CR242" s="25"/>
      <c r="CS242" s="25"/>
      <c r="CT242" s="25"/>
      <c r="CU242" s="25"/>
      <c r="CV242" s="25"/>
      <c r="CW242" s="25"/>
      <c r="CX242" s="25"/>
      <c r="CY242" s="25"/>
      <c r="CZ242" s="25"/>
      <c r="DA242" s="25"/>
      <c r="DB242" s="25"/>
      <c r="DC242" s="25"/>
      <c r="DD242" s="25"/>
      <c r="DE242" s="25"/>
      <c r="DF242" s="25"/>
      <c r="DG242" s="25"/>
      <c r="DH242" s="25"/>
      <c r="DI242" s="25"/>
      <c r="DJ242" s="25"/>
      <c r="DK242" s="25"/>
    </row>
    <row r="243" spans="2:115" x14ac:dyDescent="0.2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  <c r="CD243" s="25"/>
      <c r="CE243" s="25"/>
      <c r="CF243" s="25"/>
      <c r="CG243" s="25"/>
      <c r="CH243" s="25"/>
      <c r="CI243" s="25"/>
      <c r="CJ243" s="25"/>
      <c r="CK243" s="25"/>
      <c r="CL243" s="25"/>
      <c r="CM243" s="25"/>
      <c r="CN243" s="25"/>
      <c r="CO243" s="25"/>
      <c r="CP243" s="25"/>
      <c r="CQ243" s="25"/>
      <c r="CR243" s="25"/>
      <c r="CS243" s="25"/>
      <c r="CT243" s="25"/>
      <c r="CU243" s="25"/>
      <c r="CV243" s="25"/>
      <c r="CW243" s="25"/>
      <c r="CX243" s="25"/>
      <c r="CY243" s="25"/>
      <c r="CZ243" s="25"/>
      <c r="DA243" s="25"/>
      <c r="DB243" s="25"/>
      <c r="DC243" s="25"/>
      <c r="DD243" s="25"/>
      <c r="DE243" s="25"/>
      <c r="DF243" s="25"/>
      <c r="DG243" s="25"/>
      <c r="DH243" s="25"/>
      <c r="DI243" s="25"/>
      <c r="DJ243" s="25"/>
      <c r="DK243" s="25"/>
    </row>
    <row r="244" spans="2:115" x14ac:dyDescent="0.2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  <c r="CB244" s="25"/>
      <c r="CC244" s="25"/>
      <c r="CD244" s="25"/>
      <c r="CE244" s="25"/>
      <c r="CF244" s="25"/>
      <c r="CG244" s="25"/>
      <c r="CH244" s="25"/>
      <c r="CI244" s="25"/>
      <c r="CJ244" s="25"/>
      <c r="CK244" s="25"/>
      <c r="CL244" s="25"/>
      <c r="CM244" s="25"/>
      <c r="CN244" s="25"/>
      <c r="CO244" s="25"/>
      <c r="CP244" s="25"/>
      <c r="CQ244" s="25"/>
      <c r="CR244" s="25"/>
      <c r="CS244" s="25"/>
      <c r="CT244" s="25"/>
      <c r="CU244" s="25"/>
      <c r="CV244" s="25"/>
      <c r="CW244" s="25"/>
      <c r="CX244" s="25"/>
      <c r="CY244" s="25"/>
      <c r="CZ244" s="25"/>
      <c r="DA244" s="25"/>
      <c r="DB244" s="25"/>
      <c r="DC244" s="25"/>
      <c r="DD244" s="25"/>
      <c r="DE244" s="25"/>
      <c r="DF244" s="25"/>
      <c r="DG244" s="25"/>
      <c r="DH244" s="25"/>
      <c r="DI244" s="25"/>
      <c r="DJ244" s="25"/>
      <c r="DK244" s="25"/>
    </row>
    <row r="245" spans="2:115" x14ac:dyDescent="0.2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5"/>
      <c r="CB245" s="25"/>
      <c r="CC245" s="25"/>
      <c r="CD245" s="25"/>
      <c r="CE245" s="25"/>
      <c r="CF245" s="25"/>
      <c r="CG245" s="25"/>
      <c r="CH245" s="25"/>
      <c r="CI245" s="25"/>
      <c r="CJ245" s="25"/>
      <c r="CK245" s="25"/>
      <c r="CL245" s="25"/>
      <c r="CM245" s="25"/>
      <c r="CN245" s="25"/>
      <c r="CO245" s="25"/>
      <c r="CP245" s="25"/>
      <c r="CQ245" s="25"/>
      <c r="CR245" s="25"/>
      <c r="CS245" s="25"/>
      <c r="CT245" s="25"/>
      <c r="CU245" s="25"/>
      <c r="CV245" s="25"/>
      <c r="CW245" s="25"/>
      <c r="CX245" s="25"/>
      <c r="CY245" s="25"/>
      <c r="CZ245" s="25"/>
      <c r="DA245" s="25"/>
      <c r="DB245" s="25"/>
      <c r="DC245" s="25"/>
      <c r="DD245" s="25"/>
      <c r="DE245" s="25"/>
      <c r="DF245" s="25"/>
      <c r="DG245" s="25"/>
      <c r="DH245" s="25"/>
      <c r="DI245" s="25"/>
      <c r="DJ245" s="25"/>
      <c r="DK245" s="25"/>
    </row>
    <row r="246" spans="2:115" x14ac:dyDescent="0.2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5"/>
      <c r="BW246" s="25"/>
      <c r="BX246" s="25"/>
      <c r="BY246" s="25"/>
      <c r="BZ246" s="25"/>
      <c r="CA246" s="25"/>
      <c r="CB246" s="25"/>
      <c r="CC246" s="25"/>
      <c r="CD246" s="25"/>
      <c r="CE246" s="25"/>
      <c r="CF246" s="25"/>
      <c r="CG246" s="25"/>
      <c r="CH246" s="25"/>
      <c r="CI246" s="25"/>
      <c r="CJ246" s="25"/>
      <c r="CK246" s="25"/>
      <c r="CL246" s="25"/>
      <c r="CM246" s="25"/>
      <c r="CN246" s="25"/>
      <c r="CO246" s="25"/>
      <c r="CP246" s="25"/>
      <c r="CQ246" s="25"/>
      <c r="CR246" s="25"/>
      <c r="CS246" s="25"/>
      <c r="CT246" s="25"/>
      <c r="CU246" s="25"/>
      <c r="CV246" s="25"/>
      <c r="CW246" s="25"/>
      <c r="CX246" s="25"/>
      <c r="CY246" s="25"/>
      <c r="CZ246" s="25"/>
      <c r="DA246" s="25"/>
      <c r="DB246" s="25"/>
      <c r="DC246" s="25"/>
      <c r="DD246" s="25"/>
      <c r="DE246" s="25"/>
      <c r="DF246" s="25"/>
      <c r="DG246" s="25"/>
      <c r="DH246" s="25"/>
      <c r="DI246" s="25"/>
      <c r="DJ246" s="25"/>
      <c r="DK246" s="25"/>
    </row>
    <row r="247" spans="2:115" x14ac:dyDescent="0.2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  <c r="BQ247" s="25"/>
      <c r="BR247" s="25"/>
      <c r="BS247" s="25"/>
      <c r="BT247" s="25"/>
      <c r="BU247" s="25"/>
      <c r="BV247" s="25"/>
      <c r="BW247" s="25"/>
      <c r="BX247" s="25"/>
      <c r="BY247" s="25"/>
      <c r="BZ247" s="25"/>
      <c r="CA247" s="25"/>
      <c r="CB247" s="25"/>
      <c r="CC247" s="25"/>
      <c r="CD247" s="25"/>
      <c r="CE247" s="25"/>
      <c r="CF247" s="25"/>
      <c r="CG247" s="25"/>
      <c r="CH247" s="25"/>
      <c r="CI247" s="25"/>
      <c r="CJ247" s="25"/>
      <c r="CK247" s="25"/>
      <c r="CL247" s="25"/>
      <c r="CM247" s="25"/>
      <c r="CN247" s="25"/>
      <c r="CO247" s="25"/>
      <c r="CP247" s="25"/>
      <c r="CQ247" s="25"/>
      <c r="CR247" s="25"/>
      <c r="CS247" s="25"/>
      <c r="CT247" s="25"/>
      <c r="CU247" s="25"/>
      <c r="CV247" s="25"/>
      <c r="CW247" s="25"/>
      <c r="CX247" s="25"/>
      <c r="CY247" s="25"/>
      <c r="CZ247" s="25"/>
      <c r="DA247" s="25"/>
      <c r="DB247" s="25"/>
      <c r="DC247" s="25"/>
      <c r="DD247" s="25"/>
      <c r="DE247" s="25"/>
      <c r="DF247" s="25"/>
      <c r="DG247" s="25"/>
      <c r="DH247" s="25"/>
      <c r="DI247" s="25"/>
      <c r="DJ247" s="25"/>
      <c r="DK247" s="25"/>
    </row>
    <row r="248" spans="2:115" x14ac:dyDescent="0.2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5"/>
      <c r="BW248" s="25"/>
      <c r="BX248" s="25"/>
      <c r="BY248" s="25"/>
      <c r="BZ248" s="25"/>
      <c r="CA248" s="25"/>
      <c r="CB248" s="25"/>
      <c r="CC248" s="25"/>
      <c r="CD248" s="25"/>
      <c r="CE248" s="25"/>
      <c r="CF248" s="25"/>
      <c r="CG248" s="25"/>
      <c r="CH248" s="25"/>
      <c r="CI248" s="25"/>
      <c r="CJ248" s="25"/>
      <c r="CK248" s="25"/>
      <c r="CL248" s="25"/>
      <c r="CM248" s="25"/>
      <c r="CN248" s="25"/>
      <c r="CO248" s="25"/>
      <c r="CP248" s="25"/>
      <c r="CQ248" s="25"/>
      <c r="CR248" s="25"/>
      <c r="CS248" s="25"/>
      <c r="CT248" s="25"/>
      <c r="CU248" s="25"/>
      <c r="CV248" s="25"/>
      <c r="CW248" s="25"/>
      <c r="CX248" s="25"/>
      <c r="CY248" s="25"/>
      <c r="CZ248" s="25"/>
      <c r="DA248" s="25"/>
      <c r="DB248" s="25"/>
      <c r="DC248" s="25"/>
      <c r="DD248" s="25"/>
      <c r="DE248" s="25"/>
      <c r="DF248" s="25"/>
      <c r="DG248" s="25"/>
      <c r="DH248" s="25"/>
      <c r="DI248" s="25"/>
      <c r="DJ248" s="25"/>
      <c r="DK248" s="25"/>
    </row>
    <row r="249" spans="2:115" x14ac:dyDescent="0.2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  <c r="BU249" s="25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25"/>
      <c r="CH249" s="25"/>
      <c r="CI249" s="25"/>
      <c r="CJ249" s="25"/>
      <c r="CK249" s="25"/>
      <c r="CL249" s="25"/>
      <c r="CM249" s="25"/>
      <c r="CN249" s="25"/>
      <c r="CO249" s="25"/>
      <c r="CP249" s="25"/>
      <c r="CQ249" s="25"/>
      <c r="CR249" s="25"/>
      <c r="CS249" s="25"/>
      <c r="CT249" s="25"/>
      <c r="CU249" s="25"/>
      <c r="CV249" s="25"/>
      <c r="CW249" s="25"/>
      <c r="CX249" s="25"/>
      <c r="CY249" s="25"/>
      <c r="CZ249" s="25"/>
      <c r="DA249" s="25"/>
      <c r="DB249" s="25"/>
      <c r="DC249" s="25"/>
      <c r="DD249" s="25"/>
      <c r="DE249" s="25"/>
      <c r="DF249" s="25"/>
      <c r="DG249" s="25"/>
      <c r="DH249" s="25"/>
      <c r="DI249" s="25"/>
      <c r="DJ249" s="25"/>
      <c r="DK249" s="25"/>
    </row>
    <row r="250" spans="2:115" x14ac:dyDescent="0.2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25"/>
      <c r="CH250" s="25"/>
      <c r="CI250" s="25"/>
      <c r="CJ250" s="25"/>
      <c r="CK250" s="25"/>
      <c r="CL250" s="25"/>
      <c r="CM250" s="25"/>
      <c r="CN250" s="25"/>
      <c r="CO250" s="25"/>
      <c r="CP250" s="25"/>
      <c r="CQ250" s="25"/>
      <c r="CR250" s="25"/>
      <c r="CS250" s="25"/>
      <c r="CT250" s="25"/>
      <c r="CU250" s="25"/>
      <c r="CV250" s="25"/>
      <c r="CW250" s="25"/>
      <c r="CX250" s="25"/>
      <c r="CY250" s="25"/>
      <c r="CZ250" s="25"/>
      <c r="DA250" s="25"/>
      <c r="DB250" s="25"/>
      <c r="DC250" s="25"/>
      <c r="DD250" s="25"/>
      <c r="DE250" s="25"/>
      <c r="DF250" s="25"/>
      <c r="DG250" s="25"/>
      <c r="DH250" s="25"/>
      <c r="DI250" s="25"/>
      <c r="DJ250" s="25"/>
      <c r="DK250" s="25"/>
    </row>
    <row r="251" spans="2:115" x14ac:dyDescent="0.2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25"/>
      <c r="CJ251" s="25"/>
      <c r="CK251" s="25"/>
      <c r="CL251" s="25"/>
      <c r="CM251" s="25"/>
      <c r="CN251" s="25"/>
      <c r="CO251" s="25"/>
      <c r="CP251" s="25"/>
      <c r="CQ251" s="25"/>
      <c r="CR251" s="25"/>
      <c r="CS251" s="25"/>
      <c r="CT251" s="25"/>
      <c r="CU251" s="25"/>
      <c r="CV251" s="25"/>
      <c r="CW251" s="25"/>
      <c r="CX251" s="25"/>
      <c r="CY251" s="25"/>
      <c r="CZ251" s="25"/>
      <c r="DA251" s="25"/>
      <c r="DB251" s="25"/>
      <c r="DC251" s="25"/>
      <c r="DD251" s="25"/>
      <c r="DE251" s="25"/>
      <c r="DF251" s="25"/>
      <c r="DG251" s="25"/>
      <c r="DH251" s="25"/>
      <c r="DI251" s="25"/>
      <c r="DJ251" s="25"/>
      <c r="DK251" s="25"/>
    </row>
    <row r="252" spans="2:115" x14ac:dyDescent="0.2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5"/>
      <c r="BW252" s="25"/>
      <c r="BX252" s="25"/>
      <c r="BY252" s="25"/>
      <c r="BZ252" s="25"/>
      <c r="CA252" s="25"/>
      <c r="CB252" s="25"/>
      <c r="CC252" s="25"/>
      <c r="CD252" s="25"/>
      <c r="CE252" s="25"/>
      <c r="CF252" s="25"/>
      <c r="CG252" s="25"/>
      <c r="CH252" s="25"/>
      <c r="CI252" s="25"/>
      <c r="CJ252" s="25"/>
      <c r="CK252" s="25"/>
      <c r="CL252" s="25"/>
      <c r="CM252" s="25"/>
      <c r="CN252" s="25"/>
      <c r="CO252" s="25"/>
      <c r="CP252" s="25"/>
      <c r="CQ252" s="25"/>
      <c r="CR252" s="25"/>
      <c r="CS252" s="25"/>
      <c r="CT252" s="25"/>
      <c r="CU252" s="25"/>
      <c r="CV252" s="25"/>
      <c r="CW252" s="25"/>
      <c r="CX252" s="25"/>
      <c r="CY252" s="25"/>
      <c r="CZ252" s="25"/>
      <c r="DA252" s="25"/>
      <c r="DB252" s="25"/>
      <c r="DC252" s="25"/>
      <c r="DD252" s="25"/>
      <c r="DE252" s="25"/>
      <c r="DF252" s="25"/>
      <c r="DG252" s="25"/>
      <c r="DH252" s="25"/>
      <c r="DI252" s="25"/>
      <c r="DJ252" s="25"/>
      <c r="DK252" s="25"/>
    </row>
    <row r="253" spans="2:115" x14ac:dyDescent="0.2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  <c r="BQ253" s="25"/>
      <c r="BR253" s="25"/>
      <c r="BS253" s="25"/>
      <c r="BT253" s="25"/>
      <c r="BU253" s="25"/>
      <c r="BV253" s="25"/>
      <c r="BW253" s="25"/>
      <c r="BX253" s="25"/>
      <c r="BY253" s="25"/>
      <c r="BZ253" s="25"/>
      <c r="CA253" s="25"/>
      <c r="CB253" s="25"/>
      <c r="CC253" s="25"/>
      <c r="CD253" s="25"/>
      <c r="CE253" s="25"/>
      <c r="CF253" s="25"/>
      <c r="CG253" s="25"/>
      <c r="CH253" s="25"/>
      <c r="CI253" s="25"/>
      <c r="CJ253" s="25"/>
      <c r="CK253" s="25"/>
      <c r="CL253" s="25"/>
      <c r="CM253" s="25"/>
      <c r="CN253" s="25"/>
      <c r="CO253" s="25"/>
      <c r="CP253" s="25"/>
      <c r="CQ253" s="25"/>
      <c r="CR253" s="25"/>
      <c r="CS253" s="25"/>
      <c r="CT253" s="25"/>
      <c r="CU253" s="25"/>
      <c r="CV253" s="25"/>
      <c r="CW253" s="25"/>
      <c r="CX253" s="25"/>
      <c r="CY253" s="25"/>
      <c r="CZ253" s="25"/>
      <c r="DA253" s="25"/>
      <c r="DB253" s="25"/>
      <c r="DC253" s="25"/>
      <c r="DD253" s="25"/>
      <c r="DE253" s="25"/>
      <c r="DF253" s="25"/>
      <c r="DG253" s="25"/>
      <c r="DH253" s="25"/>
      <c r="DI253" s="25"/>
      <c r="DJ253" s="25"/>
      <c r="DK253" s="25"/>
    </row>
    <row r="254" spans="2:115" x14ac:dyDescent="0.2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5"/>
      <c r="CB254" s="25"/>
      <c r="CC254" s="25"/>
      <c r="CD254" s="25"/>
      <c r="CE254" s="25"/>
      <c r="CF254" s="25"/>
      <c r="CG254" s="25"/>
      <c r="CH254" s="25"/>
      <c r="CI254" s="25"/>
      <c r="CJ254" s="25"/>
      <c r="CK254" s="25"/>
      <c r="CL254" s="25"/>
      <c r="CM254" s="25"/>
      <c r="CN254" s="25"/>
      <c r="CO254" s="25"/>
      <c r="CP254" s="25"/>
      <c r="CQ254" s="25"/>
      <c r="CR254" s="25"/>
      <c r="CS254" s="25"/>
      <c r="CT254" s="25"/>
      <c r="CU254" s="25"/>
      <c r="CV254" s="25"/>
      <c r="CW254" s="25"/>
      <c r="CX254" s="25"/>
      <c r="CY254" s="25"/>
      <c r="CZ254" s="25"/>
      <c r="DA254" s="25"/>
      <c r="DB254" s="25"/>
      <c r="DC254" s="25"/>
      <c r="DD254" s="25"/>
      <c r="DE254" s="25"/>
      <c r="DF254" s="25"/>
      <c r="DG254" s="25"/>
      <c r="DH254" s="25"/>
      <c r="DI254" s="25"/>
      <c r="DJ254" s="25"/>
      <c r="DK254" s="25"/>
    </row>
    <row r="255" spans="2:115" x14ac:dyDescent="0.2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  <c r="BQ255" s="25"/>
      <c r="BR255" s="25"/>
      <c r="BS255" s="25"/>
      <c r="BT255" s="25"/>
      <c r="BU255" s="25"/>
      <c r="BV255" s="25"/>
      <c r="BW255" s="25"/>
      <c r="BX255" s="25"/>
      <c r="BY255" s="25"/>
      <c r="BZ255" s="25"/>
      <c r="CA255" s="25"/>
      <c r="CB255" s="25"/>
      <c r="CC255" s="25"/>
      <c r="CD255" s="25"/>
      <c r="CE255" s="25"/>
      <c r="CF255" s="25"/>
      <c r="CG255" s="25"/>
      <c r="CH255" s="25"/>
      <c r="CI255" s="25"/>
      <c r="CJ255" s="25"/>
      <c r="CK255" s="25"/>
      <c r="CL255" s="25"/>
      <c r="CM255" s="25"/>
      <c r="CN255" s="25"/>
      <c r="CO255" s="25"/>
      <c r="CP255" s="25"/>
      <c r="CQ255" s="25"/>
      <c r="CR255" s="25"/>
      <c r="CS255" s="25"/>
      <c r="CT255" s="25"/>
      <c r="CU255" s="25"/>
      <c r="CV255" s="25"/>
      <c r="CW255" s="25"/>
      <c r="CX255" s="25"/>
      <c r="CY255" s="25"/>
      <c r="CZ255" s="25"/>
      <c r="DA255" s="25"/>
      <c r="DB255" s="25"/>
      <c r="DC255" s="25"/>
      <c r="DD255" s="25"/>
      <c r="DE255" s="25"/>
      <c r="DF255" s="25"/>
      <c r="DG255" s="25"/>
      <c r="DH255" s="25"/>
      <c r="DI255" s="25"/>
      <c r="DJ255" s="25"/>
      <c r="DK255" s="25"/>
    </row>
    <row r="256" spans="2:115" x14ac:dyDescent="0.2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  <c r="BQ256" s="25"/>
      <c r="BR256" s="25"/>
      <c r="BS256" s="25"/>
      <c r="BT256" s="25"/>
      <c r="BU256" s="25"/>
      <c r="BV256" s="25"/>
      <c r="BW256" s="25"/>
      <c r="BX256" s="25"/>
      <c r="BY256" s="25"/>
      <c r="BZ256" s="25"/>
      <c r="CA256" s="25"/>
      <c r="CB256" s="25"/>
      <c r="CC256" s="25"/>
      <c r="CD256" s="25"/>
      <c r="CE256" s="25"/>
      <c r="CF256" s="25"/>
      <c r="CG256" s="25"/>
      <c r="CH256" s="25"/>
      <c r="CI256" s="25"/>
      <c r="CJ256" s="25"/>
      <c r="CK256" s="25"/>
      <c r="CL256" s="25"/>
      <c r="CM256" s="25"/>
      <c r="CN256" s="25"/>
      <c r="CO256" s="25"/>
      <c r="CP256" s="25"/>
      <c r="CQ256" s="25"/>
      <c r="CR256" s="25"/>
      <c r="CS256" s="25"/>
      <c r="CT256" s="25"/>
      <c r="CU256" s="25"/>
      <c r="CV256" s="25"/>
      <c r="CW256" s="25"/>
      <c r="CX256" s="25"/>
      <c r="CY256" s="25"/>
      <c r="CZ256" s="25"/>
      <c r="DA256" s="25"/>
      <c r="DB256" s="25"/>
      <c r="DC256" s="25"/>
      <c r="DD256" s="25"/>
      <c r="DE256" s="25"/>
      <c r="DF256" s="25"/>
      <c r="DG256" s="25"/>
      <c r="DH256" s="25"/>
      <c r="DI256" s="25"/>
      <c r="DJ256" s="25"/>
      <c r="DK256" s="25"/>
    </row>
    <row r="257" spans="2:115" x14ac:dyDescent="0.2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  <c r="BQ257" s="25"/>
      <c r="BR257" s="25"/>
      <c r="BS257" s="25"/>
      <c r="BT257" s="25"/>
      <c r="BU257" s="25"/>
      <c r="BV257" s="25"/>
      <c r="BW257" s="25"/>
      <c r="BX257" s="25"/>
      <c r="BY257" s="25"/>
      <c r="BZ257" s="25"/>
      <c r="CA257" s="25"/>
      <c r="CB257" s="25"/>
      <c r="CC257" s="25"/>
      <c r="CD257" s="25"/>
      <c r="CE257" s="25"/>
      <c r="CF257" s="25"/>
      <c r="CG257" s="25"/>
      <c r="CH257" s="25"/>
      <c r="CI257" s="25"/>
      <c r="CJ257" s="25"/>
      <c r="CK257" s="25"/>
      <c r="CL257" s="25"/>
      <c r="CM257" s="25"/>
      <c r="CN257" s="25"/>
      <c r="CO257" s="25"/>
      <c r="CP257" s="25"/>
      <c r="CQ257" s="25"/>
      <c r="CR257" s="25"/>
      <c r="CS257" s="25"/>
      <c r="CT257" s="25"/>
      <c r="CU257" s="25"/>
      <c r="CV257" s="25"/>
      <c r="CW257" s="25"/>
      <c r="CX257" s="25"/>
      <c r="CY257" s="25"/>
      <c r="CZ257" s="25"/>
      <c r="DA257" s="25"/>
      <c r="DB257" s="25"/>
      <c r="DC257" s="25"/>
      <c r="DD257" s="25"/>
      <c r="DE257" s="25"/>
      <c r="DF257" s="25"/>
      <c r="DG257" s="25"/>
      <c r="DH257" s="25"/>
      <c r="DI257" s="25"/>
      <c r="DJ257" s="25"/>
      <c r="DK257" s="25"/>
    </row>
    <row r="258" spans="2:115" x14ac:dyDescent="0.2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  <c r="BQ258" s="25"/>
      <c r="BR258" s="25"/>
      <c r="BS258" s="25"/>
      <c r="BT258" s="25"/>
      <c r="BU258" s="25"/>
      <c r="BV258" s="25"/>
      <c r="BW258" s="25"/>
      <c r="BX258" s="25"/>
      <c r="BY258" s="25"/>
      <c r="BZ258" s="25"/>
      <c r="CA258" s="25"/>
      <c r="CB258" s="25"/>
      <c r="CC258" s="25"/>
      <c r="CD258" s="25"/>
      <c r="CE258" s="25"/>
      <c r="CF258" s="25"/>
      <c r="CG258" s="25"/>
      <c r="CH258" s="25"/>
      <c r="CI258" s="25"/>
      <c r="CJ258" s="25"/>
      <c r="CK258" s="25"/>
      <c r="CL258" s="25"/>
      <c r="CM258" s="25"/>
      <c r="CN258" s="25"/>
      <c r="CO258" s="25"/>
      <c r="CP258" s="25"/>
      <c r="CQ258" s="25"/>
      <c r="CR258" s="25"/>
      <c r="CS258" s="25"/>
      <c r="CT258" s="25"/>
      <c r="CU258" s="25"/>
      <c r="CV258" s="25"/>
      <c r="CW258" s="25"/>
      <c r="CX258" s="25"/>
      <c r="CY258" s="25"/>
      <c r="CZ258" s="25"/>
      <c r="DA258" s="25"/>
      <c r="DB258" s="25"/>
      <c r="DC258" s="25"/>
      <c r="DD258" s="25"/>
      <c r="DE258" s="25"/>
      <c r="DF258" s="25"/>
      <c r="DG258" s="25"/>
      <c r="DH258" s="25"/>
      <c r="DI258" s="25"/>
      <c r="DJ258" s="25"/>
      <c r="DK258" s="25"/>
    </row>
    <row r="259" spans="2:115" x14ac:dyDescent="0.2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  <c r="BQ259" s="25"/>
      <c r="BR259" s="25"/>
      <c r="BS259" s="25"/>
      <c r="BT259" s="25"/>
      <c r="BU259" s="25"/>
      <c r="BV259" s="25"/>
      <c r="BW259" s="25"/>
      <c r="BX259" s="25"/>
      <c r="BY259" s="25"/>
      <c r="BZ259" s="25"/>
      <c r="CA259" s="25"/>
      <c r="CB259" s="25"/>
      <c r="CC259" s="25"/>
      <c r="CD259" s="25"/>
      <c r="CE259" s="25"/>
      <c r="CF259" s="25"/>
      <c r="CG259" s="25"/>
      <c r="CH259" s="25"/>
      <c r="CI259" s="25"/>
      <c r="CJ259" s="25"/>
      <c r="CK259" s="25"/>
      <c r="CL259" s="25"/>
      <c r="CM259" s="25"/>
      <c r="CN259" s="25"/>
      <c r="CO259" s="25"/>
      <c r="CP259" s="25"/>
      <c r="CQ259" s="25"/>
      <c r="CR259" s="25"/>
      <c r="CS259" s="25"/>
      <c r="CT259" s="25"/>
      <c r="CU259" s="25"/>
      <c r="CV259" s="25"/>
      <c r="CW259" s="25"/>
      <c r="CX259" s="25"/>
      <c r="CY259" s="25"/>
      <c r="CZ259" s="25"/>
      <c r="DA259" s="25"/>
      <c r="DB259" s="25"/>
      <c r="DC259" s="25"/>
      <c r="DD259" s="25"/>
      <c r="DE259" s="25"/>
      <c r="DF259" s="25"/>
      <c r="DG259" s="25"/>
      <c r="DH259" s="25"/>
      <c r="DI259" s="25"/>
      <c r="DJ259" s="25"/>
      <c r="DK259" s="25"/>
    </row>
    <row r="260" spans="2:115" x14ac:dyDescent="0.2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  <c r="BQ260" s="25"/>
      <c r="BR260" s="25"/>
      <c r="BS260" s="25"/>
      <c r="BT260" s="25"/>
      <c r="BU260" s="25"/>
      <c r="BV260" s="25"/>
      <c r="BW260" s="25"/>
      <c r="BX260" s="25"/>
      <c r="BY260" s="25"/>
      <c r="BZ260" s="25"/>
      <c r="CA260" s="25"/>
      <c r="CB260" s="25"/>
      <c r="CC260" s="25"/>
      <c r="CD260" s="25"/>
      <c r="CE260" s="25"/>
      <c r="CF260" s="25"/>
      <c r="CG260" s="25"/>
      <c r="CH260" s="25"/>
      <c r="CI260" s="25"/>
      <c r="CJ260" s="25"/>
      <c r="CK260" s="25"/>
      <c r="CL260" s="25"/>
      <c r="CM260" s="25"/>
      <c r="CN260" s="25"/>
      <c r="CO260" s="25"/>
      <c r="CP260" s="25"/>
      <c r="CQ260" s="25"/>
      <c r="CR260" s="25"/>
      <c r="CS260" s="25"/>
      <c r="CT260" s="25"/>
      <c r="CU260" s="25"/>
      <c r="CV260" s="25"/>
      <c r="CW260" s="25"/>
      <c r="CX260" s="25"/>
      <c r="CY260" s="25"/>
      <c r="CZ260" s="25"/>
      <c r="DA260" s="25"/>
      <c r="DB260" s="25"/>
      <c r="DC260" s="25"/>
      <c r="DD260" s="25"/>
      <c r="DE260" s="25"/>
      <c r="DF260" s="25"/>
      <c r="DG260" s="25"/>
      <c r="DH260" s="25"/>
      <c r="DI260" s="25"/>
      <c r="DJ260" s="25"/>
      <c r="DK260" s="25"/>
    </row>
    <row r="261" spans="2:115" x14ac:dyDescent="0.2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  <c r="BQ261" s="25"/>
      <c r="BR261" s="25"/>
      <c r="BS261" s="25"/>
      <c r="BT261" s="25"/>
      <c r="BU261" s="25"/>
      <c r="BV261" s="25"/>
      <c r="BW261" s="25"/>
      <c r="BX261" s="25"/>
      <c r="BY261" s="25"/>
      <c r="BZ261" s="25"/>
      <c r="CA261" s="25"/>
      <c r="CB261" s="25"/>
      <c r="CC261" s="25"/>
      <c r="CD261" s="25"/>
      <c r="CE261" s="25"/>
      <c r="CF261" s="25"/>
      <c r="CG261" s="25"/>
      <c r="CH261" s="25"/>
      <c r="CI261" s="25"/>
      <c r="CJ261" s="25"/>
      <c r="CK261" s="25"/>
      <c r="CL261" s="25"/>
      <c r="CM261" s="25"/>
      <c r="CN261" s="25"/>
      <c r="CO261" s="25"/>
      <c r="CP261" s="25"/>
      <c r="CQ261" s="25"/>
      <c r="CR261" s="25"/>
      <c r="CS261" s="25"/>
      <c r="CT261" s="25"/>
      <c r="CU261" s="25"/>
      <c r="CV261" s="25"/>
      <c r="CW261" s="25"/>
      <c r="CX261" s="25"/>
      <c r="CY261" s="25"/>
      <c r="CZ261" s="25"/>
      <c r="DA261" s="25"/>
      <c r="DB261" s="25"/>
      <c r="DC261" s="25"/>
      <c r="DD261" s="25"/>
      <c r="DE261" s="25"/>
      <c r="DF261" s="25"/>
      <c r="DG261" s="25"/>
      <c r="DH261" s="25"/>
      <c r="DI261" s="25"/>
      <c r="DJ261" s="25"/>
      <c r="DK261" s="25"/>
    </row>
    <row r="262" spans="2:115" x14ac:dyDescent="0.2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  <c r="BQ262" s="25"/>
      <c r="BR262" s="25"/>
      <c r="BS262" s="25"/>
      <c r="BT262" s="25"/>
      <c r="BU262" s="25"/>
      <c r="BV262" s="25"/>
      <c r="BW262" s="25"/>
      <c r="BX262" s="25"/>
      <c r="BY262" s="25"/>
      <c r="BZ262" s="25"/>
      <c r="CA262" s="25"/>
      <c r="CB262" s="25"/>
      <c r="CC262" s="25"/>
      <c r="CD262" s="25"/>
      <c r="CE262" s="25"/>
      <c r="CF262" s="25"/>
      <c r="CG262" s="25"/>
      <c r="CH262" s="25"/>
      <c r="CI262" s="25"/>
      <c r="CJ262" s="25"/>
      <c r="CK262" s="25"/>
      <c r="CL262" s="25"/>
      <c r="CM262" s="25"/>
      <c r="CN262" s="25"/>
      <c r="CO262" s="25"/>
      <c r="CP262" s="25"/>
      <c r="CQ262" s="25"/>
      <c r="CR262" s="25"/>
      <c r="CS262" s="25"/>
      <c r="CT262" s="25"/>
      <c r="CU262" s="25"/>
      <c r="CV262" s="25"/>
      <c r="CW262" s="25"/>
      <c r="CX262" s="25"/>
      <c r="CY262" s="25"/>
      <c r="CZ262" s="25"/>
      <c r="DA262" s="25"/>
      <c r="DB262" s="25"/>
      <c r="DC262" s="25"/>
      <c r="DD262" s="25"/>
      <c r="DE262" s="25"/>
      <c r="DF262" s="25"/>
      <c r="DG262" s="25"/>
      <c r="DH262" s="25"/>
      <c r="DI262" s="25"/>
      <c r="DJ262" s="25"/>
      <c r="DK262" s="25"/>
    </row>
    <row r="263" spans="2:115" x14ac:dyDescent="0.2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  <c r="BQ263" s="25"/>
      <c r="BR263" s="25"/>
      <c r="BS263" s="25"/>
      <c r="BT263" s="25"/>
      <c r="BU263" s="25"/>
      <c r="BV263" s="25"/>
      <c r="BW263" s="25"/>
      <c r="BX263" s="25"/>
      <c r="BY263" s="25"/>
      <c r="BZ263" s="25"/>
      <c r="CA263" s="25"/>
      <c r="CB263" s="25"/>
      <c r="CC263" s="25"/>
      <c r="CD263" s="25"/>
      <c r="CE263" s="25"/>
      <c r="CF263" s="25"/>
      <c r="CG263" s="25"/>
      <c r="CH263" s="25"/>
      <c r="CI263" s="25"/>
      <c r="CJ263" s="25"/>
      <c r="CK263" s="25"/>
      <c r="CL263" s="25"/>
      <c r="CM263" s="25"/>
      <c r="CN263" s="25"/>
      <c r="CO263" s="25"/>
      <c r="CP263" s="25"/>
      <c r="CQ263" s="25"/>
      <c r="CR263" s="25"/>
      <c r="CS263" s="25"/>
      <c r="CT263" s="25"/>
      <c r="CU263" s="25"/>
      <c r="CV263" s="25"/>
      <c r="CW263" s="25"/>
      <c r="CX263" s="25"/>
      <c r="CY263" s="25"/>
      <c r="CZ263" s="25"/>
      <c r="DA263" s="25"/>
      <c r="DB263" s="25"/>
      <c r="DC263" s="25"/>
      <c r="DD263" s="25"/>
      <c r="DE263" s="25"/>
      <c r="DF263" s="25"/>
      <c r="DG263" s="25"/>
      <c r="DH263" s="25"/>
      <c r="DI263" s="25"/>
      <c r="DJ263" s="25"/>
      <c r="DK263" s="25"/>
    </row>
    <row r="264" spans="2:115" x14ac:dyDescent="0.2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  <c r="BQ264" s="25"/>
      <c r="BR264" s="25"/>
      <c r="BS264" s="25"/>
      <c r="BT264" s="25"/>
      <c r="BU264" s="25"/>
      <c r="BV264" s="25"/>
      <c r="BW264" s="25"/>
      <c r="BX264" s="25"/>
      <c r="BY264" s="25"/>
      <c r="BZ264" s="25"/>
      <c r="CA264" s="25"/>
      <c r="CB264" s="25"/>
      <c r="CC264" s="25"/>
      <c r="CD264" s="25"/>
      <c r="CE264" s="25"/>
      <c r="CF264" s="25"/>
      <c r="CG264" s="25"/>
      <c r="CH264" s="25"/>
      <c r="CI264" s="25"/>
      <c r="CJ264" s="25"/>
      <c r="CK264" s="25"/>
      <c r="CL264" s="25"/>
      <c r="CM264" s="25"/>
      <c r="CN264" s="25"/>
      <c r="CO264" s="25"/>
      <c r="CP264" s="25"/>
      <c r="CQ264" s="25"/>
      <c r="CR264" s="25"/>
      <c r="CS264" s="25"/>
      <c r="CT264" s="25"/>
      <c r="CU264" s="25"/>
      <c r="CV264" s="25"/>
      <c r="CW264" s="25"/>
      <c r="CX264" s="25"/>
      <c r="CY264" s="25"/>
      <c r="CZ264" s="25"/>
      <c r="DA264" s="25"/>
      <c r="DB264" s="25"/>
      <c r="DC264" s="25"/>
      <c r="DD264" s="25"/>
      <c r="DE264" s="25"/>
      <c r="DF264" s="25"/>
      <c r="DG264" s="25"/>
      <c r="DH264" s="25"/>
      <c r="DI264" s="25"/>
      <c r="DJ264" s="25"/>
      <c r="DK264" s="25"/>
    </row>
    <row r="265" spans="2:115" x14ac:dyDescent="0.2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  <c r="BQ265" s="25"/>
      <c r="BR265" s="25"/>
      <c r="BS265" s="25"/>
      <c r="BT265" s="25"/>
      <c r="BU265" s="25"/>
      <c r="BV265" s="25"/>
      <c r="BW265" s="25"/>
      <c r="BX265" s="25"/>
      <c r="BY265" s="25"/>
      <c r="BZ265" s="25"/>
      <c r="CA265" s="25"/>
      <c r="CB265" s="25"/>
      <c r="CC265" s="25"/>
      <c r="CD265" s="25"/>
      <c r="CE265" s="25"/>
      <c r="CF265" s="25"/>
      <c r="CG265" s="25"/>
      <c r="CH265" s="25"/>
      <c r="CI265" s="25"/>
      <c r="CJ265" s="25"/>
      <c r="CK265" s="25"/>
      <c r="CL265" s="25"/>
      <c r="CM265" s="25"/>
      <c r="CN265" s="25"/>
      <c r="CO265" s="25"/>
      <c r="CP265" s="25"/>
      <c r="CQ265" s="25"/>
      <c r="CR265" s="25"/>
      <c r="CS265" s="25"/>
      <c r="CT265" s="25"/>
      <c r="CU265" s="25"/>
      <c r="CV265" s="25"/>
      <c r="CW265" s="25"/>
      <c r="CX265" s="25"/>
      <c r="CY265" s="25"/>
      <c r="CZ265" s="25"/>
      <c r="DA265" s="25"/>
      <c r="DB265" s="25"/>
      <c r="DC265" s="25"/>
      <c r="DD265" s="25"/>
      <c r="DE265" s="25"/>
      <c r="DF265" s="25"/>
      <c r="DG265" s="25"/>
      <c r="DH265" s="25"/>
      <c r="DI265" s="25"/>
      <c r="DJ265" s="25"/>
      <c r="DK265" s="25"/>
    </row>
    <row r="266" spans="2:115" x14ac:dyDescent="0.2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  <c r="BQ266" s="25"/>
      <c r="BR266" s="25"/>
      <c r="BS266" s="25"/>
      <c r="BT266" s="25"/>
      <c r="BU266" s="25"/>
      <c r="BV266" s="25"/>
      <c r="BW266" s="25"/>
      <c r="BX266" s="25"/>
      <c r="BY266" s="25"/>
      <c r="BZ266" s="25"/>
      <c r="CA266" s="25"/>
      <c r="CB266" s="25"/>
      <c r="CC266" s="25"/>
      <c r="CD266" s="25"/>
      <c r="CE266" s="25"/>
      <c r="CF266" s="25"/>
      <c r="CG266" s="25"/>
      <c r="CH266" s="25"/>
      <c r="CI266" s="25"/>
      <c r="CJ266" s="25"/>
      <c r="CK266" s="25"/>
      <c r="CL266" s="25"/>
      <c r="CM266" s="25"/>
      <c r="CN266" s="25"/>
      <c r="CO266" s="25"/>
      <c r="CP266" s="25"/>
      <c r="CQ266" s="25"/>
      <c r="CR266" s="25"/>
      <c r="CS266" s="25"/>
      <c r="CT266" s="25"/>
      <c r="CU266" s="25"/>
      <c r="CV266" s="25"/>
      <c r="CW266" s="25"/>
      <c r="CX266" s="25"/>
      <c r="CY266" s="25"/>
      <c r="CZ266" s="25"/>
      <c r="DA266" s="25"/>
      <c r="DB266" s="25"/>
      <c r="DC266" s="25"/>
      <c r="DD266" s="25"/>
      <c r="DE266" s="25"/>
      <c r="DF266" s="25"/>
      <c r="DG266" s="25"/>
      <c r="DH266" s="25"/>
      <c r="DI266" s="25"/>
      <c r="DJ266" s="25"/>
      <c r="DK266" s="25"/>
    </row>
    <row r="267" spans="2:115" x14ac:dyDescent="0.2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  <c r="BQ267" s="25"/>
      <c r="BR267" s="25"/>
      <c r="BS267" s="25"/>
      <c r="BT267" s="25"/>
      <c r="BU267" s="25"/>
      <c r="BV267" s="25"/>
      <c r="BW267" s="25"/>
      <c r="BX267" s="25"/>
      <c r="BY267" s="25"/>
      <c r="BZ267" s="25"/>
      <c r="CA267" s="25"/>
      <c r="CB267" s="25"/>
      <c r="CC267" s="25"/>
      <c r="CD267" s="25"/>
      <c r="CE267" s="25"/>
      <c r="CF267" s="25"/>
      <c r="CG267" s="25"/>
      <c r="CH267" s="25"/>
      <c r="CI267" s="25"/>
      <c r="CJ267" s="25"/>
      <c r="CK267" s="25"/>
      <c r="CL267" s="25"/>
      <c r="CM267" s="25"/>
      <c r="CN267" s="25"/>
      <c r="CO267" s="25"/>
      <c r="CP267" s="25"/>
      <c r="CQ267" s="25"/>
      <c r="CR267" s="25"/>
      <c r="CS267" s="25"/>
      <c r="CT267" s="25"/>
      <c r="CU267" s="25"/>
      <c r="CV267" s="25"/>
      <c r="CW267" s="25"/>
      <c r="CX267" s="25"/>
      <c r="CY267" s="25"/>
      <c r="CZ267" s="25"/>
      <c r="DA267" s="25"/>
      <c r="DB267" s="25"/>
      <c r="DC267" s="25"/>
      <c r="DD267" s="25"/>
      <c r="DE267" s="25"/>
      <c r="DF267" s="25"/>
      <c r="DG267" s="25"/>
      <c r="DH267" s="25"/>
      <c r="DI267" s="25"/>
      <c r="DJ267" s="25"/>
      <c r="DK267" s="25"/>
    </row>
    <row r="268" spans="2:115" x14ac:dyDescent="0.2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  <c r="BQ268" s="25"/>
      <c r="BR268" s="25"/>
      <c r="BS268" s="25"/>
      <c r="BT268" s="25"/>
      <c r="BU268" s="25"/>
      <c r="BV268" s="25"/>
      <c r="BW268" s="25"/>
      <c r="BX268" s="25"/>
      <c r="BY268" s="25"/>
      <c r="BZ268" s="25"/>
      <c r="CA268" s="25"/>
      <c r="CB268" s="25"/>
      <c r="CC268" s="25"/>
      <c r="CD268" s="25"/>
      <c r="CE268" s="25"/>
      <c r="CF268" s="25"/>
      <c r="CG268" s="25"/>
      <c r="CH268" s="25"/>
      <c r="CI268" s="25"/>
      <c r="CJ268" s="25"/>
      <c r="CK268" s="25"/>
      <c r="CL268" s="25"/>
      <c r="CM268" s="25"/>
      <c r="CN268" s="25"/>
      <c r="CO268" s="25"/>
      <c r="CP268" s="25"/>
      <c r="CQ268" s="25"/>
      <c r="CR268" s="25"/>
      <c r="CS268" s="25"/>
      <c r="CT268" s="25"/>
      <c r="CU268" s="25"/>
      <c r="CV268" s="25"/>
      <c r="CW268" s="25"/>
      <c r="CX268" s="25"/>
      <c r="CY268" s="25"/>
      <c r="CZ268" s="25"/>
      <c r="DA268" s="25"/>
      <c r="DB268" s="25"/>
      <c r="DC268" s="25"/>
      <c r="DD268" s="25"/>
      <c r="DE268" s="25"/>
      <c r="DF268" s="25"/>
      <c r="DG268" s="25"/>
      <c r="DH268" s="25"/>
      <c r="DI268" s="25"/>
      <c r="DJ268" s="25"/>
      <c r="DK268" s="25"/>
    </row>
    <row r="269" spans="2:115" x14ac:dyDescent="0.2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  <c r="BQ269" s="25"/>
      <c r="BR269" s="25"/>
      <c r="BS269" s="25"/>
      <c r="BT269" s="25"/>
      <c r="BU269" s="25"/>
      <c r="BV269" s="25"/>
      <c r="BW269" s="25"/>
      <c r="BX269" s="25"/>
      <c r="BY269" s="25"/>
      <c r="BZ269" s="25"/>
      <c r="CA269" s="25"/>
      <c r="CB269" s="25"/>
      <c r="CC269" s="25"/>
      <c r="CD269" s="25"/>
      <c r="CE269" s="25"/>
      <c r="CF269" s="25"/>
      <c r="CG269" s="25"/>
      <c r="CH269" s="25"/>
      <c r="CI269" s="25"/>
      <c r="CJ269" s="25"/>
      <c r="CK269" s="25"/>
      <c r="CL269" s="25"/>
      <c r="CM269" s="25"/>
      <c r="CN269" s="25"/>
      <c r="CO269" s="25"/>
      <c r="CP269" s="25"/>
      <c r="CQ269" s="25"/>
      <c r="CR269" s="25"/>
      <c r="CS269" s="25"/>
      <c r="CT269" s="25"/>
      <c r="CU269" s="25"/>
      <c r="CV269" s="25"/>
      <c r="CW269" s="25"/>
      <c r="CX269" s="25"/>
      <c r="CY269" s="25"/>
      <c r="CZ269" s="25"/>
      <c r="DA269" s="25"/>
      <c r="DB269" s="25"/>
      <c r="DC269" s="25"/>
      <c r="DD269" s="25"/>
      <c r="DE269" s="25"/>
      <c r="DF269" s="25"/>
      <c r="DG269" s="25"/>
      <c r="DH269" s="25"/>
      <c r="DI269" s="25"/>
      <c r="DJ269" s="25"/>
      <c r="DK269" s="25"/>
    </row>
    <row r="270" spans="2:115" x14ac:dyDescent="0.2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  <c r="BQ270" s="25"/>
      <c r="BR270" s="25"/>
      <c r="BS270" s="25"/>
      <c r="BT270" s="25"/>
      <c r="BU270" s="25"/>
      <c r="BV270" s="25"/>
      <c r="BW270" s="25"/>
      <c r="BX270" s="25"/>
      <c r="BY270" s="25"/>
      <c r="BZ270" s="25"/>
      <c r="CA270" s="25"/>
      <c r="CB270" s="25"/>
      <c r="CC270" s="25"/>
      <c r="CD270" s="25"/>
      <c r="CE270" s="25"/>
      <c r="CF270" s="25"/>
      <c r="CG270" s="25"/>
      <c r="CH270" s="25"/>
      <c r="CI270" s="25"/>
      <c r="CJ270" s="25"/>
      <c r="CK270" s="25"/>
      <c r="CL270" s="25"/>
      <c r="CM270" s="25"/>
      <c r="CN270" s="25"/>
      <c r="CO270" s="25"/>
      <c r="CP270" s="25"/>
      <c r="CQ270" s="25"/>
      <c r="CR270" s="25"/>
      <c r="CS270" s="25"/>
      <c r="CT270" s="25"/>
      <c r="CU270" s="25"/>
      <c r="CV270" s="25"/>
      <c r="CW270" s="25"/>
      <c r="CX270" s="25"/>
      <c r="CY270" s="25"/>
      <c r="CZ270" s="25"/>
      <c r="DA270" s="25"/>
      <c r="DB270" s="25"/>
      <c r="DC270" s="25"/>
      <c r="DD270" s="25"/>
      <c r="DE270" s="25"/>
      <c r="DF270" s="25"/>
      <c r="DG270" s="25"/>
      <c r="DH270" s="25"/>
      <c r="DI270" s="25"/>
      <c r="DJ270" s="25"/>
      <c r="DK270" s="25"/>
    </row>
    <row r="271" spans="2:115" x14ac:dyDescent="0.2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  <c r="BQ271" s="25"/>
      <c r="BR271" s="25"/>
      <c r="BS271" s="25"/>
      <c r="BT271" s="25"/>
      <c r="BU271" s="25"/>
      <c r="BV271" s="25"/>
      <c r="BW271" s="25"/>
      <c r="BX271" s="25"/>
      <c r="BY271" s="25"/>
      <c r="BZ271" s="25"/>
      <c r="CA271" s="25"/>
      <c r="CB271" s="25"/>
      <c r="CC271" s="25"/>
      <c r="CD271" s="25"/>
      <c r="CE271" s="25"/>
      <c r="CF271" s="25"/>
      <c r="CG271" s="25"/>
      <c r="CH271" s="25"/>
      <c r="CI271" s="25"/>
      <c r="CJ271" s="25"/>
      <c r="CK271" s="25"/>
      <c r="CL271" s="25"/>
      <c r="CM271" s="25"/>
      <c r="CN271" s="25"/>
      <c r="CO271" s="25"/>
      <c r="CP271" s="25"/>
      <c r="CQ271" s="25"/>
      <c r="CR271" s="25"/>
      <c r="CS271" s="25"/>
      <c r="CT271" s="25"/>
      <c r="CU271" s="25"/>
      <c r="CV271" s="25"/>
      <c r="CW271" s="25"/>
      <c r="CX271" s="25"/>
      <c r="CY271" s="25"/>
      <c r="CZ271" s="25"/>
      <c r="DA271" s="25"/>
      <c r="DB271" s="25"/>
      <c r="DC271" s="25"/>
      <c r="DD271" s="25"/>
      <c r="DE271" s="25"/>
      <c r="DF271" s="25"/>
      <c r="DG271" s="25"/>
      <c r="DH271" s="25"/>
      <c r="DI271" s="25"/>
      <c r="DJ271" s="25"/>
      <c r="DK271" s="25"/>
    </row>
    <row r="272" spans="2:115" x14ac:dyDescent="0.2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  <c r="BQ272" s="25"/>
      <c r="BR272" s="25"/>
      <c r="BS272" s="25"/>
      <c r="BT272" s="25"/>
      <c r="BU272" s="25"/>
      <c r="BV272" s="25"/>
      <c r="BW272" s="25"/>
      <c r="BX272" s="25"/>
      <c r="BY272" s="25"/>
      <c r="BZ272" s="25"/>
      <c r="CA272" s="25"/>
      <c r="CB272" s="25"/>
      <c r="CC272" s="25"/>
      <c r="CD272" s="25"/>
      <c r="CE272" s="25"/>
      <c r="CF272" s="25"/>
      <c r="CG272" s="25"/>
      <c r="CH272" s="25"/>
      <c r="CI272" s="25"/>
      <c r="CJ272" s="25"/>
      <c r="CK272" s="25"/>
      <c r="CL272" s="25"/>
      <c r="CM272" s="25"/>
      <c r="CN272" s="25"/>
      <c r="CO272" s="25"/>
      <c r="CP272" s="25"/>
      <c r="CQ272" s="25"/>
      <c r="CR272" s="25"/>
      <c r="CS272" s="25"/>
      <c r="CT272" s="25"/>
      <c r="CU272" s="25"/>
      <c r="CV272" s="25"/>
      <c r="CW272" s="25"/>
      <c r="CX272" s="25"/>
      <c r="CY272" s="25"/>
      <c r="CZ272" s="25"/>
      <c r="DA272" s="25"/>
      <c r="DB272" s="25"/>
      <c r="DC272" s="25"/>
      <c r="DD272" s="25"/>
      <c r="DE272" s="25"/>
      <c r="DF272" s="25"/>
      <c r="DG272" s="25"/>
      <c r="DH272" s="25"/>
      <c r="DI272" s="25"/>
      <c r="DJ272" s="25"/>
      <c r="DK272" s="25"/>
    </row>
    <row r="273" spans="2:115" x14ac:dyDescent="0.2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  <c r="BQ273" s="25"/>
      <c r="BR273" s="25"/>
      <c r="BS273" s="25"/>
      <c r="BT273" s="25"/>
      <c r="BU273" s="25"/>
      <c r="BV273" s="25"/>
      <c r="BW273" s="25"/>
      <c r="BX273" s="25"/>
      <c r="BY273" s="25"/>
      <c r="BZ273" s="25"/>
      <c r="CA273" s="25"/>
      <c r="CB273" s="25"/>
      <c r="CC273" s="25"/>
      <c r="CD273" s="25"/>
      <c r="CE273" s="25"/>
      <c r="CF273" s="25"/>
      <c r="CG273" s="25"/>
      <c r="CH273" s="25"/>
      <c r="CI273" s="25"/>
      <c r="CJ273" s="25"/>
      <c r="CK273" s="25"/>
      <c r="CL273" s="25"/>
      <c r="CM273" s="25"/>
      <c r="CN273" s="25"/>
      <c r="CO273" s="25"/>
      <c r="CP273" s="25"/>
      <c r="CQ273" s="25"/>
      <c r="CR273" s="25"/>
      <c r="CS273" s="25"/>
      <c r="CT273" s="25"/>
      <c r="CU273" s="25"/>
      <c r="CV273" s="25"/>
      <c r="CW273" s="25"/>
      <c r="CX273" s="25"/>
      <c r="CY273" s="25"/>
      <c r="CZ273" s="25"/>
      <c r="DA273" s="25"/>
      <c r="DB273" s="25"/>
      <c r="DC273" s="25"/>
      <c r="DD273" s="25"/>
      <c r="DE273" s="25"/>
      <c r="DF273" s="25"/>
      <c r="DG273" s="25"/>
      <c r="DH273" s="25"/>
      <c r="DI273" s="25"/>
      <c r="DJ273" s="25"/>
      <c r="DK273" s="25"/>
    </row>
    <row r="274" spans="2:115" x14ac:dyDescent="0.2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  <c r="BQ274" s="25"/>
      <c r="BR274" s="25"/>
      <c r="BS274" s="25"/>
      <c r="BT274" s="25"/>
      <c r="BU274" s="25"/>
      <c r="BV274" s="25"/>
      <c r="BW274" s="25"/>
      <c r="BX274" s="25"/>
      <c r="BY274" s="25"/>
      <c r="BZ274" s="25"/>
      <c r="CA274" s="25"/>
      <c r="CB274" s="25"/>
      <c r="CC274" s="25"/>
      <c r="CD274" s="25"/>
      <c r="CE274" s="25"/>
      <c r="CF274" s="25"/>
      <c r="CG274" s="25"/>
      <c r="CH274" s="25"/>
      <c r="CI274" s="25"/>
      <c r="CJ274" s="25"/>
      <c r="CK274" s="25"/>
      <c r="CL274" s="25"/>
      <c r="CM274" s="25"/>
      <c r="CN274" s="25"/>
      <c r="CO274" s="25"/>
      <c r="CP274" s="25"/>
      <c r="CQ274" s="25"/>
      <c r="CR274" s="25"/>
      <c r="CS274" s="25"/>
      <c r="CT274" s="25"/>
      <c r="CU274" s="25"/>
      <c r="CV274" s="25"/>
      <c r="CW274" s="25"/>
      <c r="CX274" s="25"/>
      <c r="CY274" s="25"/>
      <c r="CZ274" s="25"/>
      <c r="DA274" s="25"/>
      <c r="DB274" s="25"/>
      <c r="DC274" s="25"/>
      <c r="DD274" s="25"/>
      <c r="DE274" s="25"/>
      <c r="DF274" s="25"/>
      <c r="DG274" s="25"/>
      <c r="DH274" s="25"/>
      <c r="DI274" s="25"/>
      <c r="DJ274" s="25"/>
      <c r="DK274" s="25"/>
    </row>
    <row r="275" spans="2:115" x14ac:dyDescent="0.2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  <c r="BQ275" s="25"/>
      <c r="BR275" s="25"/>
      <c r="BS275" s="25"/>
      <c r="BT275" s="25"/>
      <c r="BU275" s="25"/>
      <c r="BV275" s="25"/>
      <c r="BW275" s="25"/>
      <c r="BX275" s="25"/>
      <c r="BY275" s="25"/>
      <c r="BZ275" s="25"/>
      <c r="CA275" s="25"/>
      <c r="CB275" s="25"/>
      <c r="CC275" s="25"/>
      <c r="CD275" s="25"/>
      <c r="CE275" s="25"/>
      <c r="CF275" s="25"/>
      <c r="CG275" s="25"/>
      <c r="CH275" s="25"/>
      <c r="CI275" s="25"/>
      <c r="CJ275" s="25"/>
      <c r="CK275" s="25"/>
      <c r="CL275" s="25"/>
      <c r="CM275" s="25"/>
      <c r="CN275" s="25"/>
      <c r="CO275" s="25"/>
      <c r="CP275" s="25"/>
      <c r="CQ275" s="25"/>
      <c r="CR275" s="25"/>
      <c r="CS275" s="25"/>
      <c r="CT275" s="25"/>
      <c r="CU275" s="25"/>
      <c r="CV275" s="25"/>
      <c r="CW275" s="25"/>
      <c r="CX275" s="25"/>
      <c r="CY275" s="25"/>
      <c r="CZ275" s="25"/>
      <c r="DA275" s="25"/>
      <c r="DB275" s="25"/>
      <c r="DC275" s="25"/>
      <c r="DD275" s="25"/>
      <c r="DE275" s="25"/>
      <c r="DF275" s="25"/>
      <c r="DG275" s="25"/>
      <c r="DH275" s="25"/>
      <c r="DI275" s="25"/>
      <c r="DJ275" s="25"/>
      <c r="DK275" s="25"/>
    </row>
    <row r="276" spans="2:115" x14ac:dyDescent="0.2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5"/>
      <c r="CB276" s="25"/>
      <c r="CC276" s="25"/>
      <c r="CD276" s="25"/>
      <c r="CE276" s="25"/>
      <c r="CF276" s="25"/>
      <c r="CG276" s="25"/>
      <c r="CH276" s="25"/>
      <c r="CI276" s="25"/>
      <c r="CJ276" s="25"/>
      <c r="CK276" s="25"/>
      <c r="CL276" s="25"/>
      <c r="CM276" s="25"/>
      <c r="CN276" s="25"/>
      <c r="CO276" s="25"/>
      <c r="CP276" s="25"/>
      <c r="CQ276" s="25"/>
      <c r="CR276" s="25"/>
      <c r="CS276" s="25"/>
      <c r="CT276" s="25"/>
      <c r="CU276" s="25"/>
      <c r="CV276" s="25"/>
      <c r="CW276" s="25"/>
      <c r="CX276" s="25"/>
      <c r="CY276" s="25"/>
      <c r="CZ276" s="25"/>
      <c r="DA276" s="25"/>
      <c r="DB276" s="25"/>
      <c r="DC276" s="25"/>
      <c r="DD276" s="25"/>
      <c r="DE276" s="25"/>
      <c r="DF276" s="25"/>
      <c r="DG276" s="25"/>
      <c r="DH276" s="25"/>
      <c r="DI276" s="25"/>
      <c r="DJ276" s="25"/>
      <c r="DK276" s="25"/>
    </row>
    <row r="277" spans="2:115" x14ac:dyDescent="0.2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  <c r="BQ277" s="25"/>
      <c r="BR277" s="25"/>
      <c r="BS277" s="25"/>
      <c r="BT277" s="25"/>
      <c r="BU277" s="25"/>
      <c r="BV277" s="25"/>
      <c r="BW277" s="25"/>
      <c r="BX277" s="25"/>
      <c r="BY277" s="25"/>
      <c r="BZ277" s="25"/>
      <c r="CA277" s="25"/>
      <c r="CB277" s="25"/>
      <c r="CC277" s="25"/>
      <c r="CD277" s="25"/>
      <c r="CE277" s="25"/>
      <c r="CF277" s="25"/>
      <c r="CG277" s="25"/>
      <c r="CH277" s="25"/>
      <c r="CI277" s="25"/>
      <c r="CJ277" s="25"/>
      <c r="CK277" s="25"/>
      <c r="CL277" s="25"/>
      <c r="CM277" s="25"/>
      <c r="CN277" s="25"/>
      <c r="CO277" s="25"/>
      <c r="CP277" s="25"/>
      <c r="CQ277" s="25"/>
      <c r="CR277" s="25"/>
      <c r="CS277" s="25"/>
      <c r="CT277" s="25"/>
      <c r="CU277" s="25"/>
      <c r="CV277" s="25"/>
      <c r="CW277" s="25"/>
      <c r="CX277" s="25"/>
      <c r="CY277" s="25"/>
      <c r="CZ277" s="25"/>
      <c r="DA277" s="25"/>
      <c r="DB277" s="25"/>
      <c r="DC277" s="25"/>
      <c r="DD277" s="25"/>
      <c r="DE277" s="25"/>
      <c r="DF277" s="25"/>
      <c r="DG277" s="25"/>
      <c r="DH277" s="25"/>
      <c r="DI277" s="25"/>
      <c r="DJ277" s="25"/>
      <c r="DK277" s="25"/>
    </row>
    <row r="278" spans="2:115" x14ac:dyDescent="0.2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  <c r="BQ278" s="25"/>
      <c r="BR278" s="25"/>
      <c r="BS278" s="25"/>
      <c r="BT278" s="25"/>
      <c r="BU278" s="25"/>
      <c r="BV278" s="25"/>
      <c r="BW278" s="25"/>
      <c r="BX278" s="25"/>
      <c r="BY278" s="25"/>
      <c r="BZ278" s="25"/>
      <c r="CA278" s="25"/>
      <c r="CB278" s="25"/>
      <c r="CC278" s="25"/>
      <c r="CD278" s="25"/>
      <c r="CE278" s="25"/>
      <c r="CF278" s="25"/>
      <c r="CG278" s="25"/>
      <c r="CH278" s="25"/>
      <c r="CI278" s="25"/>
      <c r="CJ278" s="25"/>
      <c r="CK278" s="25"/>
      <c r="CL278" s="25"/>
      <c r="CM278" s="25"/>
      <c r="CN278" s="25"/>
      <c r="CO278" s="25"/>
      <c r="CP278" s="25"/>
      <c r="CQ278" s="25"/>
      <c r="CR278" s="25"/>
      <c r="CS278" s="25"/>
      <c r="CT278" s="25"/>
      <c r="CU278" s="25"/>
      <c r="CV278" s="25"/>
      <c r="CW278" s="25"/>
      <c r="CX278" s="25"/>
      <c r="CY278" s="25"/>
      <c r="CZ278" s="25"/>
      <c r="DA278" s="25"/>
      <c r="DB278" s="25"/>
      <c r="DC278" s="25"/>
      <c r="DD278" s="25"/>
      <c r="DE278" s="25"/>
      <c r="DF278" s="25"/>
      <c r="DG278" s="25"/>
      <c r="DH278" s="25"/>
      <c r="DI278" s="25"/>
      <c r="DJ278" s="25"/>
      <c r="DK278" s="25"/>
    </row>
    <row r="279" spans="2:115" x14ac:dyDescent="0.2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  <c r="BQ279" s="25"/>
      <c r="BR279" s="25"/>
      <c r="BS279" s="25"/>
      <c r="BT279" s="25"/>
      <c r="BU279" s="25"/>
      <c r="BV279" s="25"/>
      <c r="BW279" s="25"/>
      <c r="BX279" s="25"/>
      <c r="BY279" s="25"/>
      <c r="BZ279" s="25"/>
      <c r="CA279" s="25"/>
      <c r="CB279" s="25"/>
      <c r="CC279" s="25"/>
      <c r="CD279" s="25"/>
      <c r="CE279" s="25"/>
      <c r="CF279" s="25"/>
      <c r="CG279" s="25"/>
      <c r="CH279" s="25"/>
      <c r="CI279" s="25"/>
      <c r="CJ279" s="25"/>
      <c r="CK279" s="25"/>
      <c r="CL279" s="25"/>
      <c r="CM279" s="25"/>
      <c r="CN279" s="25"/>
      <c r="CO279" s="25"/>
      <c r="CP279" s="25"/>
      <c r="CQ279" s="25"/>
      <c r="CR279" s="25"/>
      <c r="CS279" s="25"/>
      <c r="CT279" s="25"/>
      <c r="CU279" s="25"/>
      <c r="CV279" s="25"/>
      <c r="CW279" s="25"/>
      <c r="CX279" s="25"/>
      <c r="CY279" s="25"/>
      <c r="CZ279" s="25"/>
      <c r="DA279" s="25"/>
      <c r="DB279" s="25"/>
      <c r="DC279" s="25"/>
      <c r="DD279" s="25"/>
      <c r="DE279" s="25"/>
      <c r="DF279" s="25"/>
      <c r="DG279" s="25"/>
      <c r="DH279" s="25"/>
      <c r="DI279" s="25"/>
      <c r="DJ279" s="25"/>
      <c r="DK279" s="25"/>
    </row>
    <row r="280" spans="2:115" x14ac:dyDescent="0.2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/>
      <c r="BQ280" s="25"/>
      <c r="BR280" s="25"/>
      <c r="BS280" s="25"/>
      <c r="BT280" s="25"/>
      <c r="BU280" s="25"/>
      <c r="BV280" s="25"/>
      <c r="BW280" s="25"/>
      <c r="BX280" s="25"/>
      <c r="BY280" s="25"/>
      <c r="BZ280" s="25"/>
      <c r="CA280" s="25"/>
      <c r="CB280" s="25"/>
      <c r="CC280" s="25"/>
      <c r="CD280" s="25"/>
      <c r="CE280" s="25"/>
      <c r="CF280" s="25"/>
      <c r="CG280" s="25"/>
      <c r="CH280" s="25"/>
      <c r="CI280" s="25"/>
      <c r="CJ280" s="25"/>
      <c r="CK280" s="25"/>
      <c r="CL280" s="25"/>
      <c r="CM280" s="25"/>
      <c r="CN280" s="25"/>
      <c r="CO280" s="25"/>
      <c r="CP280" s="25"/>
      <c r="CQ280" s="25"/>
      <c r="CR280" s="25"/>
      <c r="CS280" s="25"/>
      <c r="CT280" s="25"/>
      <c r="CU280" s="25"/>
      <c r="CV280" s="25"/>
      <c r="CW280" s="25"/>
      <c r="CX280" s="25"/>
      <c r="CY280" s="25"/>
      <c r="CZ280" s="25"/>
      <c r="DA280" s="25"/>
      <c r="DB280" s="25"/>
      <c r="DC280" s="25"/>
      <c r="DD280" s="25"/>
      <c r="DE280" s="25"/>
      <c r="DF280" s="25"/>
      <c r="DG280" s="25"/>
      <c r="DH280" s="25"/>
      <c r="DI280" s="25"/>
      <c r="DJ280" s="25"/>
      <c r="DK280" s="25"/>
    </row>
    <row r="281" spans="2:115" x14ac:dyDescent="0.2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P281" s="25"/>
      <c r="BQ281" s="25"/>
      <c r="BR281" s="25"/>
      <c r="BS281" s="25"/>
      <c r="BT281" s="25"/>
      <c r="BU281" s="25"/>
      <c r="BV281" s="25"/>
      <c r="BW281" s="25"/>
      <c r="BX281" s="25"/>
      <c r="BY281" s="25"/>
      <c r="BZ281" s="25"/>
      <c r="CA281" s="25"/>
      <c r="CB281" s="25"/>
      <c r="CC281" s="25"/>
      <c r="CD281" s="25"/>
      <c r="CE281" s="25"/>
      <c r="CF281" s="25"/>
      <c r="CG281" s="25"/>
      <c r="CH281" s="25"/>
      <c r="CI281" s="25"/>
      <c r="CJ281" s="25"/>
      <c r="CK281" s="25"/>
      <c r="CL281" s="25"/>
      <c r="CM281" s="25"/>
      <c r="CN281" s="25"/>
      <c r="CO281" s="25"/>
      <c r="CP281" s="25"/>
      <c r="CQ281" s="25"/>
      <c r="CR281" s="25"/>
      <c r="CS281" s="25"/>
      <c r="CT281" s="25"/>
      <c r="CU281" s="25"/>
      <c r="CV281" s="25"/>
      <c r="CW281" s="25"/>
      <c r="CX281" s="25"/>
      <c r="CY281" s="25"/>
      <c r="CZ281" s="25"/>
      <c r="DA281" s="25"/>
      <c r="DB281" s="25"/>
      <c r="DC281" s="25"/>
      <c r="DD281" s="25"/>
      <c r="DE281" s="25"/>
      <c r="DF281" s="25"/>
      <c r="DG281" s="25"/>
      <c r="DH281" s="25"/>
      <c r="DI281" s="25"/>
      <c r="DJ281" s="25"/>
      <c r="DK281" s="25"/>
    </row>
    <row r="282" spans="2:115" x14ac:dyDescent="0.2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/>
      <c r="BQ282" s="25"/>
      <c r="BR282" s="25"/>
      <c r="BS282" s="25"/>
      <c r="BT282" s="25"/>
      <c r="BU282" s="25"/>
      <c r="BV282" s="25"/>
      <c r="BW282" s="25"/>
      <c r="BX282" s="25"/>
      <c r="BY282" s="25"/>
      <c r="BZ282" s="25"/>
      <c r="CA282" s="25"/>
      <c r="CB282" s="25"/>
      <c r="CC282" s="25"/>
      <c r="CD282" s="25"/>
      <c r="CE282" s="25"/>
      <c r="CF282" s="25"/>
      <c r="CG282" s="25"/>
      <c r="CH282" s="25"/>
      <c r="CI282" s="25"/>
      <c r="CJ282" s="25"/>
      <c r="CK282" s="25"/>
      <c r="CL282" s="25"/>
      <c r="CM282" s="25"/>
      <c r="CN282" s="25"/>
      <c r="CO282" s="25"/>
      <c r="CP282" s="25"/>
      <c r="CQ282" s="25"/>
      <c r="CR282" s="25"/>
      <c r="CS282" s="25"/>
      <c r="CT282" s="25"/>
      <c r="CU282" s="25"/>
      <c r="CV282" s="25"/>
      <c r="CW282" s="25"/>
      <c r="CX282" s="25"/>
      <c r="CY282" s="25"/>
      <c r="CZ282" s="25"/>
      <c r="DA282" s="25"/>
      <c r="DB282" s="25"/>
      <c r="DC282" s="25"/>
      <c r="DD282" s="25"/>
      <c r="DE282" s="25"/>
      <c r="DF282" s="25"/>
      <c r="DG282" s="25"/>
      <c r="DH282" s="25"/>
      <c r="DI282" s="25"/>
      <c r="DJ282" s="25"/>
      <c r="DK282" s="25"/>
    </row>
    <row r="283" spans="2:115" x14ac:dyDescent="0.2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  <c r="BP283" s="25"/>
      <c r="BQ283" s="25"/>
      <c r="BR283" s="25"/>
      <c r="BS283" s="25"/>
      <c r="BT283" s="25"/>
      <c r="BU283" s="25"/>
      <c r="BV283" s="25"/>
      <c r="BW283" s="25"/>
      <c r="BX283" s="25"/>
      <c r="BY283" s="25"/>
      <c r="BZ283" s="25"/>
      <c r="CA283" s="25"/>
      <c r="CB283" s="25"/>
      <c r="CC283" s="25"/>
      <c r="CD283" s="25"/>
      <c r="CE283" s="25"/>
      <c r="CF283" s="25"/>
      <c r="CG283" s="25"/>
      <c r="CH283" s="25"/>
      <c r="CI283" s="25"/>
      <c r="CJ283" s="25"/>
      <c r="CK283" s="25"/>
      <c r="CL283" s="25"/>
      <c r="CM283" s="25"/>
      <c r="CN283" s="25"/>
      <c r="CO283" s="25"/>
      <c r="CP283" s="25"/>
      <c r="CQ283" s="25"/>
      <c r="CR283" s="25"/>
      <c r="CS283" s="25"/>
      <c r="CT283" s="25"/>
      <c r="CU283" s="25"/>
      <c r="CV283" s="25"/>
      <c r="CW283" s="25"/>
      <c r="CX283" s="25"/>
      <c r="CY283" s="25"/>
      <c r="CZ283" s="25"/>
      <c r="DA283" s="25"/>
      <c r="DB283" s="25"/>
      <c r="DC283" s="25"/>
      <c r="DD283" s="25"/>
      <c r="DE283" s="25"/>
      <c r="DF283" s="25"/>
      <c r="DG283" s="25"/>
      <c r="DH283" s="25"/>
      <c r="DI283" s="25"/>
      <c r="DJ283" s="25"/>
      <c r="DK283" s="25"/>
    </row>
    <row r="284" spans="2:115" x14ac:dyDescent="0.2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/>
      <c r="BQ284" s="25"/>
      <c r="BR284" s="25"/>
      <c r="BS284" s="25"/>
      <c r="BT284" s="25"/>
      <c r="BU284" s="25"/>
      <c r="BV284" s="25"/>
      <c r="BW284" s="25"/>
      <c r="BX284" s="25"/>
      <c r="BY284" s="25"/>
      <c r="BZ284" s="25"/>
      <c r="CA284" s="25"/>
      <c r="CB284" s="25"/>
      <c r="CC284" s="25"/>
      <c r="CD284" s="25"/>
      <c r="CE284" s="25"/>
      <c r="CF284" s="25"/>
      <c r="CG284" s="25"/>
      <c r="CH284" s="25"/>
      <c r="CI284" s="25"/>
      <c r="CJ284" s="25"/>
      <c r="CK284" s="25"/>
      <c r="CL284" s="25"/>
      <c r="CM284" s="25"/>
      <c r="CN284" s="25"/>
      <c r="CO284" s="25"/>
      <c r="CP284" s="25"/>
      <c r="CQ284" s="25"/>
      <c r="CR284" s="25"/>
      <c r="CS284" s="25"/>
      <c r="CT284" s="25"/>
      <c r="CU284" s="25"/>
      <c r="CV284" s="25"/>
      <c r="CW284" s="25"/>
      <c r="CX284" s="25"/>
      <c r="CY284" s="25"/>
      <c r="CZ284" s="25"/>
      <c r="DA284" s="25"/>
      <c r="DB284" s="25"/>
      <c r="DC284" s="25"/>
      <c r="DD284" s="25"/>
      <c r="DE284" s="25"/>
      <c r="DF284" s="25"/>
      <c r="DG284" s="25"/>
      <c r="DH284" s="25"/>
      <c r="DI284" s="25"/>
      <c r="DJ284" s="25"/>
      <c r="DK284" s="25"/>
    </row>
    <row r="285" spans="2:115" x14ac:dyDescent="0.2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25"/>
      <c r="BP285" s="25"/>
      <c r="BQ285" s="25"/>
      <c r="BR285" s="25"/>
      <c r="BS285" s="25"/>
      <c r="BT285" s="25"/>
      <c r="BU285" s="25"/>
      <c r="BV285" s="25"/>
      <c r="BW285" s="25"/>
      <c r="BX285" s="25"/>
      <c r="BY285" s="25"/>
      <c r="BZ285" s="25"/>
      <c r="CA285" s="25"/>
      <c r="CB285" s="25"/>
      <c r="CC285" s="25"/>
      <c r="CD285" s="25"/>
      <c r="CE285" s="25"/>
      <c r="CF285" s="25"/>
      <c r="CG285" s="25"/>
      <c r="CH285" s="25"/>
      <c r="CI285" s="25"/>
      <c r="CJ285" s="25"/>
      <c r="CK285" s="25"/>
      <c r="CL285" s="25"/>
      <c r="CM285" s="25"/>
      <c r="CN285" s="25"/>
      <c r="CO285" s="25"/>
      <c r="CP285" s="25"/>
      <c r="CQ285" s="25"/>
      <c r="CR285" s="25"/>
      <c r="CS285" s="25"/>
      <c r="CT285" s="25"/>
      <c r="CU285" s="25"/>
      <c r="CV285" s="25"/>
      <c r="CW285" s="25"/>
      <c r="CX285" s="25"/>
      <c r="CY285" s="25"/>
      <c r="CZ285" s="25"/>
      <c r="DA285" s="25"/>
      <c r="DB285" s="25"/>
      <c r="DC285" s="25"/>
      <c r="DD285" s="25"/>
      <c r="DE285" s="25"/>
      <c r="DF285" s="25"/>
      <c r="DG285" s="25"/>
      <c r="DH285" s="25"/>
      <c r="DI285" s="25"/>
      <c r="DJ285" s="25"/>
      <c r="DK285" s="25"/>
    </row>
    <row r="286" spans="2:115" x14ac:dyDescent="0.2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  <c r="BP286" s="25"/>
      <c r="BQ286" s="25"/>
      <c r="BR286" s="25"/>
      <c r="BS286" s="25"/>
      <c r="BT286" s="25"/>
      <c r="BU286" s="25"/>
      <c r="BV286" s="25"/>
      <c r="BW286" s="25"/>
      <c r="BX286" s="25"/>
      <c r="BY286" s="25"/>
      <c r="BZ286" s="25"/>
      <c r="CA286" s="25"/>
      <c r="CB286" s="25"/>
      <c r="CC286" s="25"/>
      <c r="CD286" s="25"/>
      <c r="CE286" s="25"/>
      <c r="CF286" s="25"/>
      <c r="CG286" s="25"/>
      <c r="CH286" s="25"/>
      <c r="CI286" s="25"/>
      <c r="CJ286" s="25"/>
      <c r="CK286" s="25"/>
      <c r="CL286" s="25"/>
      <c r="CM286" s="25"/>
      <c r="CN286" s="25"/>
      <c r="CO286" s="25"/>
      <c r="CP286" s="25"/>
      <c r="CQ286" s="25"/>
      <c r="CR286" s="25"/>
      <c r="CS286" s="25"/>
      <c r="CT286" s="25"/>
      <c r="CU286" s="25"/>
      <c r="CV286" s="25"/>
      <c r="CW286" s="25"/>
      <c r="CX286" s="25"/>
      <c r="CY286" s="25"/>
      <c r="CZ286" s="25"/>
      <c r="DA286" s="25"/>
      <c r="DB286" s="25"/>
      <c r="DC286" s="25"/>
      <c r="DD286" s="25"/>
      <c r="DE286" s="25"/>
      <c r="DF286" s="25"/>
      <c r="DG286" s="25"/>
      <c r="DH286" s="25"/>
      <c r="DI286" s="25"/>
      <c r="DJ286" s="25"/>
      <c r="DK286" s="25"/>
    </row>
    <row r="287" spans="2:115" x14ac:dyDescent="0.2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  <c r="BP287" s="25"/>
      <c r="BQ287" s="25"/>
      <c r="BR287" s="25"/>
      <c r="BS287" s="25"/>
      <c r="BT287" s="25"/>
      <c r="BU287" s="25"/>
      <c r="BV287" s="25"/>
      <c r="BW287" s="25"/>
      <c r="BX287" s="25"/>
      <c r="BY287" s="25"/>
      <c r="BZ287" s="25"/>
      <c r="CA287" s="25"/>
      <c r="CB287" s="25"/>
      <c r="CC287" s="25"/>
      <c r="CD287" s="25"/>
      <c r="CE287" s="25"/>
      <c r="CF287" s="25"/>
      <c r="CG287" s="25"/>
      <c r="CH287" s="25"/>
      <c r="CI287" s="25"/>
      <c r="CJ287" s="25"/>
      <c r="CK287" s="25"/>
      <c r="CL287" s="25"/>
      <c r="CM287" s="25"/>
      <c r="CN287" s="25"/>
      <c r="CO287" s="25"/>
      <c r="CP287" s="25"/>
      <c r="CQ287" s="25"/>
      <c r="CR287" s="25"/>
      <c r="CS287" s="25"/>
      <c r="CT287" s="25"/>
      <c r="CU287" s="25"/>
      <c r="CV287" s="25"/>
      <c r="CW287" s="25"/>
      <c r="CX287" s="25"/>
      <c r="CY287" s="25"/>
      <c r="CZ287" s="25"/>
      <c r="DA287" s="25"/>
      <c r="DB287" s="25"/>
      <c r="DC287" s="25"/>
      <c r="DD287" s="25"/>
      <c r="DE287" s="25"/>
      <c r="DF287" s="25"/>
      <c r="DG287" s="25"/>
      <c r="DH287" s="25"/>
      <c r="DI287" s="25"/>
      <c r="DJ287" s="25"/>
      <c r="DK287" s="25"/>
    </row>
    <row r="288" spans="2:115" x14ac:dyDescent="0.2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5"/>
      <c r="BP288" s="25"/>
      <c r="BQ288" s="25"/>
      <c r="BR288" s="25"/>
      <c r="BS288" s="25"/>
      <c r="BT288" s="25"/>
      <c r="BU288" s="25"/>
      <c r="BV288" s="25"/>
      <c r="BW288" s="25"/>
      <c r="BX288" s="25"/>
      <c r="BY288" s="25"/>
      <c r="BZ288" s="25"/>
      <c r="CA288" s="25"/>
      <c r="CB288" s="25"/>
      <c r="CC288" s="25"/>
      <c r="CD288" s="25"/>
      <c r="CE288" s="25"/>
      <c r="CF288" s="25"/>
      <c r="CG288" s="25"/>
      <c r="CH288" s="25"/>
      <c r="CI288" s="25"/>
      <c r="CJ288" s="25"/>
      <c r="CK288" s="25"/>
      <c r="CL288" s="25"/>
      <c r="CM288" s="25"/>
      <c r="CN288" s="25"/>
      <c r="CO288" s="25"/>
      <c r="CP288" s="25"/>
      <c r="CQ288" s="25"/>
      <c r="CR288" s="25"/>
      <c r="CS288" s="25"/>
      <c r="CT288" s="25"/>
      <c r="CU288" s="25"/>
      <c r="CV288" s="25"/>
      <c r="CW288" s="25"/>
      <c r="CX288" s="25"/>
      <c r="CY288" s="25"/>
      <c r="CZ288" s="25"/>
      <c r="DA288" s="25"/>
      <c r="DB288" s="25"/>
      <c r="DC288" s="25"/>
      <c r="DD288" s="25"/>
      <c r="DE288" s="25"/>
      <c r="DF288" s="25"/>
      <c r="DG288" s="25"/>
      <c r="DH288" s="25"/>
      <c r="DI288" s="25"/>
      <c r="DJ288" s="25"/>
      <c r="DK288" s="25"/>
    </row>
    <row r="289" spans="2:115" x14ac:dyDescent="0.2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/>
      <c r="BM289" s="25"/>
      <c r="BN289" s="25"/>
      <c r="BO289" s="25"/>
      <c r="BP289" s="25"/>
      <c r="BQ289" s="25"/>
      <c r="BR289" s="25"/>
      <c r="BS289" s="25"/>
      <c r="BT289" s="25"/>
      <c r="BU289" s="25"/>
      <c r="BV289" s="25"/>
      <c r="BW289" s="25"/>
      <c r="BX289" s="25"/>
      <c r="BY289" s="25"/>
      <c r="BZ289" s="25"/>
      <c r="CA289" s="25"/>
      <c r="CB289" s="25"/>
      <c r="CC289" s="25"/>
      <c r="CD289" s="25"/>
      <c r="CE289" s="25"/>
      <c r="CF289" s="25"/>
      <c r="CG289" s="25"/>
      <c r="CH289" s="25"/>
      <c r="CI289" s="25"/>
      <c r="CJ289" s="25"/>
      <c r="CK289" s="25"/>
      <c r="CL289" s="25"/>
      <c r="CM289" s="25"/>
      <c r="CN289" s="25"/>
      <c r="CO289" s="25"/>
      <c r="CP289" s="25"/>
      <c r="CQ289" s="25"/>
      <c r="CR289" s="25"/>
      <c r="CS289" s="25"/>
      <c r="CT289" s="25"/>
      <c r="CU289" s="25"/>
      <c r="CV289" s="25"/>
      <c r="CW289" s="25"/>
      <c r="CX289" s="25"/>
      <c r="CY289" s="25"/>
      <c r="CZ289" s="25"/>
      <c r="DA289" s="25"/>
      <c r="DB289" s="25"/>
      <c r="DC289" s="25"/>
      <c r="DD289" s="25"/>
      <c r="DE289" s="25"/>
      <c r="DF289" s="25"/>
      <c r="DG289" s="25"/>
      <c r="DH289" s="25"/>
      <c r="DI289" s="25"/>
      <c r="DJ289" s="25"/>
      <c r="DK289" s="25"/>
    </row>
    <row r="290" spans="2:115" x14ac:dyDescent="0.2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25"/>
      <c r="BP290" s="25"/>
      <c r="BQ290" s="25"/>
      <c r="BR290" s="25"/>
      <c r="BS290" s="25"/>
      <c r="BT290" s="25"/>
      <c r="BU290" s="25"/>
      <c r="BV290" s="25"/>
      <c r="BW290" s="25"/>
      <c r="BX290" s="25"/>
      <c r="BY290" s="25"/>
      <c r="BZ290" s="25"/>
      <c r="CA290" s="25"/>
      <c r="CB290" s="25"/>
      <c r="CC290" s="25"/>
      <c r="CD290" s="25"/>
      <c r="CE290" s="25"/>
      <c r="CF290" s="25"/>
      <c r="CG290" s="25"/>
      <c r="CH290" s="25"/>
      <c r="CI290" s="25"/>
      <c r="CJ290" s="25"/>
      <c r="CK290" s="25"/>
      <c r="CL290" s="25"/>
      <c r="CM290" s="25"/>
      <c r="CN290" s="25"/>
      <c r="CO290" s="25"/>
      <c r="CP290" s="25"/>
      <c r="CQ290" s="25"/>
      <c r="CR290" s="25"/>
      <c r="CS290" s="25"/>
      <c r="CT290" s="25"/>
      <c r="CU290" s="25"/>
      <c r="CV290" s="25"/>
      <c r="CW290" s="25"/>
      <c r="CX290" s="25"/>
      <c r="CY290" s="25"/>
      <c r="CZ290" s="25"/>
      <c r="DA290" s="25"/>
      <c r="DB290" s="25"/>
      <c r="DC290" s="25"/>
      <c r="DD290" s="25"/>
      <c r="DE290" s="25"/>
      <c r="DF290" s="25"/>
      <c r="DG290" s="25"/>
      <c r="DH290" s="25"/>
      <c r="DI290" s="25"/>
      <c r="DJ290" s="25"/>
      <c r="DK290" s="25"/>
    </row>
    <row r="291" spans="2:115" x14ac:dyDescent="0.2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  <c r="BP291" s="25"/>
      <c r="BQ291" s="25"/>
      <c r="BR291" s="25"/>
      <c r="BS291" s="25"/>
      <c r="BT291" s="25"/>
      <c r="BU291" s="25"/>
      <c r="BV291" s="25"/>
      <c r="BW291" s="25"/>
      <c r="BX291" s="25"/>
      <c r="BY291" s="25"/>
      <c r="BZ291" s="25"/>
      <c r="CA291" s="25"/>
      <c r="CB291" s="25"/>
      <c r="CC291" s="25"/>
      <c r="CD291" s="25"/>
      <c r="CE291" s="25"/>
      <c r="CF291" s="25"/>
      <c r="CG291" s="25"/>
      <c r="CH291" s="25"/>
      <c r="CI291" s="25"/>
      <c r="CJ291" s="25"/>
      <c r="CK291" s="25"/>
      <c r="CL291" s="25"/>
      <c r="CM291" s="25"/>
      <c r="CN291" s="25"/>
      <c r="CO291" s="25"/>
      <c r="CP291" s="25"/>
      <c r="CQ291" s="25"/>
      <c r="CR291" s="25"/>
      <c r="CS291" s="25"/>
      <c r="CT291" s="25"/>
      <c r="CU291" s="25"/>
      <c r="CV291" s="25"/>
      <c r="CW291" s="25"/>
      <c r="CX291" s="25"/>
      <c r="CY291" s="25"/>
      <c r="CZ291" s="25"/>
      <c r="DA291" s="25"/>
      <c r="DB291" s="25"/>
      <c r="DC291" s="25"/>
      <c r="DD291" s="25"/>
      <c r="DE291" s="25"/>
      <c r="DF291" s="25"/>
      <c r="DG291" s="25"/>
      <c r="DH291" s="25"/>
      <c r="DI291" s="25"/>
      <c r="DJ291" s="25"/>
      <c r="DK291" s="25"/>
    </row>
    <row r="292" spans="2:115" x14ac:dyDescent="0.2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25"/>
      <c r="BP292" s="25"/>
      <c r="BQ292" s="25"/>
      <c r="BR292" s="25"/>
      <c r="BS292" s="25"/>
      <c r="BT292" s="25"/>
      <c r="BU292" s="25"/>
      <c r="BV292" s="25"/>
      <c r="BW292" s="25"/>
      <c r="BX292" s="25"/>
      <c r="BY292" s="25"/>
      <c r="BZ292" s="25"/>
      <c r="CA292" s="25"/>
      <c r="CB292" s="25"/>
      <c r="CC292" s="25"/>
      <c r="CD292" s="25"/>
      <c r="CE292" s="25"/>
      <c r="CF292" s="25"/>
      <c r="CG292" s="25"/>
      <c r="CH292" s="25"/>
      <c r="CI292" s="25"/>
      <c r="CJ292" s="25"/>
      <c r="CK292" s="25"/>
      <c r="CL292" s="25"/>
      <c r="CM292" s="25"/>
      <c r="CN292" s="25"/>
      <c r="CO292" s="25"/>
      <c r="CP292" s="25"/>
      <c r="CQ292" s="25"/>
      <c r="CR292" s="25"/>
      <c r="CS292" s="25"/>
      <c r="CT292" s="25"/>
      <c r="CU292" s="25"/>
      <c r="CV292" s="25"/>
      <c r="CW292" s="25"/>
      <c r="CX292" s="25"/>
      <c r="CY292" s="25"/>
      <c r="CZ292" s="25"/>
      <c r="DA292" s="25"/>
      <c r="DB292" s="25"/>
      <c r="DC292" s="25"/>
      <c r="DD292" s="25"/>
      <c r="DE292" s="25"/>
      <c r="DF292" s="25"/>
      <c r="DG292" s="25"/>
      <c r="DH292" s="25"/>
      <c r="DI292" s="25"/>
      <c r="DJ292" s="25"/>
      <c r="DK292" s="25"/>
    </row>
    <row r="293" spans="2:115" x14ac:dyDescent="0.2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25"/>
      <c r="BP293" s="25"/>
      <c r="BQ293" s="25"/>
      <c r="BR293" s="25"/>
      <c r="BS293" s="25"/>
      <c r="BT293" s="25"/>
      <c r="BU293" s="25"/>
      <c r="BV293" s="25"/>
      <c r="BW293" s="25"/>
      <c r="BX293" s="25"/>
      <c r="BY293" s="25"/>
      <c r="BZ293" s="25"/>
      <c r="CA293" s="25"/>
      <c r="CB293" s="25"/>
      <c r="CC293" s="25"/>
      <c r="CD293" s="25"/>
      <c r="CE293" s="25"/>
      <c r="CF293" s="25"/>
      <c r="CG293" s="25"/>
      <c r="CH293" s="25"/>
      <c r="CI293" s="25"/>
      <c r="CJ293" s="25"/>
      <c r="CK293" s="25"/>
      <c r="CL293" s="25"/>
      <c r="CM293" s="25"/>
      <c r="CN293" s="25"/>
      <c r="CO293" s="25"/>
      <c r="CP293" s="25"/>
      <c r="CQ293" s="25"/>
      <c r="CR293" s="25"/>
      <c r="CS293" s="25"/>
      <c r="CT293" s="25"/>
      <c r="CU293" s="25"/>
      <c r="CV293" s="25"/>
      <c r="CW293" s="25"/>
      <c r="CX293" s="25"/>
      <c r="CY293" s="25"/>
      <c r="CZ293" s="25"/>
      <c r="DA293" s="25"/>
      <c r="DB293" s="25"/>
      <c r="DC293" s="25"/>
      <c r="DD293" s="25"/>
      <c r="DE293" s="25"/>
      <c r="DF293" s="25"/>
      <c r="DG293" s="25"/>
      <c r="DH293" s="25"/>
      <c r="DI293" s="25"/>
      <c r="DJ293" s="25"/>
      <c r="DK293" s="25"/>
    </row>
    <row r="294" spans="2:115" x14ac:dyDescent="0.2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P294" s="25"/>
      <c r="BQ294" s="25"/>
      <c r="BR294" s="25"/>
      <c r="BS294" s="25"/>
      <c r="BT294" s="25"/>
      <c r="BU294" s="25"/>
      <c r="BV294" s="25"/>
      <c r="BW294" s="25"/>
      <c r="BX294" s="25"/>
      <c r="BY294" s="25"/>
      <c r="BZ294" s="25"/>
      <c r="CA294" s="25"/>
      <c r="CB294" s="25"/>
      <c r="CC294" s="25"/>
      <c r="CD294" s="25"/>
      <c r="CE294" s="25"/>
      <c r="CF294" s="25"/>
      <c r="CG294" s="25"/>
      <c r="CH294" s="25"/>
      <c r="CI294" s="25"/>
      <c r="CJ294" s="25"/>
      <c r="CK294" s="25"/>
      <c r="CL294" s="25"/>
      <c r="CM294" s="25"/>
      <c r="CN294" s="25"/>
      <c r="CO294" s="25"/>
      <c r="CP294" s="25"/>
      <c r="CQ294" s="25"/>
      <c r="CR294" s="25"/>
      <c r="CS294" s="25"/>
      <c r="CT294" s="25"/>
      <c r="CU294" s="25"/>
      <c r="CV294" s="25"/>
      <c r="CW294" s="25"/>
      <c r="CX294" s="25"/>
      <c r="CY294" s="25"/>
      <c r="CZ294" s="25"/>
      <c r="DA294" s="25"/>
      <c r="DB294" s="25"/>
      <c r="DC294" s="25"/>
      <c r="DD294" s="25"/>
      <c r="DE294" s="25"/>
      <c r="DF294" s="25"/>
      <c r="DG294" s="25"/>
      <c r="DH294" s="25"/>
      <c r="DI294" s="25"/>
      <c r="DJ294" s="25"/>
      <c r="DK294" s="25"/>
    </row>
    <row r="295" spans="2:115" x14ac:dyDescent="0.2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25"/>
      <c r="BP295" s="25"/>
      <c r="BQ295" s="25"/>
      <c r="BR295" s="25"/>
      <c r="BS295" s="25"/>
      <c r="BT295" s="25"/>
      <c r="BU295" s="25"/>
      <c r="BV295" s="25"/>
      <c r="BW295" s="25"/>
      <c r="BX295" s="25"/>
      <c r="BY295" s="25"/>
      <c r="BZ295" s="25"/>
      <c r="CA295" s="25"/>
      <c r="CB295" s="25"/>
      <c r="CC295" s="25"/>
      <c r="CD295" s="25"/>
      <c r="CE295" s="25"/>
      <c r="CF295" s="25"/>
      <c r="CG295" s="25"/>
      <c r="CH295" s="25"/>
      <c r="CI295" s="25"/>
      <c r="CJ295" s="25"/>
      <c r="CK295" s="25"/>
      <c r="CL295" s="25"/>
      <c r="CM295" s="25"/>
      <c r="CN295" s="25"/>
      <c r="CO295" s="25"/>
      <c r="CP295" s="25"/>
      <c r="CQ295" s="25"/>
      <c r="CR295" s="25"/>
      <c r="CS295" s="25"/>
      <c r="CT295" s="25"/>
      <c r="CU295" s="25"/>
      <c r="CV295" s="25"/>
      <c r="CW295" s="25"/>
      <c r="CX295" s="25"/>
      <c r="CY295" s="25"/>
      <c r="CZ295" s="25"/>
      <c r="DA295" s="25"/>
      <c r="DB295" s="25"/>
      <c r="DC295" s="25"/>
      <c r="DD295" s="25"/>
      <c r="DE295" s="25"/>
      <c r="DF295" s="25"/>
      <c r="DG295" s="25"/>
      <c r="DH295" s="25"/>
      <c r="DI295" s="25"/>
      <c r="DJ295" s="25"/>
      <c r="DK295" s="25"/>
    </row>
  </sheetData>
  <sheetProtection formatCells="0" formatColumns="0" formatRows="0" insertColumns="0" insertRows="0" insertHyperlinks="0" deleteColumns="0" deleteRows="0" sort="0" autoFilter="0" pivotTables="0"/>
  <customSheetViews>
    <customSheetView guid="{214FA6DC-41F2-4063-BA0D-1722591432DF}" showPageBreaks="1" printArea="1" view="pageBreakPreview" topLeftCell="A11">
      <selection activeCell="H24" sqref="H24"/>
      <pageMargins left="0.98425196850393704" right="0.98425196850393704" top="0.39370078740157483" bottom="0.39370078740157483" header="0.23622047244094491" footer="0.51181102362204722"/>
      <printOptions horizontalCentered="1" verticalCentered="1"/>
      <pageSetup paperSize="9" scale="53" orientation="portrait" r:id="rId1"/>
      <headerFooter alignWithMargins="0"/>
    </customSheetView>
    <customSheetView guid="{A53D2527-1CD8-4084-A1CA-34A3152FE11C}" showPageBreaks="1" printArea="1" view="pageBreakPreview" showRuler="0" topLeftCell="A25">
      <selection activeCell="F20" sqref="F20"/>
      <pageMargins left="0.98425196850393704" right="0.98425196850393704" top="0.39370078740157483" bottom="0.39370078740157483" header="0.23622047244094491" footer="0.51181102362204722"/>
      <printOptions horizontalCentered="1" verticalCentered="1"/>
      <pageSetup paperSize="9" scale="53" orientation="portrait" r:id="rId2"/>
      <headerFooter alignWithMargins="0"/>
    </customSheetView>
    <customSheetView guid="{825D17B0-18C9-4D7D-BF44-8BA39F2DE3B5}" showPageBreaks="1" printArea="1" view="pageBreakPreview" showRuler="0">
      <selection activeCell="H13" sqref="H13"/>
      <pageMargins left="0.98425196850393704" right="0.98425196850393704" top="0.39370078740157483" bottom="0.39370078740157483" header="0.23622047244094491" footer="0.51181102362204722"/>
      <printOptions horizontalCentered="1" verticalCentered="1"/>
      <pageSetup paperSize="9" scale="53" orientation="portrait" r:id="rId3"/>
      <headerFooter alignWithMargins="0"/>
    </customSheetView>
  </customSheetViews>
  <mergeCells count="56">
    <mergeCell ref="D67:E67"/>
    <mergeCell ref="D68:E68"/>
    <mergeCell ref="D69:E69"/>
    <mergeCell ref="D72:E72"/>
    <mergeCell ref="B42:C42"/>
    <mergeCell ref="E70:G70"/>
    <mergeCell ref="E71:G71"/>
    <mergeCell ref="B55:E55"/>
    <mergeCell ref="D57:E57"/>
    <mergeCell ref="E44:F44"/>
    <mergeCell ref="B64:C64"/>
    <mergeCell ref="D62:E62"/>
    <mergeCell ref="X48:Y48"/>
    <mergeCell ref="X27:Y27"/>
    <mergeCell ref="E46:F46"/>
    <mergeCell ref="B43:C43"/>
    <mergeCell ref="B45:C45"/>
    <mergeCell ref="B46:C46"/>
    <mergeCell ref="E31:F31"/>
    <mergeCell ref="B27:C27"/>
    <mergeCell ref="B36:C36"/>
    <mergeCell ref="B48:E48"/>
    <mergeCell ref="B44:C44"/>
    <mergeCell ref="B38:C38"/>
    <mergeCell ref="V48:W48"/>
    <mergeCell ref="E45:F45"/>
    <mergeCell ref="E27:F27"/>
    <mergeCell ref="C3:O5"/>
    <mergeCell ref="B3:B8"/>
    <mergeCell ref="D6:L6"/>
    <mergeCell ref="M14:N14"/>
    <mergeCell ref="I14:L14"/>
    <mergeCell ref="M6:O6"/>
    <mergeCell ref="D8:G8"/>
    <mergeCell ref="H8:L8"/>
    <mergeCell ref="M7:O8"/>
    <mergeCell ref="H11:I11"/>
    <mergeCell ref="H12:I12"/>
    <mergeCell ref="H7:L7"/>
    <mergeCell ref="I13:L13"/>
    <mergeCell ref="D7:G7"/>
    <mergeCell ref="E11:G11"/>
    <mergeCell ref="E12:G12"/>
    <mergeCell ref="B16:C16"/>
    <mergeCell ref="Q57:T57"/>
    <mergeCell ref="Q58:T58"/>
    <mergeCell ref="Q60:T60"/>
    <mergeCell ref="Q59:T59"/>
    <mergeCell ref="S20:T20"/>
    <mergeCell ref="S19:T19"/>
    <mergeCell ref="E16:F16"/>
    <mergeCell ref="W65:AA65"/>
    <mergeCell ref="W66:AA66"/>
    <mergeCell ref="W67:AA67"/>
    <mergeCell ref="W68:AA68"/>
    <mergeCell ref="W69:AA69"/>
  </mergeCells>
  <phoneticPr fontId="1" type="noConversion"/>
  <conditionalFormatting sqref="E44">
    <cfRule type="expression" dxfId="32" priority="60">
      <formula>$D$44&lt;$C$39</formula>
    </cfRule>
    <cfRule type="expression" dxfId="31" priority="61">
      <formula>$D$44&gt;$C$39</formula>
    </cfRule>
  </conditionalFormatting>
  <conditionalFormatting sqref="E45:E46">
    <cfRule type="expression" dxfId="30" priority="58">
      <formula>$D$45&lt;=$C$40</formula>
    </cfRule>
    <cfRule type="expression" dxfId="29" priority="59">
      <formula>$D$45&gt;$C$40</formula>
    </cfRule>
  </conditionalFormatting>
  <conditionalFormatting sqref="E46">
    <cfRule type="expression" dxfId="28" priority="56">
      <formula>$D$46&lt;=1</formula>
    </cfRule>
    <cfRule type="expression" dxfId="27" priority="57">
      <formula>$D$46&gt;1</formula>
    </cfRule>
  </conditionalFormatting>
  <conditionalFormatting sqref="I15:N15">
    <cfRule type="expression" dxfId="26" priority="39" stopIfTrue="1">
      <formula>$S$14=2</formula>
    </cfRule>
  </conditionalFormatting>
  <conditionalFormatting sqref="I67:I71 J66:P67">
    <cfRule type="expression" dxfId="25" priority="38" stopIfTrue="1">
      <formula>$S$14=2</formula>
    </cfRule>
  </conditionalFormatting>
  <conditionalFormatting sqref="D57">
    <cfRule type="expression" dxfId="24" priority="37" stopIfTrue="1">
      <formula>$C$57&gt;=$C$56</formula>
    </cfRule>
  </conditionalFormatting>
  <conditionalFormatting sqref="D62">
    <cfRule type="expression" dxfId="23" priority="36" stopIfTrue="1">
      <formula>$C$62&gt;0.72*$C$24</formula>
    </cfRule>
  </conditionalFormatting>
  <conditionalFormatting sqref="D62">
    <cfRule type="expression" dxfId="22" priority="35" stopIfTrue="1">
      <formula>$C$62&lt;0.72*$C$24</formula>
    </cfRule>
  </conditionalFormatting>
  <conditionalFormatting sqref="D59:D60">
    <cfRule type="expression" dxfId="21" priority="72" stopIfTrue="1">
      <formula>$C$57&gt;=$C$56*2</formula>
    </cfRule>
  </conditionalFormatting>
  <conditionalFormatting sqref="D67">
    <cfRule type="expression" dxfId="20" priority="20" stopIfTrue="1">
      <formula>$C$67&gt;0.2*$C$25</formula>
    </cfRule>
  </conditionalFormatting>
  <conditionalFormatting sqref="D67">
    <cfRule type="expression" dxfId="19" priority="19" stopIfTrue="1">
      <formula>$C$67&lt;0.2*$C$25</formula>
    </cfRule>
  </conditionalFormatting>
  <conditionalFormatting sqref="D69">
    <cfRule type="expression" dxfId="18" priority="88" stopIfTrue="1">
      <formula>$C$69&gt;0.2*$C$25</formula>
    </cfRule>
  </conditionalFormatting>
  <conditionalFormatting sqref="D69">
    <cfRule type="expression" dxfId="17" priority="89" stopIfTrue="1">
      <formula>$C$69&lt;0.2*$C$25</formula>
    </cfRule>
  </conditionalFormatting>
  <conditionalFormatting sqref="D68">
    <cfRule type="expression" dxfId="16" priority="16" stopIfTrue="1">
      <formula>$C$68&gt;0.2*$C$25</formula>
    </cfRule>
  </conditionalFormatting>
  <conditionalFormatting sqref="D68">
    <cfRule type="expression" dxfId="15" priority="15" stopIfTrue="1">
      <formula>$C$68&lt;0.2*$C$25</formula>
    </cfRule>
  </conditionalFormatting>
  <conditionalFormatting sqref="D72">
    <cfRule type="expression" dxfId="14" priority="14" stopIfTrue="1">
      <formula>$C$72&gt;0.2*$C$25*1.1</formula>
    </cfRule>
  </conditionalFormatting>
  <conditionalFormatting sqref="D72">
    <cfRule type="expression" dxfId="13" priority="13" stopIfTrue="1">
      <formula>$C$72&lt;0.2*$C$25*1.1</formula>
    </cfRule>
  </conditionalFormatting>
  <conditionalFormatting sqref="E59:E60">
    <cfRule type="expression" dxfId="12" priority="12" stopIfTrue="1">
      <formula>$C$57&gt;=$C$56*2</formula>
    </cfRule>
  </conditionalFormatting>
  <conditionalFormatting sqref="E28:F31 E12:I12">
    <cfRule type="expression" dxfId="11" priority="11">
      <formula>$E$27="Without Using Stiffeners"</formula>
    </cfRule>
  </conditionalFormatting>
  <conditionalFormatting sqref="F62:G62">
    <cfRule type="expression" dxfId="10" priority="10" stopIfTrue="1">
      <formula>$C$72&gt;0.2*$C$25*1.1</formula>
    </cfRule>
  </conditionalFormatting>
  <conditionalFormatting sqref="F62:G62">
    <cfRule type="expression" dxfId="9" priority="9" stopIfTrue="1">
      <formula>$C$72&lt;0.2*$C$25*1.1</formula>
    </cfRule>
  </conditionalFormatting>
  <conditionalFormatting sqref="F67:F69">
    <cfRule type="expression" dxfId="8" priority="8" stopIfTrue="1">
      <formula>$C$72&gt;0.2*$C$25*1.1</formula>
    </cfRule>
  </conditionalFormatting>
  <conditionalFormatting sqref="F67:F69">
    <cfRule type="expression" dxfId="7" priority="7" stopIfTrue="1">
      <formula>$C$72&lt;0.2*$C$25*1.1</formula>
    </cfRule>
  </conditionalFormatting>
  <conditionalFormatting sqref="G67:G69">
    <cfRule type="expression" dxfId="6" priority="6" stopIfTrue="1">
      <formula>$C$72&gt;0.2*$C$25*1.1</formula>
    </cfRule>
  </conditionalFormatting>
  <conditionalFormatting sqref="G67:G69">
    <cfRule type="expression" dxfId="5" priority="5" stopIfTrue="1">
      <formula>$C$72&lt;0.2*$C$25*1.1</formula>
    </cfRule>
  </conditionalFormatting>
  <conditionalFormatting sqref="F72">
    <cfRule type="expression" dxfId="4" priority="4" stopIfTrue="1">
      <formula>$C$72&gt;0.2*$C$25*1.1</formula>
    </cfRule>
  </conditionalFormatting>
  <conditionalFormatting sqref="F72">
    <cfRule type="expression" dxfId="3" priority="3" stopIfTrue="1">
      <formula>$C$72&lt;0.2*$C$25*1.1</formula>
    </cfRule>
  </conditionalFormatting>
  <conditionalFormatting sqref="G72">
    <cfRule type="expression" dxfId="2" priority="2" stopIfTrue="1">
      <formula>$C$72&gt;0.2*$C$25*1.1</formula>
    </cfRule>
  </conditionalFormatting>
  <conditionalFormatting sqref="G72">
    <cfRule type="expression" dxfId="1" priority="1" stopIfTrue="1">
      <formula>$C$72&lt;0.2*$C$25*1.1</formula>
    </cfRule>
  </conditionalFormatting>
  <dataValidations count="5">
    <dataValidation type="list" allowBlank="1" showInputMessage="1" showErrorMessage="1" sqref="C18">
      <formula1>$B$83:$B$195</formula1>
    </dataValidation>
    <dataValidation type="list" allowBlank="1" showInputMessage="1" showErrorMessage="1" sqref="C30">
      <formula1>$AC$29:$AC$37</formula1>
    </dataValidation>
    <dataValidation type="list" allowBlank="1" showInputMessage="1" showErrorMessage="1" sqref="C28">
      <formula1>$U$29:$U$39</formula1>
    </dataValidation>
    <dataValidation type="list" allowBlank="1" showInputMessage="1" showErrorMessage="1" sqref="C19">
      <formula1>$U$50:$U$53</formula1>
    </dataValidation>
    <dataValidation type="list" allowBlank="1" showInputMessage="1" showErrorMessage="1" sqref="E27:F27">
      <formula1>$T$22:$T$23</formula1>
    </dataValidation>
  </dataValidations>
  <printOptions horizontalCentered="1" verticalCentered="1"/>
  <pageMargins left="0.24" right="0.26" top="0.25" bottom="0.19" header="0.23622047244094491" footer="0.2"/>
  <pageSetup paperSize="9" scale="64" orientation="portrait" r:id="rId4"/>
  <headerFooter alignWithMargins="0"/>
  <ignoredErrors>
    <ignoredError sqref="C20:C21 F24 C22:C23" unlockedFormula="1"/>
  </ignoredErrors>
  <drawing r:id="rId5"/>
  <legacyDrawing r:id="rId6"/>
  <oleObjects>
    <mc:AlternateContent xmlns:mc="http://schemas.openxmlformats.org/markup-compatibility/2006">
      <mc:Choice Requires="x14">
        <oleObject progId="GstarCAD.Drawing.17" shapeId="4980" r:id="rId7">
          <objectPr defaultSize="0" autoPict="0" r:id="rId8">
            <anchor moveWithCells="1">
              <from>
                <xdr:col>7</xdr:col>
                <xdr:colOff>228600</xdr:colOff>
                <xdr:row>48</xdr:row>
                <xdr:rowOff>19050</xdr:rowOff>
              </from>
              <to>
                <xdr:col>14</xdr:col>
                <xdr:colOff>581025</xdr:colOff>
                <xdr:row>67</xdr:row>
                <xdr:rowOff>228600</xdr:rowOff>
              </to>
            </anchor>
          </objectPr>
        </oleObject>
      </mc:Choice>
      <mc:Fallback>
        <oleObject progId="GstarCAD.Drawing.17" shapeId="4980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14"/>
  <sheetViews>
    <sheetView workbookViewId="0">
      <selection activeCell="A2" sqref="A1:F65536"/>
    </sheetView>
  </sheetViews>
  <sheetFormatPr defaultRowHeight="12.75" x14ac:dyDescent="0.2"/>
  <sheetData>
    <row r="1" spans="1:6" x14ac:dyDescent="0.2">
      <c r="B1" s="1" t="s">
        <v>137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46" t="s">
        <v>138</v>
      </c>
      <c r="B2" s="2" t="s">
        <v>24</v>
      </c>
      <c r="C2" s="3">
        <v>80</v>
      </c>
      <c r="D2" s="3">
        <v>46</v>
      </c>
      <c r="E2" s="4">
        <v>3.8</v>
      </c>
      <c r="F2" s="4">
        <v>5.2</v>
      </c>
    </row>
    <row r="3" spans="1:6" x14ac:dyDescent="0.2">
      <c r="A3" s="246"/>
      <c r="B3" s="2" t="s">
        <v>25</v>
      </c>
      <c r="C3" s="3">
        <v>100</v>
      </c>
      <c r="D3" s="3">
        <v>55</v>
      </c>
      <c r="E3" s="4">
        <v>4.0999999999999996</v>
      </c>
      <c r="F3" s="4">
        <v>5.7</v>
      </c>
    </row>
    <row r="4" spans="1:6" x14ac:dyDescent="0.2">
      <c r="A4" s="246"/>
      <c r="B4" s="2" t="s">
        <v>26</v>
      </c>
      <c r="C4" s="3">
        <v>120</v>
      </c>
      <c r="D4" s="3">
        <v>64</v>
      </c>
      <c r="E4" s="4">
        <v>4.4000000000000004</v>
      </c>
      <c r="F4" s="4">
        <v>6.3</v>
      </c>
    </row>
    <row r="5" spans="1:6" x14ac:dyDescent="0.2">
      <c r="A5" s="246"/>
      <c r="B5" s="2" t="s">
        <v>27</v>
      </c>
      <c r="C5" s="3">
        <v>140</v>
      </c>
      <c r="D5" s="3">
        <v>73</v>
      </c>
      <c r="E5" s="4">
        <v>4.7</v>
      </c>
      <c r="F5" s="4">
        <v>6.9</v>
      </c>
    </row>
    <row r="6" spans="1:6" x14ac:dyDescent="0.2">
      <c r="A6" s="246"/>
      <c r="B6" s="2" t="s">
        <v>28</v>
      </c>
      <c r="C6" s="3">
        <v>160</v>
      </c>
      <c r="D6" s="3">
        <v>82</v>
      </c>
      <c r="E6" s="4">
        <v>5</v>
      </c>
      <c r="F6" s="4">
        <v>7.4</v>
      </c>
    </row>
    <row r="7" spans="1:6" x14ac:dyDescent="0.2">
      <c r="A7" s="246"/>
      <c r="B7" s="2" t="s">
        <v>29</v>
      </c>
      <c r="C7" s="3">
        <v>180</v>
      </c>
      <c r="D7" s="3">
        <v>91</v>
      </c>
      <c r="E7" s="4">
        <v>5.3</v>
      </c>
      <c r="F7" s="4">
        <v>8</v>
      </c>
    </row>
    <row r="8" spans="1:6" x14ac:dyDescent="0.2">
      <c r="A8" s="246"/>
      <c r="B8" s="2" t="s">
        <v>30</v>
      </c>
      <c r="C8" s="3">
        <v>200</v>
      </c>
      <c r="D8" s="3">
        <v>100</v>
      </c>
      <c r="E8" s="4">
        <v>5.6</v>
      </c>
      <c r="F8" s="4">
        <v>8.5</v>
      </c>
    </row>
    <row r="9" spans="1:6" x14ac:dyDescent="0.2">
      <c r="A9" s="246"/>
      <c r="B9" s="2" t="s">
        <v>31</v>
      </c>
      <c r="C9" s="3">
        <v>220</v>
      </c>
      <c r="D9" s="3">
        <v>110</v>
      </c>
      <c r="E9" s="4">
        <v>5.9</v>
      </c>
      <c r="F9" s="4">
        <v>9.1999999999999993</v>
      </c>
    </row>
    <row r="10" spans="1:6" x14ac:dyDescent="0.2">
      <c r="A10" s="246"/>
      <c r="B10" s="2" t="s">
        <v>32</v>
      </c>
      <c r="C10" s="3">
        <v>240</v>
      </c>
      <c r="D10" s="3">
        <v>120</v>
      </c>
      <c r="E10" s="4">
        <v>6.2</v>
      </c>
      <c r="F10" s="4">
        <v>9.8000000000000007</v>
      </c>
    </row>
    <row r="11" spans="1:6" x14ac:dyDescent="0.2">
      <c r="A11" s="246"/>
      <c r="B11" s="2" t="s">
        <v>33</v>
      </c>
      <c r="C11" s="3">
        <v>270</v>
      </c>
      <c r="D11" s="3">
        <v>135</v>
      </c>
      <c r="E11" s="4">
        <v>6.6</v>
      </c>
      <c r="F11" s="4">
        <v>10.199999999999999</v>
      </c>
    </row>
    <row r="12" spans="1:6" x14ac:dyDescent="0.2">
      <c r="A12" s="246"/>
      <c r="B12" s="2" t="s">
        <v>34</v>
      </c>
      <c r="C12" s="3">
        <v>300</v>
      </c>
      <c r="D12" s="3">
        <v>150</v>
      </c>
      <c r="E12" s="4">
        <v>7.1</v>
      </c>
      <c r="F12" s="4">
        <v>10.7</v>
      </c>
    </row>
    <row r="13" spans="1:6" x14ac:dyDescent="0.2">
      <c r="A13" s="246"/>
      <c r="B13" s="2" t="s">
        <v>35</v>
      </c>
      <c r="C13" s="3">
        <v>330</v>
      </c>
      <c r="D13" s="3">
        <v>160</v>
      </c>
      <c r="E13" s="4">
        <v>7.5</v>
      </c>
      <c r="F13" s="4">
        <v>11.5</v>
      </c>
    </row>
    <row r="14" spans="1:6" x14ac:dyDescent="0.2">
      <c r="A14" s="246"/>
      <c r="B14" s="2" t="s">
        <v>36</v>
      </c>
      <c r="C14" s="5">
        <v>360</v>
      </c>
      <c r="D14" s="3">
        <v>170</v>
      </c>
      <c r="E14" s="4">
        <v>8</v>
      </c>
      <c r="F14" s="4">
        <v>12.7</v>
      </c>
    </row>
    <row r="15" spans="1:6" x14ac:dyDescent="0.2">
      <c r="A15" s="246"/>
      <c r="B15" s="2" t="s">
        <v>37</v>
      </c>
      <c r="C15" s="3">
        <v>400</v>
      </c>
      <c r="D15" s="3">
        <v>180</v>
      </c>
      <c r="E15" s="4">
        <v>8.6</v>
      </c>
      <c r="F15" s="4">
        <v>13.5</v>
      </c>
    </row>
    <row r="16" spans="1:6" x14ac:dyDescent="0.2">
      <c r="A16" s="246"/>
      <c r="B16" s="2" t="s">
        <v>38</v>
      </c>
      <c r="C16" s="3">
        <v>450</v>
      </c>
      <c r="D16" s="3">
        <v>190</v>
      </c>
      <c r="E16" s="4">
        <v>9.4</v>
      </c>
      <c r="F16" s="4">
        <v>14.6</v>
      </c>
    </row>
    <row r="17" spans="1:6" x14ac:dyDescent="0.2">
      <c r="A17" s="246"/>
      <c r="B17" s="2" t="s">
        <v>39</v>
      </c>
      <c r="C17" s="3">
        <v>500</v>
      </c>
      <c r="D17" s="3">
        <v>200</v>
      </c>
      <c r="E17" s="4">
        <v>10.199999999999999</v>
      </c>
      <c r="F17" s="4">
        <v>16</v>
      </c>
    </row>
    <row r="18" spans="1:6" x14ac:dyDescent="0.2">
      <c r="A18" s="246"/>
      <c r="B18" s="2" t="s">
        <v>40</v>
      </c>
      <c r="C18" s="3">
        <v>550</v>
      </c>
      <c r="D18" s="3">
        <v>210</v>
      </c>
      <c r="E18" s="4">
        <v>11.1</v>
      </c>
      <c r="F18" s="4">
        <v>17.2</v>
      </c>
    </row>
    <row r="19" spans="1:6" x14ac:dyDescent="0.2">
      <c r="A19" s="246"/>
      <c r="B19" s="2" t="s">
        <v>41</v>
      </c>
      <c r="C19" s="3">
        <v>600</v>
      </c>
      <c r="D19" s="3">
        <v>220</v>
      </c>
      <c r="E19" s="4">
        <v>12</v>
      </c>
      <c r="F19" s="4">
        <v>19</v>
      </c>
    </row>
    <row r="20" spans="1:6" x14ac:dyDescent="0.2">
      <c r="A20" s="246" t="s">
        <v>139</v>
      </c>
      <c r="B20" s="2" t="s">
        <v>42</v>
      </c>
      <c r="C20" s="3">
        <v>96</v>
      </c>
      <c r="D20" s="3">
        <v>100</v>
      </c>
      <c r="E20" s="4">
        <v>5</v>
      </c>
      <c r="F20" s="4">
        <v>8</v>
      </c>
    </row>
    <row r="21" spans="1:6" x14ac:dyDescent="0.2">
      <c r="A21" s="246"/>
      <c r="B21" s="2" t="s">
        <v>43</v>
      </c>
      <c r="C21" s="3">
        <v>114</v>
      </c>
      <c r="D21" s="3">
        <v>120</v>
      </c>
      <c r="E21" s="4">
        <v>5</v>
      </c>
      <c r="F21" s="4">
        <v>8</v>
      </c>
    </row>
    <row r="22" spans="1:6" x14ac:dyDescent="0.2">
      <c r="A22" s="246"/>
      <c r="B22" s="2" t="s">
        <v>44</v>
      </c>
      <c r="C22" s="3">
        <v>133</v>
      </c>
      <c r="D22" s="3">
        <v>140</v>
      </c>
      <c r="E22" s="4">
        <v>5.5</v>
      </c>
      <c r="F22" s="4">
        <v>8.5</v>
      </c>
    </row>
    <row r="23" spans="1:6" x14ac:dyDescent="0.2">
      <c r="A23" s="246"/>
      <c r="B23" s="2" t="s">
        <v>45</v>
      </c>
      <c r="C23" s="3">
        <v>152</v>
      </c>
      <c r="D23" s="3">
        <v>160</v>
      </c>
      <c r="E23" s="4">
        <v>6</v>
      </c>
      <c r="F23" s="4">
        <v>9</v>
      </c>
    </row>
    <row r="24" spans="1:6" x14ac:dyDescent="0.2">
      <c r="A24" s="246"/>
      <c r="B24" s="6" t="s">
        <v>46</v>
      </c>
      <c r="C24" s="7">
        <v>171</v>
      </c>
      <c r="D24" s="7">
        <v>180</v>
      </c>
      <c r="E24" s="8">
        <v>6</v>
      </c>
      <c r="F24" s="8">
        <v>9.5</v>
      </c>
    </row>
    <row r="25" spans="1:6" x14ac:dyDescent="0.2">
      <c r="A25" s="246"/>
      <c r="B25" s="2" t="s">
        <v>47</v>
      </c>
      <c r="C25" s="3">
        <v>190</v>
      </c>
      <c r="D25" s="3">
        <v>200</v>
      </c>
      <c r="E25" s="4">
        <v>6.5</v>
      </c>
      <c r="F25" s="4">
        <v>10</v>
      </c>
    </row>
    <row r="26" spans="1:6" x14ac:dyDescent="0.2">
      <c r="A26" s="246"/>
      <c r="B26" s="2" t="s">
        <v>48</v>
      </c>
      <c r="C26" s="3">
        <v>210</v>
      </c>
      <c r="D26" s="3">
        <v>220</v>
      </c>
      <c r="E26" s="4">
        <v>7</v>
      </c>
      <c r="F26" s="4">
        <v>11</v>
      </c>
    </row>
    <row r="27" spans="1:6" x14ac:dyDescent="0.2">
      <c r="A27" s="246"/>
      <c r="B27" s="2" t="s">
        <v>49</v>
      </c>
      <c r="C27" s="3">
        <v>230</v>
      </c>
      <c r="D27" s="3">
        <v>240</v>
      </c>
      <c r="E27" s="4">
        <v>7.5</v>
      </c>
      <c r="F27" s="4">
        <v>12</v>
      </c>
    </row>
    <row r="28" spans="1:6" x14ac:dyDescent="0.2">
      <c r="A28" s="246"/>
      <c r="B28" s="2" t="s">
        <v>50</v>
      </c>
      <c r="C28" s="3">
        <v>250</v>
      </c>
      <c r="D28" s="3">
        <v>260</v>
      </c>
      <c r="E28" s="4">
        <v>7.5</v>
      </c>
      <c r="F28" s="4">
        <v>12.5</v>
      </c>
    </row>
    <row r="29" spans="1:6" x14ac:dyDescent="0.2">
      <c r="A29" s="246"/>
      <c r="B29" s="2" t="s">
        <v>51</v>
      </c>
      <c r="C29" s="3">
        <v>270</v>
      </c>
      <c r="D29" s="3">
        <v>280</v>
      </c>
      <c r="E29" s="4">
        <v>8</v>
      </c>
      <c r="F29" s="4">
        <v>13</v>
      </c>
    </row>
    <row r="30" spans="1:6" x14ac:dyDescent="0.2">
      <c r="A30" s="246"/>
      <c r="B30" s="2" t="s">
        <v>52</v>
      </c>
      <c r="C30" s="3">
        <v>290</v>
      </c>
      <c r="D30" s="3">
        <v>300</v>
      </c>
      <c r="E30" s="4">
        <v>8.5</v>
      </c>
      <c r="F30" s="4">
        <v>14</v>
      </c>
    </row>
    <row r="31" spans="1:6" x14ac:dyDescent="0.2">
      <c r="A31" s="246"/>
      <c r="B31" s="2" t="s">
        <v>53</v>
      </c>
      <c r="C31" s="3">
        <v>310</v>
      </c>
      <c r="D31" s="3">
        <v>300</v>
      </c>
      <c r="E31" s="4">
        <v>9</v>
      </c>
      <c r="F31" s="4">
        <v>15.5</v>
      </c>
    </row>
    <row r="32" spans="1:6" x14ac:dyDescent="0.2">
      <c r="A32" s="246"/>
      <c r="B32" s="2" t="s">
        <v>54</v>
      </c>
      <c r="C32" s="3">
        <v>330</v>
      </c>
      <c r="D32" s="3">
        <v>300</v>
      </c>
      <c r="E32" s="4">
        <v>9.5</v>
      </c>
      <c r="F32" s="4">
        <v>16.5</v>
      </c>
    </row>
    <row r="33" spans="1:6" x14ac:dyDescent="0.2">
      <c r="A33" s="246"/>
      <c r="B33" s="2" t="s">
        <v>55</v>
      </c>
      <c r="C33" s="3">
        <v>350</v>
      </c>
      <c r="D33" s="3">
        <v>300</v>
      </c>
      <c r="E33" s="4">
        <v>10</v>
      </c>
      <c r="F33" s="4">
        <v>17.5</v>
      </c>
    </row>
    <row r="34" spans="1:6" x14ac:dyDescent="0.2">
      <c r="A34" s="246"/>
      <c r="B34" s="2" t="s">
        <v>56</v>
      </c>
      <c r="C34" s="3">
        <v>390</v>
      </c>
      <c r="D34" s="3">
        <v>300</v>
      </c>
      <c r="E34" s="4">
        <v>11</v>
      </c>
      <c r="F34" s="4">
        <v>19</v>
      </c>
    </row>
    <row r="35" spans="1:6" x14ac:dyDescent="0.2">
      <c r="A35" s="246"/>
      <c r="B35" s="2" t="s">
        <v>57</v>
      </c>
      <c r="C35" s="3">
        <v>440</v>
      </c>
      <c r="D35" s="3">
        <v>300</v>
      </c>
      <c r="E35" s="4">
        <v>11.5</v>
      </c>
      <c r="F35" s="4">
        <v>21</v>
      </c>
    </row>
    <row r="36" spans="1:6" x14ac:dyDescent="0.2">
      <c r="A36" s="246"/>
      <c r="B36" s="2" t="s">
        <v>58</v>
      </c>
      <c r="C36" s="3">
        <v>490</v>
      </c>
      <c r="D36" s="3">
        <v>300</v>
      </c>
      <c r="E36" s="4">
        <v>12</v>
      </c>
      <c r="F36" s="4">
        <v>23</v>
      </c>
    </row>
    <row r="37" spans="1:6" x14ac:dyDescent="0.2">
      <c r="A37" s="246"/>
      <c r="B37" s="2" t="s">
        <v>59</v>
      </c>
      <c r="C37" s="3">
        <v>540</v>
      </c>
      <c r="D37" s="3">
        <v>300</v>
      </c>
      <c r="E37" s="4">
        <v>12.5</v>
      </c>
      <c r="F37" s="4">
        <v>24</v>
      </c>
    </row>
    <row r="38" spans="1:6" x14ac:dyDescent="0.2">
      <c r="A38" s="246"/>
      <c r="B38" s="2" t="s">
        <v>60</v>
      </c>
      <c r="C38" s="3">
        <v>590</v>
      </c>
      <c r="D38" s="3">
        <v>300</v>
      </c>
      <c r="E38" s="4">
        <v>13</v>
      </c>
      <c r="F38" s="4">
        <v>25</v>
      </c>
    </row>
    <row r="39" spans="1:6" x14ac:dyDescent="0.2">
      <c r="A39" s="246"/>
      <c r="B39" s="2" t="s">
        <v>61</v>
      </c>
      <c r="C39" s="3">
        <v>640</v>
      </c>
      <c r="D39" s="3">
        <v>300</v>
      </c>
      <c r="E39" s="4">
        <v>13.5</v>
      </c>
      <c r="F39" s="4">
        <v>26</v>
      </c>
    </row>
    <row r="40" spans="1:6" x14ac:dyDescent="0.2">
      <c r="A40" s="246"/>
      <c r="B40" s="2" t="s">
        <v>62</v>
      </c>
      <c r="C40" s="3">
        <v>690</v>
      </c>
      <c r="D40" s="3">
        <v>300</v>
      </c>
      <c r="E40" s="4">
        <v>14.5</v>
      </c>
      <c r="F40" s="4">
        <v>27</v>
      </c>
    </row>
    <row r="41" spans="1:6" x14ac:dyDescent="0.2">
      <c r="A41" s="246"/>
      <c r="B41" s="2" t="s">
        <v>63</v>
      </c>
      <c r="C41" s="3">
        <v>790</v>
      </c>
      <c r="D41" s="3">
        <v>300</v>
      </c>
      <c r="E41" s="4">
        <v>15</v>
      </c>
      <c r="F41" s="4">
        <v>28</v>
      </c>
    </row>
    <row r="42" spans="1:6" x14ac:dyDescent="0.2">
      <c r="A42" s="246"/>
      <c r="B42" s="2" t="s">
        <v>64</v>
      </c>
      <c r="C42" s="3">
        <v>890</v>
      </c>
      <c r="D42" s="3">
        <v>300</v>
      </c>
      <c r="E42" s="4">
        <v>16</v>
      </c>
      <c r="F42" s="4">
        <v>30</v>
      </c>
    </row>
    <row r="43" spans="1:6" x14ac:dyDescent="0.2">
      <c r="A43" s="246"/>
      <c r="B43" s="2" t="s">
        <v>65</v>
      </c>
      <c r="C43" s="3">
        <v>990</v>
      </c>
      <c r="D43" s="3">
        <v>300</v>
      </c>
      <c r="E43" s="4">
        <v>16.5</v>
      </c>
      <c r="F43" s="4">
        <v>31</v>
      </c>
    </row>
    <row r="44" spans="1:6" x14ac:dyDescent="0.2">
      <c r="A44" s="246" t="s">
        <v>140</v>
      </c>
      <c r="B44" s="2" t="s">
        <v>66</v>
      </c>
      <c r="C44" s="3">
        <v>100</v>
      </c>
      <c r="D44" s="3">
        <v>100</v>
      </c>
      <c r="E44" s="4">
        <v>6</v>
      </c>
      <c r="F44" s="4">
        <v>10</v>
      </c>
    </row>
    <row r="45" spans="1:6" x14ac:dyDescent="0.2">
      <c r="A45" s="246"/>
      <c r="B45" s="2" t="s">
        <v>67</v>
      </c>
      <c r="C45" s="3">
        <v>120</v>
      </c>
      <c r="D45" s="3">
        <v>120</v>
      </c>
      <c r="E45" s="4">
        <v>6.5</v>
      </c>
      <c r="F45" s="4">
        <v>11</v>
      </c>
    </row>
    <row r="46" spans="1:6" x14ac:dyDescent="0.2">
      <c r="A46" s="246"/>
      <c r="B46" s="2" t="s">
        <v>68</v>
      </c>
      <c r="C46" s="3">
        <v>140</v>
      </c>
      <c r="D46" s="3">
        <v>140</v>
      </c>
      <c r="E46" s="4">
        <v>7</v>
      </c>
      <c r="F46" s="4">
        <v>12</v>
      </c>
    </row>
    <row r="47" spans="1:6" x14ac:dyDescent="0.2">
      <c r="A47" s="246"/>
      <c r="B47" s="2" t="s">
        <v>69</v>
      </c>
      <c r="C47" s="3">
        <v>160</v>
      </c>
      <c r="D47" s="3">
        <v>160</v>
      </c>
      <c r="E47" s="4">
        <v>8</v>
      </c>
      <c r="F47" s="4">
        <v>13</v>
      </c>
    </row>
    <row r="48" spans="1:6" x14ac:dyDescent="0.2">
      <c r="A48" s="246"/>
      <c r="B48" s="6" t="s">
        <v>70</v>
      </c>
      <c r="C48" s="7">
        <v>180</v>
      </c>
      <c r="D48" s="7">
        <v>180</v>
      </c>
      <c r="E48" s="8">
        <v>8.5</v>
      </c>
      <c r="F48" s="8">
        <v>14</v>
      </c>
    </row>
    <row r="49" spans="1:6" x14ac:dyDescent="0.2">
      <c r="A49" s="246"/>
      <c r="B49" s="2" t="s">
        <v>71</v>
      </c>
      <c r="C49" s="3">
        <v>200</v>
      </c>
      <c r="D49" s="3">
        <v>200</v>
      </c>
      <c r="E49" s="4">
        <v>9</v>
      </c>
      <c r="F49" s="4">
        <v>15</v>
      </c>
    </row>
    <row r="50" spans="1:6" x14ac:dyDescent="0.2">
      <c r="A50" s="246"/>
      <c r="B50" s="2" t="s">
        <v>72</v>
      </c>
      <c r="C50" s="3">
        <v>220</v>
      </c>
      <c r="D50" s="3">
        <v>220</v>
      </c>
      <c r="E50" s="4">
        <v>9.5</v>
      </c>
      <c r="F50" s="4">
        <v>16</v>
      </c>
    </row>
    <row r="51" spans="1:6" x14ac:dyDescent="0.2">
      <c r="A51" s="246"/>
      <c r="B51" s="2" t="s">
        <v>73</v>
      </c>
      <c r="C51" s="3">
        <v>240</v>
      </c>
      <c r="D51" s="3">
        <v>240</v>
      </c>
      <c r="E51" s="4">
        <v>10</v>
      </c>
      <c r="F51" s="4">
        <v>17</v>
      </c>
    </row>
    <row r="52" spans="1:6" x14ac:dyDescent="0.2">
      <c r="A52" s="246"/>
      <c r="B52" s="2" t="s">
        <v>74</v>
      </c>
      <c r="C52" s="3">
        <v>260</v>
      </c>
      <c r="D52" s="3">
        <v>260</v>
      </c>
      <c r="E52" s="4">
        <v>10</v>
      </c>
      <c r="F52" s="4">
        <v>17.5</v>
      </c>
    </row>
    <row r="53" spans="1:6" x14ac:dyDescent="0.2">
      <c r="A53" s="246"/>
      <c r="B53" s="2" t="s">
        <v>75</v>
      </c>
      <c r="C53" s="3">
        <v>280</v>
      </c>
      <c r="D53" s="3">
        <v>280</v>
      </c>
      <c r="E53" s="4">
        <v>10.5</v>
      </c>
      <c r="F53" s="4">
        <v>18</v>
      </c>
    </row>
    <row r="54" spans="1:6" x14ac:dyDescent="0.2">
      <c r="A54" s="246"/>
      <c r="B54" s="2" t="s">
        <v>76</v>
      </c>
      <c r="C54" s="3">
        <v>300</v>
      </c>
      <c r="D54" s="3">
        <v>300</v>
      </c>
      <c r="E54" s="4">
        <v>11</v>
      </c>
      <c r="F54" s="4">
        <v>19</v>
      </c>
    </row>
    <row r="55" spans="1:6" x14ac:dyDescent="0.2">
      <c r="A55" s="246"/>
      <c r="B55" s="2" t="s">
        <v>77</v>
      </c>
      <c r="C55" s="3">
        <v>320</v>
      </c>
      <c r="D55" s="3">
        <v>300</v>
      </c>
      <c r="E55" s="4">
        <v>11.5</v>
      </c>
      <c r="F55" s="4">
        <v>20.5</v>
      </c>
    </row>
    <row r="56" spans="1:6" x14ac:dyDescent="0.2">
      <c r="A56" s="246"/>
      <c r="B56" s="2" t="s">
        <v>78</v>
      </c>
      <c r="C56" s="3">
        <v>340</v>
      </c>
      <c r="D56" s="3">
        <v>300</v>
      </c>
      <c r="E56" s="4">
        <v>12</v>
      </c>
      <c r="F56" s="4">
        <v>21.5</v>
      </c>
    </row>
    <row r="57" spans="1:6" x14ac:dyDescent="0.2">
      <c r="A57" s="246"/>
      <c r="B57" s="2" t="s">
        <v>79</v>
      </c>
      <c r="C57" s="3">
        <v>360</v>
      </c>
      <c r="D57" s="3">
        <v>300</v>
      </c>
      <c r="E57" s="4">
        <v>12.5</v>
      </c>
      <c r="F57" s="4">
        <v>22.5</v>
      </c>
    </row>
    <row r="58" spans="1:6" x14ac:dyDescent="0.2">
      <c r="A58" s="246"/>
      <c r="B58" s="2" t="s">
        <v>80</v>
      </c>
      <c r="C58" s="3">
        <v>400</v>
      </c>
      <c r="D58" s="3">
        <v>300</v>
      </c>
      <c r="E58" s="4">
        <v>13.5</v>
      </c>
      <c r="F58" s="4">
        <v>24</v>
      </c>
    </row>
    <row r="59" spans="1:6" x14ac:dyDescent="0.2">
      <c r="A59" s="246"/>
      <c r="B59" s="2" t="s">
        <v>81</v>
      </c>
      <c r="C59" s="3">
        <v>450</v>
      </c>
      <c r="D59" s="3">
        <v>300</v>
      </c>
      <c r="E59" s="4">
        <v>14</v>
      </c>
      <c r="F59" s="4">
        <v>26</v>
      </c>
    </row>
    <row r="60" spans="1:6" x14ac:dyDescent="0.2">
      <c r="A60" s="246"/>
      <c r="B60" s="2" t="s">
        <v>82</v>
      </c>
      <c r="C60" s="3">
        <v>500</v>
      </c>
      <c r="D60" s="3">
        <v>300</v>
      </c>
      <c r="E60" s="4">
        <v>14.5</v>
      </c>
      <c r="F60" s="4">
        <v>28</v>
      </c>
    </row>
    <row r="61" spans="1:6" x14ac:dyDescent="0.2">
      <c r="A61" s="246"/>
      <c r="B61" s="2" t="s">
        <v>83</v>
      </c>
      <c r="C61" s="3">
        <v>550</v>
      </c>
      <c r="D61" s="3">
        <v>300</v>
      </c>
      <c r="E61" s="4">
        <v>15</v>
      </c>
      <c r="F61" s="4">
        <v>29</v>
      </c>
    </row>
    <row r="62" spans="1:6" x14ac:dyDescent="0.2">
      <c r="A62" s="246"/>
      <c r="B62" s="2" t="s">
        <v>84</v>
      </c>
      <c r="C62" s="3">
        <v>600</v>
      </c>
      <c r="D62" s="3">
        <v>300</v>
      </c>
      <c r="E62" s="4">
        <v>15.5</v>
      </c>
      <c r="F62" s="4">
        <v>30</v>
      </c>
    </row>
    <row r="63" spans="1:6" x14ac:dyDescent="0.2">
      <c r="A63" s="246"/>
      <c r="B63" s="2" t="s">
        <v>85</v>
      </c>
      <c r="C63" s="3">
        <v>650</v>
      </c>
      <c r="D63" s="3">
        <v>300</v>
      </c>
      <c r="E63" s="4">
        <v>16</v>
      </c>
      <c r="F63" s="4">
        <v>31</v>
      </c>
    </row>
    <row r="64" spans="1:6" x14ac:dyDescent="0.2">
      <c r="A64" s="246"/>
      <c r="B64" s="2" t="s">
        <v>86</v>
      </c>
      <c r="C64" s="3">
        <v>700</v>
      </c>
      <c r="D64" s="3">
        <v>300</v>
      </c>
      <c r="E64" s="4">
        <v>17</v>
      </c>
      <c r="F64" s="4">
        <v>32</v>
      </c>
    </row>
    <row r="65" spans="1:6" x14ac:dyDescent="0.2">
      <c r="A65" s="246"/>
      <c r="B65" s="2" t="s">
        <v>87</v>
      </c>
      <c r="C65" s="3">
        <v>800</v>
      </c>
      <c r="D65" s="3">
        <v>300</v>
      </c>
      <c r="E65" s="4">
        <v>17.5</v>
      </c>
      <c r="F65" s="4">
        <v>33</v>
      </c>
    </row>
    <row r="66" spans="1:6" x14ac:dyDescent="0.2">
      <c r="A66" s="246"/>
      <c r="B66" s="2" t="s">
        <v>88</v>
      </c>
      <c r="C66" s="3">
        <v>900</v>
      </c>
      <c r="D66" s="3">
        <v>300</v>
      </c>
      <c r="E66" s="4">
        <v>18.5</v>
      </c>
      <c r="F66" s="4">
        <v>35</v>
      </c>
    </row>
    <row r="67" spans="1:6" x14ac:dyDescent="0.2">
      <c r="A67" s="246"/>
      <c r="B67" s="2" t="s">
        <v>89</v>
      </c>
      <c r="C67" s="3">
        <v>1000</v>
      </c>
      <c r="D67" s="3">
        <v>300</v>
      </c>
      <c r="E67" s="4">
        <v>19</v>
      </c>
      <c r="F67" s="4">
        <v>36</v>
      </c>
    </row>
    <row r="68" spans="1:6" x14ac:dyDescent="0.2">
      <c r="A68" s="246" t="s">
        <v>141</v>
      </c>
      <c r="B68" s="2" t="s">
        <v>90</v>
      </c>
      <c r="C68" s="3">
        <v>120</v>
      </c>
      <c r="D68" s="3">
        <v>106</v>
      </c>
      <c r="E68" s="9">
        <v>12</v>
      </c>
      <c r="F68" s="9">
        <v>20</v>
      </c>
    </row>
    <row r="69" spans="1:6" x14ac:dyDescent="0.2">
      <c r="A69" s="246"/>
      <c r="B69" s="2" t="s">
        <v>91</v>
      </c>
      <c r="C69" s="3">
        <v>140</v>
      </c>
      <c r="D69" s="3">
        <v>126</v>
      </c>
      <c r="E69" s="9">
        <v>12.5</v>
      </c>
      <c r="F69" s="9">
        <v>21</v>
      </c>
    </row>
    <row r="70" spans="1:6" x14ac:dyDescent="0.2">
      <c r="A70" s="246"/>
      <c r="B70" s="2" t="s">
        <v>92</v>
      </c>
      <c r="C70" s="3">
        <v>160</v>
      </c>
      <c r="D70" s="3">
        <v>146</v>
      </c>
      <c r="E70" s="9">
        <v>13</v>
      </c>
      <c r="F70" s="9">
        <v>22</v>
      </c>
    </row>
    <row r="71" spans="1:6" x14ac:dyDescent="0.2">
      <c r="A71" s="246"/>
      <c r="B71" s="2" t="s">
        <v>93</v>
      </c>
      <c r="C71" s="3">
        <v>180</v>
      </c>
      <c r="D71" s="3">
        <v>166</v>
      </c>
      <c r="E71" s="9">
        <v>14</v>
      </c>
      <c r="F71" s="9">
        <v>23</v>
      </c>
    </row>
    <row r="72" spans="1:6" x14ac:dyDescent="0.2">
      <c r="A72" s="246"/>
      <c r="B72" s="2" t="s">
        <v>94</v>
      </c>
      <c r="C72" s="3">
        <v>200</v>
      </c>
      <c r="D72" s="3">
        <v>186</v>
      </c>
      <c r="E72" s="9">
        <v>14.5</v>
      </c>
      <c r="F72" s="9">
        <v>24</v>
      </c>
    </row>
    <row r="73" spans="1:6" x14ac:dyDescent="0.2">
      <c r="A73" s="246"/>
      <c r="B73" s="2" t="s">
        <v>95</v>
      </c>
      <c r="C73" s="3">
        <v>220</v>
      </c>
      <c r="D73" s="3">
        <v>206</v>
      </c>
      <c r="E73" s="9">
        <v>15</v>
      </c>
      <c r="F73" s="9">
        <v>25</v>
      </c>
    </row>
    <row r="74" spans="1:6" x14ac:dyDescent="0.2">
      <c r="A74" s="246"/>
      <c r="B74" s="2" t="s">
        <v>96</v>
      </c>
      <c r="C74" s="3">
        <v>240</v>
      </c>
      <c r="D74" s="3">
        <v>226</v>
      </c>
      <c r="E74" s="9">
        <v>15.5</v>
      </c>
      <c r="F74" s="9">
        <v>26</v>
      </c>
    </row>
    <row r="75" spans="1:6" x14ac:dyDescent="0.2">
      <c r="A75" s="246"/>
      <c r="B75" s="2" t="s">
        <v>97</v>
      </c>
      <c r="C75" s="3">
        <v>270</v>
      </c>
      <c r="D75" s="3">
        <v>248</v>
      </c>
      <c r="E75" s="9">
        <v>18</v>
      </c>
      <c r="F75" s="9">
        <v>32</v>
      </c>
    </row>
    <row r="76" spans="1:6" x14ac:dyDescent="0.2">
      <c r="A76" s="246"/>
      <c r="B76" s="2" t="s">
        <v>98</v>
      </c>
      <c r="C76" s="3">
        <v>290</v>
      </c>
      <c r="D76" s="3">
        <v>268</v>
      </c>
      <c r="E76" s="9">
        <v>18</v>
      </c>
      <c r="F76" s="9">
        <v>32.5</v>
      </c>
    </row>
    <row r="77" spans="1:6" x14ac:dyDescent="0.2">
      <c r="A77" s="246"/>
      <c r="B77" s="2" t="s">
        <v>99</v>
      </c>
      <c r="C77" s="3">
        <v>310</v>
      </c>
      <c r="D77" s="3">
        <v>288</v>
      </c>
      <c r="E77" s="9">
        <v>18.5</v>
      </c>
      <c r="F77" s="9">
        <v>33</v>
      </c>
    </row>
    <row r="78" spans="1:6" x14ac:dyDescent="0.2">
      <c r="A78" s="246"/>
      <c r="B78" s="2" t="s">
        <v>100</v>
      </c>
      <c r="C78" s="3">
        <v>340</v>
      </c>
      <c r="D78" s="3">
        <v>310</v>
      </c>
      <c r="E78" s="9">
        <v>21</v>
      </c>
      <c r="F78" s="9">
        <v>39</v>
      </c>
    </row>
    <row r="79" spans="1:6" x14ac:dyDescent="0.2">
      <c r="A79" s="246"/>
      <c r="B79" s="2" t="s">
        <v>101</v>
      </c>
      <c r="C79" s="3">
        <v>359</v>
      </c>
      <c r="D79" s="3">
        <v>309</v>
      </c>
      <c r="E79" s="9">
        <v>21</v>
      </c>
      <c r="F79" s="9">
        <v>40</v>
      </c>
    </row>
    <row r="80" spans="1:6" x14ac:dyDescent="0.2">
      <c r="A80" s="246"/>
      <c r="B80" s="2" t="s">
        <v>102</v>
      </c>
      <c r="C80" s="3">
        <v>377</v>
      </c>
      <c r="D80" s="3">
        <v>309</v>
      </c>
      <c r="E80" s="9">
        <v>21</v>
      </c>
      <c r="F80" s="9">
        <v>40</v>
      </c>
    </row>
    <row r="81" spans="1:6" x14ac:dyDescent="0.2">
      <c r="A81" s="246"/>
      <c r="B81" s="2" t="s">
        <v>103</v>
      </c>
      <c r="C81" s="3">
        <v>395</v>
      </c>
      <c r="D81" s="3">
        <v>308</v>
      </c>
      <c r="E81" s="9">
        <v>21</v>
      </c>
      <c r="F81" s="9">
        <v>40</v>
      </c>
    </row>
    <row r="82" spans="1:6" x14ac:dyDescent="0.2">
      <c r="A82" s="246"/>
      <c r="B82" s="2" t="s">
        <v>104</v>
      </c>
      <c r="C82" s="3">
        <v>432</v>
      </c>
      <c r="D82" s="3">
        <v>307</v>
      </c>
      <c r="E82" s="9">
        <v>21</v>
      </c>
      <c r="F82" s="9">
        <v>40</v>
      </c>
    </row>
    <row r="83" spans="1:6" x14ac:dyDescent="0.2">
      <c r="A83" s="246"/>
      <c r="B83" s="2" t="s">
        <v>105</v>
      </c>
      <c r="C83" s="3">
        <v>478</v>
      </c>
      <c r="D83" s="3">
        <v>307</v>
      </c>
      <c r="E83" s="9">
        <v>21</v>
      </c>
      <c r="F83" s="9">
        <v>40</v>
      </c>
    </row>
    <row r="84" spans="1:6" x14ac:dyDescent="0.2">
      <c r="A84" s="246"/>
      <c r="B84" s="2" t="s">
        <v>106</v>
      </c>
      <c r="C84" s="3">
        <v>524</v>
      </c>
      <c r="D84" s="3">
        <v>306</v>
      </c>
      <c r="E84" s="9">
        <v>21</v>
      </c>
      <c r="F84" s="9">
        <v>40</v>
      </c>
    </row>
    <row r="85" spans="1:6" x14ac:dyDescent="0.2">
      <c r="A85" s="246"/>
      <c r="B85" s="2" t="s">
        <v>107</v>
      </c>
      <c r="C85" s="3">
        <v>572</v>
      </c>
      <c r="D85" s="3">
        <v>306</v>
      </c>
      <c r="E85" s="9">
        <v>21</v>
      </c>
      <c r="F85" s="9">
        <v>40</v>
      </c>
    </row>
    <row r="86" spans="1:6" x14ac:dyDescent="0.2">
      <c r="A86" s="246"/>
      <c r="B86" s="2" t="s">
        <v>108</v>
      </c>
      <c r="C86" s="3">
        <v>620</v>
      </c>
      <c r="D86" s="3">
        <v>305</v>
      </c>
      <c r="E86" s="9">
        <v>21</v>
      </c>
      <c r="F86" s="9">
        <v>40</v>
      </c>
    </row>
    <row r="87" spans="1:6" x14ac:dyDescent="0.2">
      <c r="A87" s="246"/>
      <c r="B87" s="2" t="s">
        <v>109</v>
      </c>
      <c r="C87" s="3">
        <v>668</v>
      </c>
      <c r="D87" s="3">
        <v>305</v>
      </c>
      <c r="E87" s="9">
        <v>21</v>
      </c>
      <c r="F87" s="9">
        <v>40</v>
      </c>
    </row>
    <row r="88" spans="1:6" x14ac:dyDescent="0.2">
      <c r="A88" s="246"/>
      <c r="B88" s="2" t="s">
        <v>110</v>
      </c>
      <c r="C88" s="3">
        <v>716</v>
      </c>
      <c r="D88" s="3">
        <v>304</v>
      </c>
      <c r="E88" s="9">
        <v>21</v>
      </c>
      <c r="F88" s="9">
        <v>40</v>
      </c>
    </row>
    <row r="89" spans="1:6" x14ac:dyDescent="0.2">
      <c r="A89" s="246"/>
      <c r="B89" s="2" t="s">
        <v>111</v>
      </c>
      <c r="C89" s="3">
        <v>814</v>
      </c>
      <c r="D89" s="3">
        <v>303</v>
      </c>
      <c r="E89" s="9">
        <v>21</v>
      </c>
      <c r="F89" s="9">
        <v>40</v>
      </c>
    </row>
    <row r="90" spans="1:6" x14ac:dyDescent="0.2">
      <c r="A90" s="246"/>
      <c r="B90" s="2" t="s">
        <v>112</v>
      </c>
      <c r="C90" s="5">
        <v>910</v>
      </c>
      <c r="D90" s="3">
        <v>302</v>
      </c>
      <c r="E90" s="9">
        <v>21</v>
      </c>
      <c r="F90" s="9">
        <v>40</v>
      </c>
    </row>
    <row r="91" spans="1:6" x14ac:dyDescent="0.2">
      <c r="A91" s="246"/>
      <c r="B91" s="2" t="s">
        <v>113</v>
      </c>
      <c r="C91" s="3">
        <v>1008</v>
      </c>
      <c r="D91" s="3">
        <v>302</v>
      </c>
      <c r="E91" s="9">
        <v>21</v>
      </c>
      <c r="F91" s="9">
        <v>40</v>
      </c>
    </row>
    <row r="92" spans="1:6" x14ac:dyDescent="0.2">
      <c r="A92" s="246" t="s">
        <v>142</v>
      </c>
      <c r="B92" s="2" t="s">
        <v>114</v>
      </c>
      <c r="C92" s="3">
        <v>80</v>
      </c>
      <c r="D92" s="3">
        <v>42</v>
      </c>
      <c r="E92" s="4">
        <v>3.9</v>
      </c>
      <c r="F92" s="4">
        <v>5.9</v>
      </c>
    </row>
    <row r="93" spans="1:6" x14ac:dyDescent="0.2">
      <c r="A93" s="246"/>
      <c r="B93" s="2" t="s">
        <v>115</v>
      </c>
      <c r="C93" s="3">
        <v>100</v>
      </c>
      <c r="D93" s="3">
        <v>50</v>
      </c>
      <c r="E93" s="4">
        <v>4.5</v>
      </c>
      <c r="F93" s="4">
        <v>6.8</v>
      </c>
    </row>
    <row r="94" spans="1:6" x14ac:dyDescent="0.2">
      <c r="A94" s="246"/>
      <c r="B94" s="2" t="s">
        <v>116</v>
      </c>
      <c r="C94" s="3">
        <v>120</v>
      </c>
      <c r="D94" s="3">
        <v>58</v>
      </c>
      <c r="E94" s="4">
        <v>5.0999999999999996</v>
      </c>
      <c r="F94" s="4">
        <v>7.7</v>
      </c>
    </row>
    <row r="95" spans="1:6" x14ac:dyDescent="0.2">
      <c r="A95" s="246"/>
      <c r="B95" s="2" t="s">
        <v>117</v>
      </c>
      <c r="C95" s="3">
        <v>140</v>
      </c>
      <c r="D95" s="3">
        <v>66</v>
      </c>
      <c r="E95" s="4">
        <v>5.7</v>
      </c>
      <c r="F95" s="4">
        <v>8.6</v>
      </c>
    </row>
    <row r="96" spans="1:6" x14ac:dyDescent="0.2">
      <c r="A96" s="246"/>
      <c r="B96" s="2" t="s">
        <v>118</v>
      </c>
      <c r="C96" s="3">
        <v>160</v>
      </c>
      <c r="D96" s="3">
        <v>74</v>
      </c>
      <c r="E96" s="4">
        <v>6.3</v>
      </c>
      <c r="F96" s="4">
        <v>9.5</v>
      </c>
    </row>
    <row r="97" spans="1:6" x14ac:dyDescent="0.2">
      <c r="A97" s="246"/>
      <c r="B97" s="2" t="s">
        <v>119</v>
      </c>
      <c r="C97" s="3">
        <v>180</v>
      </c>
      <c r="D97" s="3">
        <v>82</v>
      </c>
      <c r="E97" s="4">
        <v>6.9</v>
      </c>
      <c r="F97" s="4">
        <v>10.4</v>
      </c>
    </row>
    <row r="98" spans="1:6" x14ac:dyDescent="0.2">
      <c r="A98" s="246"/>
      <c r="B98" s="2" t="s">
        <v>120</v>
      </c>
      <c r="C98" s="3">
        <v>200</v>
      </c>
      <c r="D98" s="3">
        <v>90</v>
      </c>
      <c r="E98" s="4">
        <v>7.5</v>
      </c>
      <c r="F98" s="4">
        <v>11.3</v>
      </c>
    </row>
    <row r="99" spans="1:6" x14ac:dyDescent="0.2">
      <c r="A99" s="246"/>
      <c r="B99" s="2" t="s">
        <v>121</v>
      </c>
      <c r="C99" s="3">
        <v>220</v>
      </c>
      <c r="D99" s="3">
        <v>98</v>
      </c>
      <c r="E99" s="4">
        <v>8.1</v>
      </c>
      <c r="F99" s="4">
        <v>12.2</v>
      </c>
    </row>
    <row r="100" spans="1:6" x14ac:dyDescent="0.2">
      <c r="A100" s="246"/>
      <c r="B100" s="2" t="s">
        <v>122</v>
      </c>
      <c r="C100" s="3">
        <v>240</v>
      </c>
      <c r="D100" s="3">
        <v>106</v>
      </c>
      <c r="E100" s="4">
        <v>8.6999999999999993</v>
      </c>
      <c r="F100" s="4">
        <v>13.1</v>
      </c>
    </row>
    <row r="101" spans="1:6" x14ac:dyDescent="0.2">
      <c r="A101" s="246"/>
      <c r="B101" s="2" t="s">
        <v>123</v>
      </c>
      <c r="C101" s="3">
        <v>260</v>
      </c>
      <c r="D101" s="3">
        <v>113</v>
      </c>
      <c r="E101" s="4">
        <v>9.4</v>
      </c>
      <c r="F101" s="4">
        <v>14.1</v>
      </c>
    </row>
    <row r="102" spans="1:6" x14ac:dyDescent="0.2">
      <c r="A102" s="246"/>
      <c r="B102" s="2" t="s">
        <v>124</v>
      </c>
      <c r="C102" s="3">
        <v>280</v>
      </c>
      <c r="D102" s="3">
        <v>119</v>
      </c>
      <c r="E102" s="4">
        <v>10.1</v>
      </c>
      <c r="F102" s="4">
        <v>15.2</v>
      </c>
    </row>
    <row r="103" spans="1:6" x14ac:dyDescent="0.2">
      <c r="A103" s="246"/>
      <c r="B103" s="2" t="s">
        <v>125</v>
      </c>
      <c r="C103" s="3">
        <v>300</v>
      </c>
      <c r="D103" s="3">
        <v>125</v>
      </c>
      <c r="E103" s="4">
        <v>10.8</v>
      </c>
      <c r="F103" s="4">
        <v>16.2</v>
      </c>
    </row>
    <row r="104" spans="1:6" x14ac:dyDescent="0.2">
      <c r="A104" s="246"/>
      <c r="B104" s="2" t="s">
        <v>126</v>
      </c>
      <c r="C104" s="3">
        <v>320</v>
      </c>
      <c r="D104" s="3">
        <v>131</v>
      </c>
      <c r="E104" s="4">
        <v>11.5</v>
      </c>
      <c r="F104" s="4">
        <v>17.3</v>
      </c>
    </row>
    <row r="105" spans="1:6" x14ac:dyDescent="0.2">
      <c r="A105" s="246"/>
      <c r="B105" s="2" t="s">
        <v>127</v>
      </c>
      <c r="C105" s="3">
        <v>340</v>
      </c>
      <c r="D105" s="3">
        <v>137</v>
      </c>
      <c r="E105" s="4">
        <v>12.2</v>
      </c>
      <c r="F105" s="4">
        <v>18.3</v>
      </c>
    </row>
    <row r="106" spans="1:6" x14ac:dyDescent="0.2">
      <c r="A106" s="246"/>
      <c r="B106" s="2" t="s">
        <v>128</v>
      </c>
      <c r="C106" s="5">
        <v>360</v>
      </c>
      <c r="D106" s="3">
        <v>143</v>
      </c>
      <c r="E106" s="4">
        <v>13</v>
      </c>
      <c r="F106" s="4">
        <v>19.5</v>
      </c>
    </row>
    <row r="107" spans="1:6" x14ac:dyDescent="0.2">
      <c r="A107" s="246"/>
      <c r="B107" s="2" t="s">
        <v>129</v>
      </c>
      <c r="C107" s="5">
        <v>380</v>
      </c>
      <c r="D107" s="3">
        <v>149</v>
      </c>
      <c r="E107" s="4">
        <v>13.7</v>
      </c>
      <c r="F107" s="4">
        <v>20.5</v>
      </c>
    </row>
    <row r="108" spans="1:6" x14ac:dyDescent="0.2">
      <c r="A108" s="246"/>
      <c r="B108" s="2" t="s">
        <v>130</v>
      </c>
      <c r="C108" s="3">
        <v>400</v>
      </c>
      <c r="D108" s="3">
        <v>155</v>
      </c>
      <c r="E108" s="4">
        <v>14.4</v>
      </c>
      <c r="F108" s="4">
        <v>21.6</v>
      </c>
    </row>
    <row r="109" spans="1:6" x14ac:dyDescent="0.2">
      <c r="A109" s="246"/>
      <c r="B109" s="2" t="s">
        <v>131</v>
      </c>
      <c r="C109" s="3">
        <v>425</v>
      </c>
      <c r="D109" s="3">
        <v>163</v>
      </c>
      <c r="E109" s="4">
        <v>15.3</v>
      </c>
      <c r="F109" s="4">
        <v>23</v>
      </c>
    </row>
    <row r="110" spans="1:6" x14ac:dyDescent="0.2">
      <c r="A110" s="246"/>
      <c r="B110" s="2" t="s">
        <v>132</v>
      </c>
      <c r="C110" s="3">
        <v>450</v>
      </c>
      <c r="D110" s="3">
        <v>170</v>
      </c>
      <c r="E110" s="4">
        <v>16.2</v>
      </c>
      <c r="F110" s="4">
        <v>24.3</v>
      </c>
    </row>
    <row r="111" spans="1:6" x14ac:dyDescent="0.2">
      <c r="A111" s="246"/>
      <c r="B111" s="2" t="s">
        <v>133</v>
      </c>
      <c r="C111" s="3">
        <v>475</v>
      </c>
      <c r="D111" s="3">
        <v>178</v>
      </c>
      <c r="E111" s="4">
        <v>17.100000000000001</v>
      </c>
      <c r="F111" s="4">
        <v>25.6</v>
      </c>
    </row>
    <row r="112" spans="1:6" x14ac:dyDescent="0.2">
      <c r="A112" s="246"/>
      <c r="B112" s="2" t="s">
        <v>134</v>
      </c>
      <c r="C112" s="3">
        <v>500</v>
      </c>
      <c r="D112" s="3">
        <v>185</v>
      </c>
      <c r="E112" s="4">
        <v>18</v>
      </c>
      <c r="F112" s="4">
        <v>27</v>
      </c>
    </row>
    <row r="113" spans="1:6" x14ac:dyDescent="0.2">
      <c r="A113" s="246"/>
      <c r="B113" s="2" t="s">
        <v>135</v>
      </c>
      <c r="C113" s="3">
        <v>550</v>
      </c>
      <c r="D113" s="3">
        <v>200</v>
      </c>
      <c r="E113" s="4">
        <v>19</v>
      </c>
      <c r="F113" s="4">
        <v>30</v>
      </c>
    </row>
    <row r="114" spans="1:6" x14ac:dyDescent="0.2">
      <c r="A114" s="246"/>
      <c r="B114" s="2" t="s">
        <v>136</v>
      </c>
      <c r="C114" s="3">
        <v>600</v>
      </c>
      <c r="D114" s="3">
        <v>215</v>
      </c>
      <c r="E114" s="4">
        <v>21.6</v>
      </c>
      <c r="F114" s="4">
        <v>32.4</v>
      </c>
    </row>
  </sheetData>
  <sheetProtection formatCells="0" formatColumns="0" formatRows="0" insertColumns="0" insertRows="0" insertHyperlinks="0" deleteColumns="0" deleteRows="0" sort="0" autoFilter="0" pivotTables="0"/>
  <customSheetViews>
    <customSheetView guid="{214FA6DC-41F2-4063-BA0D-1722591432DF}">
      <selection activeCell="A2" sqref="A1:F65536"/>
      <pageMargins left="0.75" right="0.75" top="1" bottom="1" header="0.5" footer="0.5"/>
      <headerFooter alignWithMargins="0"/>
    </customSheetView>
    <customSheetView guid="{A53D2527-1CD8-4084-A1CA-34A3152FE11C}" showRuler="0">
      <selection activeCell="A2" sqref="A1:F65536"/>
      <pageMargins left="0.75" right="0.75" top="1" bottom="1" header="0.5" footer="0.5"/>
      <headerFooter alignWithMargins="0"/>
    </customSheetView>
    <customSheetView guid="{825D17B0-18C9-4D7D-BF44-8BA39F2DE3B5}" showRuler="0">
      <selection activeCell="A2" sqref="A1:F65536"/>
      <pageMargins left="0.75" right="0.75" top="1" bottom="1" header="0.5" footer="0.5"/>
      <headerFooter alignWithMargins="0"/>
    </customSheetView>
  </customSheetViews>
  <mergeCells count="5">
    <mergeCell ref="A92:A114"/>
    <mergeCell ref="A2:A19"/>
    <mergeCell ref="A20:A43"/>
    <mergeCell ref="A44:A67"/>
    <mergeCell ref="A68:A91"/>
  </mergeCells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L579"/>
  <sheetViews>
    <sheetView workbookViewId="0">
      <selection activeCell="L584" sqref="L584"/>
    </sheetView>
  </sheetViews>
  <sheetFormatPr defaultRowHeight="12.75" x14ac:dyDescent="0.2"/>
  <cols>
    <col min="2" max="2" width="13.28515625" bestFit="1" customWidth="1"/>
    <col min="3" max="3" width="11.28515625" bestFit="1" customWidth="1"/>
  </cols>
  <sheetData>
    <row r="1" spans="1:11" ht="15" x14ac:dyDescent="0.25">
      <c r="A1" s="97" t="s">
        <v>223</v>
      </c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15" x14ac:dyDescent="0.25">
      <c r="A2" s="99" t="s">
        <v>224</v>
      </c>
      <c r="B2" s="99" t="s">
        <v>225</v>
      </c>
      <c r="C2" s="99" t="s">
        <v>169</v>
      </c>
      <c r="D2" s="99" t="s">
        <v>170</v>
      </c>
      <c r="E2" s="99" t="s">
        <v>171</v>
      </c>
      <c r="F2" s="99" t="s">
        <v>226</v>
      </c>
      <c r="G2" s="99" t="s">
        <v>227</v>
      </c>
      <c r="H2" s="99" t="s">
        <v>228</v>
      </c>
      <c r="I2" s="99" t="s">
        <v>229</v>
      </c>
      <c r="J2" s="99" t="s">
        <v>172</v>
      </c>
      <c r="K2" s="99" t="s">
        <v>173</v>
      </c>
    </row>
    <row r="3" spans="1:11" x14ac:dyDescent="0.2">
      <c r="A3" s="100" t="s">
        <v>178</v>
      </c>
      <c r="B3" s="100" t="s">
        <v>230</v>
      </c>
      <c r="C3" s="100" t="s">
        <v>178</v>
      </c>
      <c r="D3" s="100" t="s">
        <v>178</v>
      </c>
      <c r="E3" s="100" t="s">
        <v>178</v>
      </c>
      <c r="F3" s="100" t="s">
        <v>179</v>
      </c>
      <c r="G3" s="100" t="s">
        <v>179</v>
      </c>
      <c r="H3" s="100" t="s">
        <v>179</v>
      </c>
      <c r="I3" s="100" t="s">
        <v>180</v>
      </c>
      <c r="J3" s="100" t="s">
        <v>180</v>
      </c>
      <c r="K3" s="100" t="s">
        <v>180</v>
      </c>
    </row>
    <row r="4" spans="1:11" hidden="1" x14ac:dyDescent="0.2">
      <c r="A4" t="s">
        <v>231</v>
      </c>
      <c r="B4">
        <v>0</v>
      </c>
      <c r="C4" t="s">
        <v>181</v>
      </c>
      <c r="D4" t="s">
        <v>175</v>
      </c>
      <c r="F4">
        <v>4.4164000000000003</v>
      </c>
      <c r="G4">
        <v>-3.1674000000000002</v>
      </c>
      <c r="H4">
        <v>-0.20519999999999999</v>
      </c>
      <c r="I4">
        <v>1.3799999999999999E-3</v>
      </c>
      <c r="J4">
        <v>0</v>
      </c>
      <c r="K4">
        <v>0</v>
      </c>
    </row>
    <row r="5" spans="1:11" hidden="1" x14ac:dyDescent="0.2">
      <c r="A5" t="s">
        <v>231</v>
      </c>
      <c r="B5">
        <v>0.4</v>
      </c>
      <c r="C5" t="s">
        <v>181</v>
      </c>
      <c r="D5" t="s">
        <v>175</v>
      </c>
      <c r="F5">
        <v>4.4164000000000003</v>
      </c>
      <c r="G5">
        <v>-3.1408999999999998</v>
      </c>
      <c r="H5">
        <v>-0.20519999999999999</v>
      </c>
      <c r="I5">
        <v>1.3799999999999999E-3</v>
      </c>
      <c r="J5">
        <v>8.2089999999999996E-2</v>
      </c>
      <c r="K5">
        <v>1.26166</v>
      </c>
    </row>
    <row r="6" spans="1:11" hidden="1" x14ac:dyDescent="0.2">
      <c r="A6" t="s">
        <v>231</v>
      </c>
      <c r="B6">
        <v>0.4</v>
      </c>
      <c r="C6" t="s">
        <v>181</v>
      </c>
      <c r="D6" t="s">
        <v>175</v>
      </c>
      <c r="F6">
        <v>4.4164000000000003</v>
      </c>
      <c r="G6">
        <v>-2.8409</v>
      </c>
      <c r="H6">
        <v>-0.20519999999999999</v>
      </c>
      <c r="I6">
        <v>1.3799999999999999E-3</v>
      </c>
      <c r="J6">
        <v>8.2089999999999996E-2</v>
      </c>
      <c r="K6">
        <v>1.26166</v>
      </c>
    </row>
    <row r="7" spans="1:11" hidden="1" x14ac:dyDescent="0.2">
      <c r="A7" t="s">
        <v>231</v>
      </c>
      <c r="B7">
        <v>0.7</v>
      </c>
      <c r="C7" t="s">
        <v>181</v>
      </c>
      <c r="D7" t="s">
        <v>175</v>
      </c>
      <c r="F7">
        <v>4.4164000000000003</v>
      </c>
      <c r="G7">
        <v>-2.8210000000000002</v>
      </c>
      <c r="H7">
        <v>-0.20519999999999999</v>
      </c>
      <c r="I7">
        <v>1.3799999999999999E-3</v>
      </c>
      <c r="J7">
        <v>0.14365</v>
      </c>
      <c r="K7">
        <v>2.1109399999999998</v>
      </c>
    </row>
    <row r="8" spans="1:11" hidden="1" x14ac:dyDescent="0.2">
      <c r="A8" t="s">
        <v>231</v>
      </c>
      <c r="B8">
        <v>1</v>
      </c>
      <c r="C8" t="s">
        <v>181</v>
      </c>
      <c r="D8" t="s">
        <v>175</v>
      </c>
      <c r="F8">
        <v>4.4164000000000003</v>
      </c>
      <c r="G8">
        <v>-2.8010999999999999</v>
      </c>
      <c r="H8">
        <v>-0.20519999999999999</v>
      </c>
      <c r="I8">
        <v>1.3799999999999999E-3</v>
      </c>
      <c r="J8">
        <v>0.20521</v>
      </c>
      <c r="K8">
        <v>2.9542600000000001</v>
      </c>
    </row>
    <row r="9" spans="1:11" hidden="1" x14ac:dyDescent="0.2">
      <c r="A9" t="s">
        <v>231</v>
      </c>
      <c r="B9">
        <v>1</v>
      </c>
      <c r="C9" t="s">
        <v>181</v>
      </c>
      <c r="D9" t="s">
        <v>175</v>
      </c>
      <c r="F9">
        <v>1.605</v>
      </c>
      <c r="G9">
        <v>-1.9863</v>
      </c>
      <c r="H9">
        <v>0.1545</v>
      </c>
      <c r="I9">
        <v>1.3799999999999999E-3</v>
      </c>
      <c r="J9">
        <v>0.20521</v>
      </c>
      <c r="K9">
        <v>2.9542600000000001</v>
      </c>
    </row>
    <row r="10" spans="1:11" hidden="1" x14ac:dyDescent="0.2">
      <c r="A10" t="s">
        <v>231</v>
      </c>
      <c r="B10">
        <v>1.4</v>
      </c>
      <c r="C10" t="s">
        <v>181</v>
      </c>
      <c r="D10" t="s">
        <v>175</v>
      </c>
      <c r="F10">
        <v>1.605</v>
      </c>
      <c r="G10">
        <v>-1.9598</v>
      </c>
      <c r="H10">
        <v>0.1545</v>
      </c>
      <c r="I10">
        <v>1.3799999999999999E-3</v>
      </c>
      <c r="J10">
        <v>0.14341999999999999</v>
      </c>
      <c r="K10">
        <v>3.7434799999999999</v>
      </c>
    </row>
    <row r="11" spans="1:11" hidden="1" x14ac:dyDescent="0.2">
      <c r="A11" t="s">
        <v>231</v>
      </c>
      <c r="B11">
        <v>1.4</v>
      </c>
      <c r="C11" t="s">
        <v>181</v>
      </c>
      <c r="D11" t="s">
        <v>175</v>
      </c>
      <c r="F11">
        <v>1.605</v>
      </c>
      <c r="G11">
        <v>-1.6597999999999999</v>
      </c>
      <c r="H11">
        <v>0.1545</v>
      </c>
      <c r="I11">
        <v>1.3799999999999999E-3</v>
      </c>
      <c r="J11">
        <v>0.14341999999999999</v>
      </c>
      <c r="K11">
        <v>3.7434799999999999</v>
      </c>
    </row>
    <row r="12" spans="1:11" hidden="1" x14ac:dyDescent="0.2">
      <c r="A12" t="s">
        <v>231</v>
      </c>
      <c r="B12">
        <v>1.75</v>
      </c>
      <c r="C12" t="s">
        <v>181</v>
      </c>
      <c r="D12" t="s">
        <v>175</v>
      </c>
      <c r="F12">
        <v>1.605</v>
      </c>
      <c r="G12">
        <v>-1.6366000000000001</v>
      </c>
      <c r="H12">
        <v>0.1545</v>
      </c>
      <c r="I12">
        <v>1.3799999999999999E-3</v>
      </c>
      <c r="J12">
        <v>8.9340000000000003E-2</v>
      </c>
      <c r="K12">
        <v>4.3203399999999998</v>
      </c>
    </row>
    <row r="13" spans="1:11" hidden="1" x14ac:dyDescent="0.2">
      <c r="A13" t="s">
        <v>231</v>
      </c>
      <c r="B13">
        <v>2.1</v>
      </c>
      <c r="C13" t="s">
        <v>181</v>
      </c>
      <c r="D13" t="s">
        <v>175</v>
      </c>
      <c r="F13">
        <v>1.605</v>
      </c>
      <c r="G13">
        <v>-1.6133999999999999</v>
      </c>
      <c r="H13">
        <v>0.1545</v>
      </c>
      <c r="I13">
        <v>1.3799999999999999E-3</v>
      </c>
      <c r="J13">
        <v>3.5270000000000003E-2</v>
      </c>
      <c r="K13">
        <v>4.8890700000000002</v>
      </c>
    </row>
    <row r="14" spans="1:11" hidden="1" x14ac:dyDescent="0.2">
      <c r="A14" t="s">
        <v>231</v>
      </c>
      <c r="B14">
        <v>2.1</v>
      </c>
      <c r="C14" t="s">
        <v>181</v>
      </c>
      <c r="D14" t="s">
        <v>175</v>
      </c>
      <c r="F14">
        <v>1.605</v>
      </c>
      <c r="G14">
        <v>-0.8105</v>
      </c>
      <c r="H14">
        <v>4.3400000000000001E-2</v>
      </c>
      <c r="I14">
        <v>1.3799999999999999E-3</v>
      </c>
      <c r="J14">
        <v>3.5270000000000003E-2</v>
      </c>
      <c r="K14">
        <v>4.8890700000000002</v>
      </c>
    </row>
    <row r="15" spans="1:11" hidden="1" x14ac:dyDescent="0.2">
      <c r="A15" t="s">
        <v>231</v>
      </c>
      <c r="B15">
        <v>2.4666700000000001</v>
      </c>
      <c r="C15" t="s">
        <v>181</v>
      </c>
      <c r="D15" t="s">
        <v>175</v>
      </c>
      <c r="F15">
        <v>1.605</v>
      </c>
      <c r="G15">
        <v>-0.66220000000000001</v>
      </c>
      <c r="H15">
        <v>4.3400000000000001E-2</v>
      </c>
      <c r="I15">
        <v>1.3799999999999999E-3</v>
      </c>
      <c r="J15">
        <v>1.9359999999999999E-2</v>
      </c>
      <c r="K15">
        <v>5.1625699999999997</v>
      </c>
    </row>
    <row r="16" spans="1:11" hidden="1" x14ac:dyDescent="0.2">
      <c r="A16" t="s">
        <v>231</v>
      </c>
      <c r="B16">
        <v>2.8333300000000001</v>
      </c>
      <c r="C16" t="s">
        <v>181</v>
      </c>
      <c r="D16" t="s">
        <v>175</v>
      </c>
      <c r="F16">
        <v>1.605</v>
      </c>
      <c r="G16">
        <v>-0.49120000000000003</v>
      </c>
      <c r="H16">
        <v>4.3400000000000001E-2</v>
      </c>
      <c r="I16">
        <v>1.3799999999999999E-3</v>
      </c>
      <c r="J16">
        <v>3.4399999999999999E-3</v>
      </c>
      <c r="K16">
        <v>5.3740199999999998</v>
      </c>
    </row>
    <row r="17" spans="1:12" hidden="1" x14ac:dyDescent="0.2">
      <c r="A17" t="s">
        <v>231</v>
      </c>
      <c r="B17">
        <v>3.2</v>
      </c>
      <c r="C17" t="s">
        <v>181</v>
      </c>
      <c r="D17" t="s">
        <v>175</v>
      </c>
      <c r="F17">
        <v>1.605</v>
      </c>
      <c r="G17">
        <v>-0.32019999999999998</v>
      </c>
      <c r="H17">
        <v>4.3400000000000001E-2</v>
      </c>
      <c r="I17">
        <v>1.3799999999999999E-3</v>
      </c>
      <c r="J17">
        <v>-1.247E-2</v>
      </c>
      <c r="K17">
        <v>5.5227700000000004</v>
      </c>
    </row>
    <row r="18" spans="1:12" hidden="1" x14ac:dyDescent="0.2">
      <c r="A18" t="s">
        <v>231</v>
      </c>
      <c r="B18">
        <v>3.2</v>
      </c>
      <c r="C18" t="s">
        <v>181</v>
      </c>
      <c r="D18" t="s">
        <v>175</v>
      </c>
      <c r="F18">
        <v>1.6049</v>
      </c>
      <c r="G18">
        <v>0.65210000000000001</v>
      </c>
      <c r="H18">
        <v>-2.3300000000000001E-2</v>
      </c>
      <c r="I18">
        <v>1.3799999999999999E-3</v>
      </c>
      <c r="J18">
        <v>-1.247E-2</v>
      </c>
      <c r="K18">
        <v>5.5227700000000004</v>
      </c>
    </row>
    <row r="19" spans="1:12" hidden="1" x14ac:dyDescent="0.2">
      <c r="A19" t="s">
        <v>231</v>
      </c>
      <c r="B19">
        <v>3.7</v>
      </c>
      <c r="C19" t="s">
        <v>181</v>
      </c>
      <c r="D19" t="s">
        <v>175</v>
      </c>
      <c r="F19">
        <v>1.6049</v>
      </c>
      <c r="G19">
        <v>0.68530000000000002</v>
      </c>
      <c r="H19">
        <v>-2.3300000000000001E-2</v>
      </c>
      <c r="I19">
        <v>1.3799999999999999E-3</v>
      </c>
      <c r="J19">
        <v>-8.1999999999999998E-4</v>
      </c>
      <c r="K19">
        <v>5.1884199999999998</v>
      </c>
    </row>
    <row r="20" spans="1:12" hidden="1" x14ac:dyDescent="0.2">
      <c r="A20" t="s">
        <v>231</v>
      </c>
      <c r="B20">
        <v>4.2</v>
      </c>
      <c r="C20" t="s">
        <v>181</v>
      </c>
      <c r="D20" t="s">
        <v>175</v>
      </c>
      <c r="F20">
        <v>1.6049</v>
      </c>
      <c r="G20">
        <v>0.71840000000000004</v>
      </c>
      <c r="H20">
        <v>-2.3300000000000001E-2</v>
      </c>
      <c r="I20">
        <v>1.3799999999999999E-3</v>
      </c>
      <c r="J20">
        <v>1.0829999999999999E-2</v>
      </c>
      <c r="K20">
        <v>4.8374899999999998</v>
      </c>
    </row>
    <row r="21" spans="1:12" hidden="1" x14ac:dyDescent="0.2">
      <c r="A21" t="s">
        <v>231</v>
      </c>
      <c r="B21">
        <v>4.7</v>
      </c>
      <c r="C21" t="s">
        <v>181</v>
      </c>
      <c r="D21" t="s">
        <v>175</v>
      </c>
      <c r="F21">
        <v>1.6049</v>
      </c>
      <c r="G21">
        <v>0.75160000000000005</v>
      </c>
      <c r="H21">
        <v>-2.3300000000000001E-2</v>
      </c>
      <c r="I21">
        <v>1.3799999999999999E-3</v>
      </c>
      <c r="J21">
        <v>2.249E-2</v>
      </c>
      <c r="K21">
        <v>4.4699799999999996</v>
      </c>
    </row>
    <row r="22" spans="1:12" hidden="1" x14ac:dyDescent="0.2">
      <c r="A22" t="s">
        <v>231</v>
      </c>
      <c r="B22">
        <v>4.7</v>
      </c>
      <c r="C22" t="s">
        <v>181</v>
      </c>
      <c r="D22" t="s">
        <v>175</v>
      </c>
      <c r="F22">
        <v>1.605</v>
      </c>
      <c r="G22">
        <v>1.7239</v>
      </c>
      <c r="H22">
        <v>0.43480000000000002</v>
      </c>
      <c r="I22">
        <v>1.3799999999999999E-3</v>
      </c>
      <c r="J22">
        <v>2.249E-2</v>
      </c>
      <c r="K22">
        <v>4.4699799999999996</v>
      </c>
    </row>
    <row r="23" spans="1:12" hidden="1" x14ac:dyDescent="0.2">
      <c r="A23" t="s">
        <v>231</v>
      </c>
      <c r="B23">
        <v>5.0999999999999996</v>
      </c>
      <c r="C23" t="s">
        <v>181</v>
      </c>
      <c r="D23" t="s">
        <v>175</v>
      </c>
      <c r="F23">
        <v>1.605</v>
      </c>
      <c r="G23">
        <v>1.7504</v>
      </c>
      <c r="H23">
        <v>0.43480000000000002</v>
      </c>
      <c r="I23">
        <v>1.3799999999999999E-3</v>
      </c>
      <c r="J23">
        <v>-0.15142</v>
      </c>
      <c r="K23">
        <v>3.7751100000000002</v>
      </c>
    </row>
    <row r="24" spans="1:12" hidden="1" x14ac:dyDescent="0.2">
      <c r="A24" t="s">
        <v>231</v>
      </c>
      <c r="B24">
        <v>5.5</v>
      </c>
      <c r="C24" t="s">
        <v>181</v>
      </c>
      <c r="D24" t="s">
        <v>175</v>
      </c>
      <c r="F24">
        <v>1.605</v>
      </c>
      <c r="G24">
        <v>1.7769999999999999</v>
      </c>
      <c r="H24">
        <v>0.43480000000000002</v>
      </c>
      <c r="I24">
        <v>1.3799999999999999E-3</v>
      </c>
      <c r="J24">
        <v>-0.32532</v>
      </c>
      <c r="K24">
        <v>3.06962</v>
      </c>
    </row>
    <row r="25" spans="1:12" hidden="1" x14ac:dyDescent="0.2">
      <c r="A25" t="s">
        <v>231</v>
      </c>
      <c r="B25">
        <v>5.5</v>
      </c>
      <c r="C25" t="s">
        <v>181</v>
      </c>
      <c r="D25" t="s">
        <v>175</v>
      </c>
      <c r="F25">
        <v>1.6048</v>
      </c>
      <c r="G25">
        <v>3.3807</v>
      </c>
      <c r="H25">
        <v>-0.36149999999999999</v>
      </c>
      <c r="I25">
        <v>1.3799999999999999E-3</v>
      </c>
      <c r="J25">
        <v>-0.32532</v>
      </c>
      <c r="K25">
        <v>3.0695000000000001</v>
      </c>
    </row>
    <row r="26" spans="1:12" hidden="1" x14ac:dyDescent="0.2">
      <c r="A26" t="s">
        <v>231</v>
      </c>
      <c r="B26">
        <v>5.95</v>
      </c>
      <c r="C26" t="s">
        <v>181</v>
      </c>
      <c r="D26" t="s">
        <v>175</v>
      </c>
      <c r="F26">
        <v>1.6048</v>
      </c>
      <c r="G26">
        <v>3.4106000000000001</v>
      </c>
      <c r="H26">
        <v>-0.36149999999999999</v>
      </c>
      <c r="I26">
        <v>1.3799999999999999E-3</v>
      </c>
      <c r="J26">
        <v>-0.16266</v>
      </c>
      <c r="K26">
        <v>1.5414600000000001</v>
      </c>
    </row>
    <row r="27" spans="1:12" x14ac:dyDescent="0.2">
      <c r="A27" s="101" t="s">
        <v>231</v>
      </c>
      <c r="B27" s="101">
        <v>6.4</v>
      </c>
      <c r="C27" s="101" t="s">
        <v>181</v>
      </c>
      <c r="D27" s="101" t="s">
        <v>175</v>
      </c>
      <c r="E27" s="101"/>
      <c r="F27" s="101">
        <v>1.6048</v>
      </c>
      <c r="G27" s="101">
        <v>3.4403999999999999</v>
      </c>
      <c r="H27" s="101">
        <v>-0.36149999999999999</v>
      </c>
      <c r="I27" s="101">
        <v>1.3799999999999999E-3</v>
      </c>
      <c r="J27" s="101">
        <v>1.3179999999999999E-16</v>
      </c>
      <c r="K27" s="101">
        <v>-4.695E-15</v>
      </c>
      <c r="L27" s="102" t="s">
        <v>232</v>
      </c>
    </row>
    <row r="28" spans="1:12" hidden="1" x14ac:dyDescent="0.2">
      <c r="A28" t="s">
        <v>231</v>
      </c>
      <c r="B28">
        <v>0</v>
      </c>
      <c r="C28" t="s">
        <v>182</v>
      </c>
      <c r="D28" t="s">
        <v>175</v>
      </c>
      <c r="F28">
        <v>3.0451999999999999</v>
      </c>
      <c r="G28">
        <v>-2.6385000000000001</v>
      </c>
      <c r="H28">
        <v>-0.1424</v>
      </c>
      <c r="I28">
        <v>1.31E-3</v>
      </c>
      <c r="J28">
        <v>0</v>
      </c>
      <c r="K28">
        <v>0</v>
      </c>
    </row>
    <row r="29" spans="1:12" hidden="1" x14ac:dyDescent="0.2">
      <c r="A29" t="s">
        <v>231</v>
      </c>
      <c r="B29">
        <v>0.4</v>
      </c>
      <c r="C29" t="s">
        <v>182</v>
      </c>
      <c r="D29" t="s">
        <v>175</v>
      </c>
      <c r="F29">
        <v>3.0451999999999999</v>
      </c>
      <c r="G29">
        <v>-2.6164000000000001</v>
      </c>
      <c r="H29">
        <v>-0.1424</v>
      </c>
      <c r="I29">
        <v>1.31E-3</v>
      </c>
      <c r="J29">
        <v>5.697E-2</v>
      </c>
      <c r="K29">
        <v>1.0509599999999999</v>
      </c>
    </row>
    <row r="30" spans="1:12" hidden="1" x14ac:dyDescent="0.2">
      <c r="A30" t="s">
        <v>231</v>
      </c>
      <c r="B30">
        <v>0.4</v>
      </c>
      <c r="C30" t="s">
        <v>182</v>
      </c>
      <c r="D30" t="s">
        <v>175</v>
      </c>
      <c r="F30">
        <v>3.0451999999999999</v>
      </c>
      <c r="G30">
        <v>-2.3664999999999998</v>
      </c>
      <c r="H30">
        <v>-0.1424</v>
      </c>
      <c r="I30">
        <v>1.31E-3</v>
      </c>
      <c r="J30">
        <v>5.697E-2</v>
      </c>
      <c r="K30">
        <v>1.0509599999999999</v>
      </c>
    </row>
    <row r="31" spans="1:12" hidden="1" x14ac:dyDescent="0.2">
      <c r="A31" t="s">
        <v>231</v>
      </c>
      <c r="B31">
        <v>0.7</v>
      </c>
      <c r="C31" t="s">
        <v>182</v>
      </c>
      <c r="D31" t="s">
        <v>175</v>
      </c>
      <c r="F31">
        <v>3.0451999999999999</v>
      </c>
      <c r="G31">
        <v>-2.3498999999999999</v>
      </c>
      <c r="H31">
        <v>-0.1424</v>
      </c>
      <c r="I31">
        <v>1.31E-3</v>
      </c>
      <c r="J31">
        <v>9.9699999999999997E-2</v>
      </c>
      <c r="K31">
        <v>1.7584200000000001</v>
      </c>
    </row>
    <row r="32" spans="1:12" hidden="1" x14ac:dyDescent="0.2">
      <c r="A32" t="s">
        <v>231</v>
      </c>
      <c r="B32">
        <v>1</v>
      </c>
      <c r="C32" t="s">
        <v>182</v>
      </c>
      <c r="D32" t="s">
        <v>175</v>
      </c>
      <c r="F32">
        <v>3.0451999999999999</v>
      </c>
      <c r="G32">
        <v>-2.3332999999999999</v>
      </c>
      <c r="H32">
        <v>-0.1424</v>
      </c>
      <c r="I32">
        <v>1.31E-3</v>
      </c>
      <c r="J32">
        <v>0.14241999999999999</v>
      </c>
      <c r="K32">
        <v>2.46089</v>
      </c>
    </row>
    <row r="33" spans="1:11" hidden="1" x14ac:dyDescent="0.2">
      <c r="A33" t="s">
        <v>231</v>
      </c>
      <c r="B33">
        <v>1</v>
      </c>
      <c r="C33" t="s">
        <v>182</v>
      </c>
      <c r="D33" t="s">
        <v>175</v>
      </c>
      <c r="F33">
        <v>1.0590999999999999</v>
      </c>
      <c r="G33">
        <v>-1.6546000000000001</v>
      </c>
      <c r="H33">
        <v>0.10829999999999999</v>
      </c>
      <c r="I33">
        <v>1.31E-3</v>
      </c>
      <c r="J33">
        <v>0.14241999999999999</v>
      </c>
      <c r="K33">
        <v>2.46089</v>
      </c>
    </row>
    <row r="34" spans="1:11" hidden="1" x14ac:dyDescent="0.2">
      <c r="A34" t="s">
        <v>231</v>
      </c>
      <c r="B34">
        <v>1.4</v>
      </c>
      <c r="C34" t="s">
        <v>182</v>
      </c>
      <c r="D34" t="s">
        <v>175</v>
      </c>
      <c r="F34">
        <v>1.0590999999999999</v>
      </c>
      <c r="G34">
        <v>-1.6325000000000001</v>
      </c>
      <c r="H34">
        <v>0.10829999999999999</v>
      </c>
      <c r="I34">
        <v>1.31E-3</v>
      </c>
      <c r="J34">
        <v>9.912E-2</v>
      </c>
      <c r="K34">
        <v>3.1183100000000001</v>
      </c>
    </row>
    <row r="35" spans="1:11" hidden="1" x14ac:dyDescent="0.2">
      <c r="A35" t="s">
        <v>231</v>
      </c>
      <c r="B35">
        <v>1.4</v>
      </c>
      <c r="C35" t="s">
        <v>182</v>
      </c>
      <c r="D35" t="s">
        <v>175</v>
      </c>
      <c r="F35">
        <v>1.0590999999999999</v>
      </c>
      <c r="G35">
        <v>-1.3826000000000001</v>
      </c>
      <c r="H35">
        <v>0.10829999999999999</v>
      </c>
      <c r="I35">
        <v>1.31E-3</v>
      </c>
      <c r="J35">
        <v>9.912E-2</v>
      </c>
      <c r="K35">
        <v>3.1183100000000001</v>
      </c>
    </row>
    <row r="36" spans="1:11" hidden="1" x14ac:dyDescent="0.2">
      <c r="A36" t="s">
        <v>231</v>
      </c>
      <c r="B36">
        <v>1.75</v>
      </c>
      <c r="C36" t="s">
        <v>182</v>
      </c>
      <c r="D36" t="s">
        <v>175</v>
      </c>
      <c r="F36">
        <v>1.0590999999999999</v>
      </c>
      <c r="G36">
        <v>-1.3633</v>
      </c>
      <c r="H36">
        <v>0.10829999999999999</v>
      </c>
      <c r="I36">
        <v>1.31E-3</v>
      </c>
      <c r="J36">
        <v>6.123E-2</v>
      </c>
      <c r="K36">
        <v>3.59884</v>
      </c>
    </row>
    <row r="37" spans="1:11" hidden="1" x14ac:dyDescent="0.2">
      <c r="A37" t="s">
        <v>231</v>
      </c>
      <c r="B37">
        <v>2.1</v>
      </c>
      <c r="C37" t="s">
        <v>182</v>
      </c>
      <c r="D37" t="s">
        <v>175</v>
      </c>
      <c r="F37">
        <v>1.0590999999999999</v>
      </c>
      <c r="G37">
        <v>-1.3439000000000001</v>
      </c>
      <c r="H37">
        <v>0.10829999999999999</v>
      </c>
      <c r="I37">
        <v>1.31E-3</v>
      </c>
      <c r="J37">
        <v>2.334E-2</v>
      </c>
      <c r="K37">
        <v>4.0726000000000004</v>
      </c>
    </row>
    <row r="38" spans="1:11" hidden="1" x14ac:dyDescent="0.2">
      <c r="A38" t="s">
        <v>231</v>
      </c>
      <c r="B38">
        <v>2.1</v>
      </c>
      <c r="C38" t="s">
        <v>182</v>
      </c>
      <c r="D38" t="s">
        <v>175</v>
      </c>
      <c r="F38">
        <v>1.0590999999999999</v>
      </c>
      <c r="G38">
        <v>-0.67510000000000003</v>
      </c>
      <c r="H38">
        <v>3.3300000000000003E-2</v>
      </c>
      <c r="I38">
        <v>1.31E-3</v>
      </c>
      <c r="J38">
        <v>2.334E-2</v>
      </c>
      <c r="K38">
        <v>4.0726000000000004</v>
      </c>
    </row>
    <row r="39" spans="1:11" hidden="1" x14ac:dyDescent="0.2">
      <c r="A39" t="s">
        <v>231</v>
      </c>
      <c r="B39">
        <v>2.4666700000000001</v>
      </c>
      <c r="C39" t="s">
        <v>182</v>
      </c>
      <c r="D39" t="s">
        <v>175</v>
      </c>
      <c r="F39">
        <v>1.0590999999999999</v>
      </c>
      <c r="G39">
        <v>-0.55159999999999998</v>
      </c>
      <c r="H39">
        <v>3.3300000000000003E-2</v>
      </c>
      <c r="I39">
        <v>1.31E-3</v>
      </c>
      <c r="J39">
        <v>1.115E-2</v>
      </c>
      <c r="K39">
        <v>4.3004199999999999</v>
      </c>
    </row>
    <row r="40" spans="1:11" hidden="1" x14ac:dyDescent="0.2">
      <c r="A40" t="s">
        <v>231</v>
      </c>
      <c r="B40">
        <v>2.8333300000000001</v>
      </c>
      <c r="C40" t="s">
        <v>182</v>
      </c>
      <c r="D40" t="s">
        <v>175</v>
      </c>
      <c r="F40">
        <v>1.0590999999999999</v>
      </c>
      <c r="G40">
        <v>-0.40910000000000002</v>
      </c>
      <c r="H40">
        <v>3.3300000000000003E-2</v>
      </c>
      <c r="I40">
        <v>1.31E-3</v>
      </c>
      <c r="J40">
        <v>-1.0499999999999999E-3</v>
      </c>
      <c r="K40">
        <v>4.4765600000000001</v>
      </c>
    </row>
    <row r="41" spans="1:11" hidden="1" x14ac:dyDescent="0.2">
      <c r="A41" t="s">
        <v>231</v>
      </c>
      <c r="B41">
        <v>3.2</v>
      </c>
      <c r="C41" t="s">
        <v>182</v>
      </c>
      <c r="D41" t="s">
        <v>175</v>
      </c>
      <c r="F41">
        <v>1.0590999999999999</v>
      </c>
      <c r="G41">
        <v>-0.26669999999999999</v>
      </c>
      <c r="H41">
        <v>3.3300000000000003E-2</v>
      </c>
      <c r="I41">
        <v>1.31E-3</v>
      </c>
      <c r="J41">
        <v>-1.325E-2</v>
      </c>
      <c r="K41">
        <v>4.6004699999999996</v>
      </c>
    </row>
    <row r="42" spans="1:11" hidden="1" x14ac:dyDescent="0.2">
      <c r="A42" t="s">
        <v>231</v>
      </c>
      <c r="B42">
        <v>3.2</v>
      </c>
      <c r="C42" t="s">
        <v>182</v>
      </c>
      <c r="D42" t="s">
        <v>175</v>
      </c>
      <c r="F42">
        <v>1.0589999999999999</v>
      </c>
      <c r="G42">
        <v>0.54320000000000002</v>
      </c>
      <c r="H42">
        <v>-1.8800000000000001E-2</v>
      </c>
      <c r="I42">
        <v>1.31E-3</v>
      </c>
      <c r="J42">
        <v>-1.325E-2</v>
      </c>
      <c r="K42">
        <v>4.6004699999999996</v>
      </c>
    </row>
    <row r="43" spans="1:11" hidden="1" x14ac:dyDescent="0.2">
      <c r="A43" t="s">
        <v>231</v>
      </c>
      <c r="B43">
        <v>3.7</v>
      </c>
      <c r="C43" t="s">
        <v>182</v>
      </c>
      <c r="D43" t="s">
        <v>175</v>
      </c>
      <c r="F43">
        <v>1.0589999999999999</v>
      </c>
      <c r="G43">
        <v>0.57079999999999997</v>
      </c>
      <c r="H43">
        <v>-1.8800000000000001E-2</v>
      </c>
      <c r="I43">
        <v>1.31E-3</v>
      </c>
      <c r="J43">
        <v>-3.8400000000000001E-3</v>
      </c>
      <c r="K43">
        <v>4.3219500000000002</v>
      </c>
    </row>
    <row r="44" spans="1:11" hidden="1" x14ac:dyDescent="0.2">
      <c r="A44" t="s">
        <v>231</v>
      </c>
      <c r="B44">
        <v>4.2</v>
      </c>
      <c r="C44" t="s">
        <v>182</v>
      </c>
      <c r="D44" t="s">
        <v>175</v>
      </c>
      <c r="F44">
        <v>1.0589999999999999</v>
      </c>
      <c r="G44">
        <v>0.59850000000000003</v>
      </c>
      <c r="H44">
        <v>-1.8800000000000001E-2</v>
      </c>
      <c r="I44">
        <v>1.31E-3</v>
      </c>
      <c r="J44">
        <v>5.5700000000000003E-3</v>
      </c>
      <c r="K44">
        <v>4.02963</v>
      </c>
    </row>
    <row r="45" spans="1:11" hidden="1" x14ac:dyDescent="0.2">
      <c r="A45" t="s">
        <v>231</v>
      </c>
      <c r="B45">
        <v>4.7</v>
      </c>
      <c r="C45" t="s">
        <v>182</v>
      </c>
      <c r="D45" t="s">
        <v>175</v>
      </c>
      <c r="F45">
        <v>1.0589999999999999</v>
      </c>
      <c r="G45">
        <v>0.62609999999999999</v>
      </c>
      <c r="H45">
        <v>-1.8800000000000001E-2</v>
      </c>
      <c r="I45">
        <v>1.31E-3</v>
      </c>
      <c r="J45">
        <v>1.4970000000000001E-2</v>
      </c>
      <c r="K45">
        <v>3.72349</v>
      </c>
    </row>
    <row r="46" spans="1:11" hidden="1" x14ac:dyDescent="0.2">
      <c r="A46" t="s">
        <v>231</v>
      </c>
      <c r="B46">
        <v>4.7</v>
      </c>
      <c r="C46" t="s">
        <v>182</v>
      </c>
      <c r="D46" t="s">
        <v>175</v>
      </c>
      <c r="F46">
        <v>1.0590999999999999</v>
      </c>
      <c r="G46">
        <v>1.4359999999999999</v>
      </c>
      <c r="H46">
        <v>0.2944</v>
      </c>
      <c r="I46">
        <v>1.31E-3</v>
      </c>
      <c r="J46">
        <v>1.4970000000000001E-2</v>
      </c>
      <c r="K46">
        <v>3.72349</v>
      </c>
    </row>
    <row r="47" spans="1:11" hidden="1" x14ac:dyDescent="0.2">
      <c r="A47" t="s">
        <v>231</v>
      </c>
      <c r="B47">
        <v>5.0999999999999996</v>
      </c>
      <c r="C47" t="s">
        <v>182</v>
      </c>
      <c r="D47" t="s">
        <v>175</v>
      </c>
      <c r="F47">
        <v>1.0590999999999999</v>
      </c>
      <c r="G47">
        <v>1.4581</v>
      </c>
      <c r="H47">
        <v>0.2944</v>
      </c>
      <c r="I47">
        <v>1.31E-3</v>
      </c>
      <c r="J47">
        <v>-0.10278</v>
      </c>
      <c r="K47">
        <v>3.14466</v>
      </c>
    </row>
    <row r="48" spans="1:11" hidden="1" x14ac:dyDescent="0.2">
      <c r="A48" t="s">
        <v>231</v>
      </c>
      <c r="B48">
        <v>5.5</v>
      </c>
      <c r="C48" t="s">
        <v>182</v>
      </c>
      <c r="D48" t="s">
        <v>175</v>
      </c>
      <c r="F48">
        <v>1.0590999999999999</v>
      </c>
      <c r="G48">
        <v>1.4802</v>
      </c>
      <c r="H48">
        <v>0.2944</v>
      </c>
      <c r="I48">
        <v>1.31E-3</v>
      </c>
      <c r="J48">
        <v>-0.22053</v>
      </c>
      <c r="K48">
        <v>2.5569899999999999</v>
      </c>
    </row>
    <row r="49" spans="1:11" hidden="1" x14ac:dyDescent="0.2">
      <c r="A49" t="s">
        <v>231</v>
      </c>
      <c r="B49">
        <v>5.5</v>
      </c>
      <c r="C49" t="s">
        <v>182</v>
      </c>
      <c r="D49" t="s">
        <v>175</v>
      </c>
      <c r="F49">
        <v>1.0588</v>
      </c>
      <c r="G49">
        <v>2.8161</v>
      </c>
      <c r="H49">
        <v>-0.245</v>
      </c>
      <c r="I49">
        <v>1.31E-3</v>
      </c>
      <c r="J49">
        <v>-0.22053</v>
      </c>
      <c r="K49">
        <v>2.5568900000000001</v>
      </c>
    </row>
    <row r="50" spans="1:11" hidden="1" x14ac:dyDescent="0.2">
      <c r="A50" t="s">
        <v>231</v>
      </c>
      <c r="B50">
        <v>5.95</v>
      </c>
      <c r="C50" t="s">
        <v>182</v>
      </c>
      <c r="D50" t="s">
        <v>175</v>
      </c>
      <c r="F50">
        <v>1.0588</v>
      </c>
      <c r="G50">
        <v>2.8410000000000002</v>
      </c>
      <c r="H50">
        <v>-0.245</v>
      </c>
      <c r="I50">
        <v>1.31E-3</v>
      </c>
      <c r="J50">
        <v>-0.11027000000000001</v>
      </c>
      <c r="K50">
        <v>1.2840400000000001</v>
      </c>
    </row>
    <row r="51" spans="1:11" hidden="1" x14ac:dyDescent="0.2">
      <c r="A51" t="s">
        <v>231</v>
      </c>
      <c r="B51">
        <v>6.4</v>
      </c>
      <c r="C51" t="s">
        <v>182</v>
      </c>
      <c r="D51" t="s">
        <v>175</v>
      </c>
      <c r="F51">
        <v>1.0588</v>
      </c>
      <c r="G51">
        <v>2.8658999999999999</v>
      </c>
      <c r="H51">
        <v>-0.245</v>
      </c>
      <c r="I51">
        <v>1.31E-3</v>
      </c>
      <c r="J51">
        <v>7.3410000000000004E-16</v>
      </c>
      <c r="K51">
        <v>-7.4620000000000002E-15</v>
      </c>
    </row>
    <row r="52" spans="1:11" hidden="1" x14ac:dyDescent="0.2">
      <c r="A52" t="s">
        <v>231</v>
      </c>
      <c r="B52">
        <v>0</v>
      </c>
      <c r="C52" t="s">
        <v>183</v>
      </c>
      <c r="D52" t="s">
        <v>175</v>
      </c>
      <c r="F52">
        <v>4.3125</v>
      </c>
      <c r="G52">
        <v>-2.6385000000000001</v>
      </c>
      <c r="H52">
        <v>-0.19950000000000001</v>
      </c>
      <c r="I52">
        <v>9.8999999999999999E-4</v>
      </c>
      <c r="J52">
        <v>0</v>
      </c>
      <c r="K52">
        <v>0</v>
      </c>
    </row>
    <row r="53" spans="1:11" hidden="1" x14ac:dyDescent="0.2">
      <c r="A53" t="s">
        <v>231</v>
      </c>
      <c r="B53">
        <v>0.4</v>
      </c>
      <c r="C53" t="s">
        <v>183</v>
      </c>
      <c r="D53" t="s">
        <v>175</v>
      </c>
      <c r="F53">
        <v>4.3125</v>
      </c>
      <c r="G53">
        <v>-2.6164000000000001</v>
      </c>
      <c r="H53">
        <v>-0.19950000000000001</v>
      </c>
      <c r="I53">
        <v>9.8999999999999999E-4</v>
      </c>
      <c r="J53">
        <v>7.979E-2</v>
      </c>
      <c r="K53">
        <v>1.0509599999999999</v>
      </c>
    </row>
    <row r="54" spans="1:11" hidden="1" x14ac:dyDescent="0.2">
      <c r="A54" t="s">
        <v>231</v>
      </c>
      <c r="B54">
        <v>0.4</v>
      </c>
      <c r="C54" t="s">
        <v>183</v>
      </c>
      <c r="D54" t="s">
        <v>175</v>
      </c>
      <c r="F54">
        <v>4.3125</v>
      </c>
      <c r="G54">
        <v>-2.3664999999999998</v>
      </c>
      <c r="H54">
        <v>-0.19950000000000001</v>
      </c>
      <c r="I54">
        <v>9.8999999999999999E-4</v>
      </c>
      <c r="J54">
        <v>7.979E-2</v>
      </c>
      <c r="K54">
        <v>1.0509599999999999</v>
      </c>
    </row>
    <row r="55" spans="1:11" hidden="1" x14ac:dyDescent="0.2">
      <c r="A55" t="s">
        <v>231</v>
      </c>
      <c r="B55">
        <v>0.7</v>
      </c>
      <c r="C55" t="s">
        <v>183</v>
      </c>
      <c r="D55" t="s">
        <v>175</v>
      </c>
      <c r="F55">
        <v>4.3125</v>
      </c>
      <c r="G55">
        <v>-2.3498999999999999</v>
      </c>
      <c r="H55">
        <v>-0.19950000000000001</v>
      </c>
      <c r="I55">
        <v>9.8999999999999999E-4</v>
      </c>
      <c r="J55">
        <v>0.13961999999999999</v>
      </c>
      <c r="K55">
        <v>1.7584200000000001</v>
      </c>
    </row>
    <row r="56" spans="1:11" hidden="1" x14ac:dyDescent="0.2">
      <c r="A56" t="s">
        <v>231</v>
      </c>
      <c r="B56">
        <v>1</v>
      </c>
      <c r="C56" t="s">
        <v>183</v>
      </c>
      <c r="D56" t="s">
        <v>175</v>
      </c>
      <c r="F56">
        <v>4.3125</v>
      </c>
      <c r="G56">
        <v>-2.3332999999999999</v>
      </c>
      <c r="H56">
        <v>-0.19950000000000001</v>
      </c>
      <c r="I56">
        <v>9.8999999999999999E-4</v>
      </c>
      <c r="J56">
        <v>0.19946</v>
      </c>
      <c r="K56">
        <v>2.4609000000000001</v>
      </c>
    </row>
    <row r="57" spans="1:11" hidden="1" x14ac:dyDescent="0.2">
      <c r="A57" t="s">
        <v>231</v>
      </c>
      <c r="B57">
        <v>1</v>
      </c>
      <c r="C57" t="s">
        <v>183</v>
      </c>
      <c r="D57" t="s">
        <v>175</v>
      </c>
      <c r="F57">
        <v>1.6149</v>
      </c>
      <c r="G57">
        <v>-1.6546000000000001</v>
      </c>
      <c r="H57">
        <v>0.14910000000000001</v>
      </c>
      <c r="I57">
        <v>9.8999999999999999E-4</v>
      </c>
      <c r="J57">
        <v>0.19946</v>
      </c>
      <c r="K57">
        <v>2.4609000000000001</v>
      </c>
    </row>
    <row r="58" spans="1:11" hidden="1" x14ac:dyDescent="0.2">
      <c r="A58" t="s">
        <v>231</v>
      </c>
      <c r="B58">
        <v>1.4</v>
      </c>
      <c r="C58" t="s">
        <v>183</v>
      </c>
      <c r="D58" t="s">
        <v>175</v>
      </c>
      <c r="F58">
        <v>1.6149</v>
      </c>
      <c r="G58">
        <v>-1.6325000000000001</v>
      </c>
      <c r="H58">
        <v>0.14910000000000001</v>
      </c>
      <c r="I58">
        <v>9.8999999999999999E-4</v>
      </c>
      <c r="J58">
        <v>0.13980999999999999</v>
      </c>
      <c r="K58">
        <v>3.1183200000000002</v>
      </c>
    </row>
    <row r="59" spans="1:11" hidden="1" x14ac:dyDescent="0.2">
      <c r="A59" t="s">
        <v>231</v>
      </c>
      <c r="B59">
        <v>1.4</v>
      </c>
      <c r="C59" t="s">
        <v>183</v>
      </c>
      <c r="D59" t="s">
        <v>175</v>
      </c>
      <c r="F59">
        <v>1.6149</v>
      </c>
      <c r="G59">
        <v>-1.3826000000000001</v>
      </c>
      <c r="H59">
        <v>0.14910000000000001</v>
      </c>
      <c r="I59">
        <v>9.8999999999999999E-4</v>
      </c>
      <c r="J59">
        <v>0.13980999999999999</v>
      </c>
      <c r="K59">
        <v>3.1183200000000002</v>
      </c>
    </row>
    <row r="60" spans="1:11" hidden="1" x14ac:dyDescent="0.2">
      <c r="A60" t="s">
        <v>231</v>
      </c>
      <c r="B60">
        <v>1.75</v>
      </c>
      <c r="C60" t="s">
        <v>183</v>
      </c>
      <c r="D60" t="s">
        <v>175</v>
      </c>
      <c r="F60">
        <v>1.6149</v>
      </c>
      <c r="G60">
        <v>-1.3633</v>
      </c>
      <c r="H60">
        <v>0.14910000000000001</v>
      </c>
      <c r="I60">
        <v>9.8999999999999999E-4</v>
      </c>
      <c r="J60">
        <v>8.7609999999999993E-2</v>
      </c>
      <c r="K60">
        <v>3.59884</v>
      </c>
    </row>
    <row r="61" spans="1:11" hidden="1" x14ac:dyDescent="0.2">
      <c r="A61" t="s">
        <v>231</v>
      </c>
      <c r="B61">
        <v>2.1</v>
      </c>
      <c r="C61" t="s">
        <v>183</v>
      </c>
      <c r="D61" t="s">
        <v>175</v>
      </c>
      <c r="F61">
        <v>1.6149</v>
      </c>
      <c r="G61">
        <v>-1.3439000000000001</v>
      </c>
      <c r="H61">
        <v>0.14910000000000001</v>
      </c>
      <c r="I61">
        <v>9.8999999999999999E-4</v>
      </c>
      <c r="J61">
        <v>3.5409999999999997E-2</v>
      </c>
      <c r="K61">
        <v>4.0726000000000004</v>
      </c>
    </row>
    <row r="62" spans="1:11" hidden="1" x14ac:dyDescent="0.2">
      <c r="A62" t="s">
        <v>231</v>
      </c>
      <c r="B62">
        <v>2.1</v>
      </c>
      <c r="C62" t="s">
        <v>183</v>
      </c>
      <c r="D62" t="s">
        <v>175</v>
      </c>
      <c r="F62">
        <v>1.6149</v>
      </c>
      <c r="G62">
        <v>-0.67510000000000003</v>
      </c>
      <c r="H62">
        <v>3.9E-2</v>
      </c>
      <c r="I62">
        <v>9.8999999999999999E-4</v>
      </c>
      <c r="J62">
        <v>3.5409999999999997E-2</v>
      </c>
      <c r="K62">
        <v>4.0726000000000004</v>
      </c>
    </row>
    <row r="63" spans="1:11" hidden="1" x14ac:dyDescent="0.2">
      <c r="A63" t="s">
        <v>231</v>
      </c>
      <c r="B63">
        <v>2.4666700000000001</v>
      </c>
      <c r="C63" t="s">
        <v>183</v>
      </c>
      <c r="D63" t="s">
        <v>175</v>
      </c>
      <c r="F63">
        <v>1.6149</v>
      </c>
      <c r="G63">
        <v>-0.55159999999999998</v>
      </c>
      <c r="H63">
        <v>3.9E-2</v>
      </c>
      <c r="I63">
        <v>9.8999999999999999E-4</v>
      </c>
      <c r="J63">
        <v>2.1100000000000001E-2</v>
      </c>
      <c r="K63">
        <v>4.3004300000000004</v>
      </c>
    </row>
    <row r="64" spans="1:11" hidden="1" x14ac:dyDescent="0.2">
      <c r="A64" t="s">
        <v>231</v>
      </c>
      <c r="B64">
        <v>2.8333300000000001</v>
      </c>
      <c r="C64" t="s">
        <v>183</v>
      </c>
      <c r="D64" t="s">
        <v>175</v>
      </c>
      <c r="F64">
        <v>1.6149</v>
      </c>
      <c r="G64">
        <v>-0.40920000000000001</v>
      </c>
      <c r="H64">
        <v>3.9E-2</v>
      </c>
      <c r="I64">
        <v>9.8999999999999999E-4</v>
      </c>
      <c r="J64">
        <v>6.79E-3</v>
      </c>
      <c r="K64">
        <v>4.4765600000000001</v>
      </c>
    </row>
    <row r="65" spans="1:11" hidden="1" x14ac:dyDescent="0.2">
      <c r="A65" t="s">
        <v>231</v>
      </c>
      <c r="B65">
        <v>3.2</v>
      </c>
      <c r="C65" t="s">
        <v>183</v>
      </c>
      <c r="D65" t="s">
        <v>175</v>
      </c>
      <c r="F65">
        <v>1.6149</v>
      </c>
      <c r="G65">
        <v>-0.26669999999999999</v>
      </c>
      <c r="H65">
        <v>3.9E-2</v>
      </c>
      <c r="I65">
        <v>9.8999999999999999E-4</v>
      </c>
      <c r="J65">
        <v>-7.5199999999999998E-3</v>
      </c>
      <c r="K65">
        <v>4.6004699999999996</v>
      </c>
    </row>
    <row r="66" spans="1:11" hidden="1" x14ac:dyDescent="0.2">
      <c r="A66" t="s">
        <v>231</v>
      </c>
      <c r="B66">
        <v>3.2</v>
      </c>
      <c r="C66" t="s">
        <v>183</v>
      </c>
      <c r="D66" t="s">
        <v>175</v>
      </c>
      <c r="F66">
        <v>1.6147</v>
      </c>
      <c r="G66">
        <v>0.54320000000000002</v>
      </c>
      <c r="H66">
        <v>-0.02</v>
      </c>
      <c r="I66">
        <v>9.8999999999999999E-4</v>
      </c>
      <c r="J66">
        <v>-7.5199999999999998E-3</v>
      </c>
      <c r="K66">
        <v>4.6004699999999996</v>
      </c>
    </row>
    <row r="67" spans="1:11" hidden="1" x14ac:dyDescent="0.2">
      <c r="A67" t="s">
        <v>231</v>
      </c>
      <c r="B67">
        <v>3.7</v>
      </c>
      <c r="C67" t="s">
        <v>183</v>
      </c>
      <c r="D67" t="s">
        <v>175</v>
      </c>
      <c r="F67">
        <v>1.6147</v>
      </c>
      <c r="G67">
        <v>0.57079999999999997</v>
      </c>
      <c r="H67">
        <v>-0.02</v>
      </c>
      <c r="I67">
        <v>9.8999999999999999E-4</v>
      </c>
      <c r="J67">
        <v>2.48E-3</v>
      </c>
      <c r="K67">
        <v>4.3219599999999998</v>
      </c>
    </row>
    <row r="68" spans="1:11" hidden="1" x14ac:dyDescent="0.2">
      <c r="A68" t="s">
        <v>231</v>
      </c>
      <c r="B68">
        <v>4.2</v>
      </c>
      <c r="C68" t="s">
        <v>183</v>
      </c>
      <c r="D68" t="s">
        <v>175</v>
      </c>
      <c r="F68">
        <v>1.6147</v>
      </c>
      <c r="G68">
        <v>0.59850000000000003</v>
      </c>
      <c r="H68">
        <v>-0.02</v>
      </c>
      <c r="I68">
        <v>9.8999999999999999E-4</v>
      </c>
      <c r="J68">
        <v>1.248E-2</v>
      </c>
      <c r="K68">
        <v>4.02963</v>
      </c>
    </row>
    <row r="69" spans="1:11" hidden="1" x14ac:dyDescent="0.2">
      <c r="A69" t="s">
        <v>231</v>
      </c>
      <c r="B69">
        <v>4.7</v>
      </c>
      <c r="C69" t="s">
        <v>183</v>
      </c>
      <c r="D69" t="s">
        <v>175</v>
      </c>
      <c r="F69">
        <v>1.6147</v>
      </c>
      <c r="G69">
        <v>0.62609999999999999</v>
      </c>
      <c r="H69">
        <v>-0.02</v>
      </c>
      <c r="I69">
        <v>9.8999999999999999E-4</v>
      </c>
      <c r="J69">
        <v>2.249E-2</v>
      </c>
      <c r="K69">
        <v>3.72349</v>
      </c>
    </row>
    <row r="70" spans="1:11" hidden="1" x14ac:dyDescent="0.2">
      <c r="A70" t="s">
        <v>231</v>
      </c>
      <c r="B70">
        <v>4.7</v>
      </c>
      <c r="C70" t="s">
        <v>183</v>
      </c>
      <c r="D70" t="s">
        <v>175</v>
      </c>
      <c r="F70">
        <v>1.6149</v>
      </c>
      <c r="G70">
        <v>1.4359999999999999</v>
      </c>
      <c r="H70">
        <v>0.4299</v>
      </c>
      <c r="I70">
        <v>9.8999999999999999E-4</v>
      </c>
      <c r="J70">
        <v>2.249E-2</v>
      </c>
      <c r="K70">
        <v>3.72349</v>
      </c>
    </row>
    <row r="71" spans="1:11" hidden="1" x14ac:dyDescent="0.2">
      <c r="A71" t="s">
        <v>231</v>
      </c>
      <c r="B71">
        <v>5.0999999999999996</v>
      </c>
      <c r="C71" t="s">
        <v>183</v>
      </c>
      <c r="D71" t="s">
        <v>175</v>
      </c>
      <c r="F71">
        <v>1.6149</v>
      </c>
      <c r="G71">
        <v>1.4581</v>
      </c>
      <c r="H71">
        <v>0.4299</v>
      </c>
      <c r="I71">
        <v>9.8999999999999999E-4</v>
      </c>
      <c r="J71">
        <v>-0.14948</v>
      </c>
      <c r="K71">
        <v>3.1446700000000001</v>
      </c>
    </row>
    <row r="72" spans="1:11" hidden="1" x14ac:dyDescent="0.2">
      <c r="A72" t="s">
        <v>231</v>
      </c>
      <c r="B72">
        <v>5.5</v>
      </c>
      <c r="C72" t="s">
        <v>183</v>
      </c>
      <c r="D72" t="s">
        <v>175</v>
      </c>
      <c r="F72">
        <v>1.6149</v>
      </c>
      <c r="G72">
        <v>1.4802</v>
      </c>
      <c r="H72">
        <v>0.4299</v>
      </c>
      <c r="I72">
        <v>9.8999999999999999E-4</v>
      </c>
      <c r="J72">
        <v>-0.32145000000000001</v>
      </c>
      <c r="K72">
        <v>2.5569999999999999</v>
      </c>
    </row>
    <row r="73" spans="1:11" hidden="1" x14ac:dyDescent="0.2">
      <c r="A73" t="s">
        <v>231</v>
      </c>
      <c r="B73">
        <v>5.5</v>
      </c>
      <c r="C73" t="s">
        <v>183</v>
      </c>
      <c r="D73" t="s">
        <v>175</v>
      </c>
      <c r="F73">
        <v>1.6148</v>
      </c>
      <c r="G73">
        <v>2.8161</v>
      </c>
      <c r="H73">
        <v>-0.35720000000000002</v>
      </c>
      <c r="I73">
        <v>9.8999999999999999E-4</v>
      </c>
      <c r="J73">
        <v>-0.32145000000000001</v>
      </c>
      <c r="K73">
        <v>2.5568900000000001</v>
      </c>
    </row>
    <row r="74" spans="1:11" hidden="1" x14ac:dyDescent="0.2">
      <c r="A74" t="s">
        <v>231</v>
      </c>
      <c r="B74">
        <v>5.95</v>
      </c>
      <c r="C74" t="s">
        <v>183</v>
      </c>
      <c r="D74" t="s">
        <v>175</v>
      </c>
      <c r="F74">
        <v>1.6148</v>
      </c>
      <c r="G74">
        <v>2.8410000000000002</v>
      </c>
      <c r="H74">
        <v>-0.35720000000000002</v>
      </c>
      <c r="I74">
        <v>9.8999999999999999E-4</v>
      </c>
      <c r="J74">
        <v>-0.16073000000000001</v>
      </c>
      <c r="K74">
        <v>1.2840400000000001</v>
      </c>
    </row>
    <row r="75" spans="1:11" hidden="1" x14ac:dyDescent="0.2">
      <c r="A75" t="s">
        <v>231</v>
      </c>
      <c r="B75">
        <v>6.4</v>
      </c>
      <c r="C75" t="s">
        <v>183</v>
      </c>
      <c r="D75" t="s">
        <v>175</v>
      </c>
      <c r="F75">
        <v>1.6148</v>
      </c>
      <c r="G75">
        <v>2.8658999999999999</v>
      </c>
      <c r="H75">
        <v>-0.35720000000000002</v>
      </c>
      <c r="I75">
        <v>9.8999999999999999E-4</v>
      </c>
      <c r="J75">
        <v>-5.1440000000000004E-16</v>
      </c>
      <c r="K75">
        <v>-3.5970000000000001E-16</v>
      </c>
    </row>
    <row r="76" spans="1:11" hidden="1" x14ac:dyDescent="0.2">
      <c r="A76" t="s">
        <v>231</v>
      </c>
      <c r="B76">
        <v>0</v>
      </c>
      <c r="C76" t="s">
        <v>184</v>
      </c>
      <c r="D76" t="s">
        <v>175</v>
      </c>
      <c r="F76">
        <v>4.2957999999999998</v>
      </c>
      <c r="G76">
        <v>-2.6385000000000001</v>
      </c>
      <c r="H76">
        <v>-0.20630000000000001</v>
      </c>
      <c r="I76">
        <v>1.08E-3</v>
      </c>
      <c r="J76">
        <v>0</v>
      </c>
      <c r="K76">
        <v>0</v>
      </c>
    </row>
    <row r="77" spans="1:11" hidden="1" x14ac:dyDescent="0.2">
      <c r="A77" t="s">
        <v>231</v>
      </c>
      <c r="B77">
        <v>0.4</v>
      </c>
      <c r="C77" t="s">
        <v>184</v>
      </c>
      <c r="D77" t="s">
        <v>175</v>
      </c>
      <c r="F77">
        <v>4.2957999999999998</v>
      </c>
      <c r="G77">
        <v>-2.6164000000000001</v>
      </c>
      <c r="H77">
        <v>-0.20630000000000001</v>
      </c>
      <c r="I77">
        <v>1.08E-3</v>
      </c>
      <c r="J77">
        <v>8.2530000000000006E-2</v>
      </c>
      <c r="K77">
        <v>1.0509599999999999</v>
      </c>
    </row>
    <row r="78" spans="1:11" hidden="1" x14ac:dyDescent="0.2">
      <c r="A78" t="s">
        <v>231</v>
      </c>
      <c r="B78">
        <v>0.4</v>
      </c>
      <c r="C78" t="s">
        <v>184</v>
      </c>
      <c r="D78" t="s">
        <v>175</v>
      </c>
      <c r="F78">
        <v>4.2957999999999998</v>
      </c>
      <c r="G78">
        <v>-2.3664999999999998</v>
      </c>
      <c r="H78">
        <v>-0.20630000000000001</v>
      </c>
      <c r="I78">
        <v>1.08E-3</v>
      </c>
      <c r="J78">
        <v>8.2530000000000006E-2</v>
      </c>
      <c r="K78">
        <v>1.0509599999999999</v>
      </c>
    </row>
    <row r="79" spans="1:11" hidden="1" x14ac:dyDescent="0.2">
      <c r="A79" t="s">
        <v>231</v>
      </c>
      <c r="B79">
        <v>0.7</v>
      </c>
      <c r="C79" t="s">
        <v>184</v>
      </c>
      <c r="D79" t="s">
        <v>175</v>
      </c>
      <c r="F79">
        <v>4.2957999999999998</v>
      </c>
      <c r="G79">
        <v>-2.3498999999999999</v>
      </c>
      <c r="H79">
        <v>-0.20630000000000001</v>
      </c>
      <c r="I79">
        <v>1.08E-3</v>
      </c>
      <c r="J79">
        <v>0.14443</v>
      </c>
      <c r="K79">
        <v>1.7584200000000001</v>
      </c>
    </row>
    <row r="80" spans="1:11" hidden="1" x14ac:dyDescent="0.2">
      <c r="A80" t="s">
        <v>231</v>
      </c>
      <c r="B80">
        <v>1</v>
      </c>
      <c r="C80" t="s">
        <v>184</v>
      </c>
      <c r="D80" t="s">
        <v>175</v>
      </c>
      <c r="F80">
        <v>4.2957999999999998</v>
      </c>
      <c r="G80">
        <v>-2.3332999999999999</v>
      </c>
      <c r="H80">
        <v>-0.20630000000000001</v>
      </c>
      <c r="I80">
        <v>1.08E-3</v>
      </c>
      <c r="J80">
        <v>0.20633000000000001</v>
      </c>
      <c r="K80">
        <v>2.4609000000000001</v>
      </c>
    </row>
    <row r="81" spans="1:11" hidden="1" x14ac:dyDescent="0.2">
      <c r="A81" t="s">
        <v>231</v>
      </c>
      <c r="B81">
        <v>1</v>
      </c>
      <c r="C81" t="s">
        <v>184</v>
      </c>
      <c r="D81" t="s">
        <v>175</v>
      </c>
      <c r="F81">
        <v>1.6425000000000001</v>
      </c>
      <c r="G81">
        <v>-1.6546000000000001</v>
      </c>
      <c r="H81">
        <v>0.15279999999999999</v>
      </c>
      <c r="I81">
        <v>1.08E-3</v>
      </c>
      <c r="J81">
        <v>0.20633000000000001</v>
      </c>
      <c r="K81">
        <v>2.4609000000000001</v>
      </c>
    </row>
    <row r="82" spans="1:11" hidden="1" x14ac:dyDescent="0.2">
      <c r="A82" t="s">
        <v>231</v>
      </c>
      <c r="B82">
        <v>1.4</v>
      </c>
      <c r="C82" t="s">
        <v>184</v>
      </c>
      <c r="D82" t="s">
        <v>175</v>
      </c>
      <c r="F82">
        <v>1.6425000000000001</v>
      </c>
      <c r="G82">
        <v>-1.6325000000000001</v>
      </c>
      <c r="H82">
        <v>0.15279999999999999</v>
      </c>
      <c r="I82">
        <v>1.08E-3</v>
      </c>
      <c r="J82">
        <v>0.1452</v>
      </c>
      <c r="K82">
        <v>3.1183200000000002</v>
      </c>
    </row>
    <row r="83" spans="1:11" hidden="1" x14ac:dyDescent="0.2">
      <c r="A83" t="s">
        <v>231</v>
      </c>
      <c r="B83">
        <v>1.4</v>
      </c>
      <c r="C83" t="s">
        <v>184</v>
      </c>
      <c r="D83" t="s">
        <v>175</v>
      </c>
      <c r="F83">
        <v>1.6425000000000001</v>
      </c>
      <c r="G83">
        <v>-1.3826000000000001</v>
      </c>
      <c r="H83">
        <v>0.15279999999999999</v>
      </c>
      <c r="I83">
        <v>1.08E-3</v>
      </c>
      <c r="J83">
        <v>0.1452</v>
      </c>
      <c r="K83">
        <v>3.1183200000000002</v>
      </c>
    </row>
    <row r="84" spans="1:11" hidden="1" x14ac:dyDescent="0.2">
      <c r="A84" t="s">
        <v>231</v>
      </c>
      <c r="B84">
        <v>1.75</v>
      </c>
      <c r="C84" t="s">
        <v>184</v>
      </c>
      <c r="D84" t="s">
        <v>175</v>
      </c>
      <c r="F84">
        <v>1.6425000000000001</v>
      </c>
      <c r="G84">
        <v>-1.3633</v>
      </c>
      <c r="H84">
        <v>0.15279999999999999</v>
      </c>
      <c r="I84">
        <v>1.08E-3</v>
      </c>
      <c r="J84">
        <v>9.1700000000000004E-2</v>
      </c>
      <c r="K84">
        <v>3.59884</v>
      </c>
    </row>
    <row r="85" spans="1:11" hidden="1" x14ac:dyDescent="0.2">
      <c r="A85" t="s">
        <v>231</v>
      </c>
      <c r="B85">
        <v>2.1</v>
      </c>
      <c r="C85" t="s">
        <v>184</v>
      </c>
      <c r="D85" t="s">
        <v>175</v>
      </c>
      <c r="F85">
        <v>1.6425000000000001</v>
      </c>
      <c r="G85">
        <v>-1.3439000000000001</v>
      </c>
      <c r="H85">
        <v>0.15279999999999999</v>
      </c>
      <c r="I85">
        <v>1.08E-3</v>
      </c>
      <c r="J85">
        <v>3.8210000000000001E-2</v>
      </c>
      <c r="K85">
        <v>4.0726000000000004</v>
      </c>
    </row>
    <row r="86" spans="1:11" hidden="1" x14ac:dyDescent="0.2">
      <c r="A86" t="s">
        <v>231</v>
      </c>
      <c r="B86">
        <v>2.1</v>
      </c>
      <c r="C86" t="s">
        <v>184</v>
      </c>
      <c r="D86" t="s">
        <v>175</v>
      </c>
      <c r="F86">
        <v>1.6375999999999999</v>
      </c>
      <c r="G86">
        <v>-0.67510000000000003</v>
      </c>
      <c r="H86">
        <v>4.65E-2</v>
      </c>
      <c r="I86">
        <v>1.08E-3</v>
      </c>
      <c r="J86">
        <v>3.8210000000000001E-2</v>
      </c>
      <c r="K86">
        <v>4.0726000000000004</v>
      </c>
    </row>
    <row r="87" spans="1:11" hidden="1" x14ac:dyDescent="0.2">
      <c r="A87" t="s">
        <v>231</v>
      </c>
      <c r="B87">
        <v>2.4666700000000001</v>
      </c>
      <c r="C87" t="s">
        <v>184</v>
      </c>
      <c r="D87" t="s">
        <v>175</v>
      </c>
      <c r="F87">
        <v>1.6375999999999999</v>
      </c>
      <c r="G87">
        <v>-0.55159999999999998</v>
      </c>
      <c r="H87">
        <v>4.65E-2</v>
      </c>
      <c r="I87">
        <v>1.08E-3</v>
      </c>
      <c r="J87">
        <v>2.1180000000000001E-2</v>
      </c>
      <c r="K87">
        <v>4.3004199999999999</v>
      </c>
    </row>
    <row r="88" spans="1:11" hidden="1" x14ac:dyDescent="0.2">
      <c r="A88" t="s">
        <v>231</v>
      </c>
      <c r="B88">
        <v>2.8333300000000001</v>
      </c>
      <c r="C88" t="s">
        <v>184</v>
      </c>
      <c r="D88" t="s">
        <v>175</v>
      </c>
      <c r="F88">
        <v>1.6375999999999999</v>
      </c>
      <c r="G88">
        <v>-0.40920000000000001</v>
      </c>
      <c r="H88">
        <v>4.65E-2</v>
      </c>
      <c r="I88">
        <v>1.08E-3</v>
      </c>
      <c r="J88">
        <v>4.15E-3</v>
      </c>
      <c r="K88">
        <v>4.4765600000000001</v>
      </c>
    </row>
    <row r="89" spans="1:11" hidden="1" x14ac:dyDescent="0.2">
      <c r="A89" t="s">
        <v>231</v>
      </c>
      <c r="B89">
        <v>3.2</v>
      </c>
      <c r="C89" t="s">
        <v>184</v>
      </c>
      <c r="D89" t="s">
        <v>175</v>
      </c>
      <c r="F89">
        <v>1.6375999999999999</v>
      </c>
      <c r="G89">
        <v>-0.26669999999999999</v>
      </c>
      <c r="H89">
        <v>4.65E-2</v>
      </c>
      <c r="I89">
        <v>1.08E-3</v>
      </c>
      <c r="J89">
        <v>-1.2880000000000001E-2</v>
      </c>
      <c r="K89">
        <v>4.6004699999999996</v>
      </c>
    </row>
    <row r="90" spans="1:11" hidden="1" x14ac:dyDescent="0.2">
      <c r="A90" t="s">
        <v>231</v>
      </c>
      <c r="B90">
        <v>3.2</v>
      </c>
      <c r="C90" t="s">
        <v>184</v>
      </c>
      <c r="D90" t="s">
        <v>175</v>
      </c>
      <c r="F90">
        <v>1.6318999999999999</v>
      </c>
      <c r="G90">
        <v>0.54320000000000002</v>
      </c>
      <c r="H90">
        <v>-2.35E-2</v>
      </c>
      <c r="I90">
        <v>1.08E-3</v>
      </c>
      <c r="J90">
        <v>-1.2880000000000001E-2</v>
      </c>
      <c r="K90">
        <v>4.6004699999999996</v>
      </c>
    </row>
    <row r="91" spans="1:11" hidden="1" x14ac:dyDescent="0.2">
      <c r="A91" t="s">
        <v>231</v>
      </c>
      <c r="B91">
        <v>3.7</v>
      </c>
      <c r="C91" t="s">
        <v>184</v>
      </c>
      <c r="D91" t="s">
        <v>175</v>
      </c>
      <c r="F91">
        <v>1.6318999999999999</v>
      </c>
      <c r="G91">
        <v>0.57079999999999997</v>
      </c>
      <c r="H91">
        <v>-2.35E-2</v>
      </c>
      <c r="I91">
        <v>1.08E-3</v>
      </c>
      <c r="J91">
        <v>-1.14E-3</v>
      </c>
      <c r="K91">
        <v>4.3219599999999998</v>
      </c>
    </row>
    <row r="92" spans="1:11" hidden="1" x14ac:dyDescent="0.2">
      <c r="A92" t="s">
        <v>231</v>
      </c>
      <c r="B92">
        <v>4.2</v>
      </c>
      <c r="C92" t="s">
        <v>184</v>
      </c>
      <c r="D92" t="s">
        <v>175</v>
      </c>
      <c r="F92">
        <v>1.6318999999999999</v>
      </c>
      <c r="G92">
        <v>0.59850000000000003</v>
      </c>
      <c r="H92">
        <v>-2.35E-2</v>
      </c>
      <c r="I92">
        <v>1.08E-3</v>
      </c>
      <c r="J92">
        <v>1.061E-2</v>
      </c>
      <c r="K92">
        <v>4.02963</v>
      </c>
    </row>
    <row r="93" spans="1:11" hidden="1" x14ac:dyDescent="0.2">
      <c r="A93" t="s">
        <v>231</v>
      </c>
      <c r="B93">
        <v>4.7</v>
      </c>
      <c r="C93" t="s">
        <v>184</v>
      </c>
      <c r="D93" t="s">
        <v>175</v>
      </c>
      <c r="F93">
        <v>1.6318999999999999</v>
      </c>
      <c r="G93">
        <v>0.62609999999999999</v>
      </c>
      <c r="H93">
        <v>-2.35E-2</v>
      </c>
      <c r="I93">
        <v>1.08E-3</v>
      </c>
      <c r="J93">
        <v>2.2360000000000001E-2</v>
      </c>
      <c r="K93">
        <v>3.72349</v>
      </c>
    </row>
    <row r="94" spans="1:11" hidden="1" x14ac:dyDescent="0.2">
      <c r="A94" t="s">
        <v>231</v>
      </c>
      <c r="B94">
        <v>4.7</v>
      </c>
      <c r="C94" t="s">
        <v>184</v>
      </c>
      <c r="D94" t="s">
        <v>175</v>
      </c>
      <c r="F94">
        <v>1.6273</v>
      </c>
      <c r="G94">
        <v>1.4359999999999999</v>
      </c>
      <c r="H94">
        <v>0.42709999999999998</v>
      </c>
      <c r="I94">
        <v>1.08E-3</v>
      </c>
      <c r="J94">
        <v>2.2360000000000001E-2</v>
      </c>
      <c r="K94">
        <v>3.72349</v>
      </c>
    </row>
    <row r="95" spans="1:11" hidden="1" x14ac:dyDescent="0.2">
      <c r="A95" t="s">
        <v>231</v>
      </c>
      <c r="B95">
        <v>5.0999999999999996</v>
      </c>
      <c r="C95" t="s">
        <v>184</v>
      </c>
      <c r="D95" t="s">
        <v>175</v>
      </c>
      <c r="F95">
        <v>1.6273</v>
      </c>
      <c r="G95">
        <v>1.4581</v>
      </c>
      <c r="H95">
        <v>0.42709999999999998</v>
      </c>
      <c r="I95">
        <v>1.08E-3</v>
      </c>
      <c r="J95">
        <v>-0.14849000000000001</v>
      </c>
      <c r="K95">
        <v>3.14466</v>
      </c>
    </row>
    <row r="96" spans="1:11" hidden="1" x14ac:dyDescent="0.2">
      <c r="A96" t="s">
        <v>231</v>
      </c>
      <c r="B96">
        <v>5.5</v>
      </c>
      <c r="C96" t="s">
        <v>184</v>
      </c>
      <c r="D96" t="s">
        <v>175</v>
      </c>
      <c r="F96">
        <v>1.6273</v>
      </c>
      <c r="G96">
        <v>1.4802</v>
      </c>
      <c r="H96">
        <v>0.42709999999999998</v>
      </c>
      <c r="I96">
        <v>1.08E-3</v>
      </c>
      <c r="J96">
        <v>-0.31935000000000002</v>
      </c>
      <c r="K96">
        <v>2.5569899999999999</v>
      </c>
    </row>
    <row r="97" spans="1:11" hidden="1" x14ac:dyDescent="0.2">
      <c r="A97" t="s">
        <v>231</v>
      </c>
      <c r="B97">
        <v>5.5</v>
      </c>
      <c r="C97" t="s">
        <v>184</v>
      </c>
      <c r="D97" t="s">
        <v>175</v>
      </c>
      <c r="F97">
        <v>1.6240000000000001</v>
      </c>
      <c r="G97">
        <v>2.8161</v>
      </c>
      <c r="H97">
        <v>-0.3548</v>
      </c>
      <c r="I97">
        <v>1.08E-3</v>
      </c>
      <c r="J97">
        <v>-0.31935000000000002</v>
      </c>
      <c r="K97">
        <v>2.5568900000000001</v>
      </c>
    </row>
    <row r="98" spans="1:11" hidden="1" x14ac:dyDescent="0.2">
      <c r="A98" t="s">
        <v>231</v>
      </c>
      <c r="B98">
        <v>5.95</v>
      </c>
      <c r="C98" t="s">
        <v>184</v>
      </c>
      <c r="D98" t="s">
        <v>175</v>
      </c>
      <c r="F98">
        <v>1.6240000000000001</v>
      </c>
      <c r="G98">
        <v>2.8410000000000002</v>
      </c>
      <c r="H98">
        <v>-0.3548</v>
      </c>
      <c r="I98">
        <v>1.08E-3</v>
      </c>
      <c r="J98">
        <v>-0.15967000000000001</v>
      </c>
      <c r="K98">
        <v>1.2840400000000001</v>
      </c>
    </row>
    <row r="99" spans="1:11" hidden="1" x14ac:dyDescent="0.2">
      <c r="A99" t="s">
        <v>231</v>
      </c>
      <c r="B99">
        <v>6.4</v>
      </c>
      <c r="C99" t="s">
        <v>184</v>
      </c>
      <c r="D99" t="s">
        <v>175</v>
      </c>
      <c r="F99">
        <v>1.6240000000000001</v>
      </c>
      <c r="G99">
        <v>2.8658999999999999</v>
      </c>
      <c r="H99">
        <v>-0.3548</v>
      </c>
      <c r="I99">
        <v>1.08E-3</v>
      </c>
      <c r="J99">
        <v>2.1390000000000001E-16</v>
      </c>
      <c r="K99">
        <v>-3.9170000000000003E-15</v>
      </c>
    </row>
    <row r="100" spans="1:11" hidden="1" x14ac:dyDescent="0.2">
      <c r="A100" t="s">
        <v>231</v>
      </c>
      <c r="B100">
        <v>0</v>
      </c>
      <c r="C100" t="s">
        <v>185</v>
      </c>
      <c r="D100" t="s">
        <v>175</v>
      </c>
      <c r="E100" t="s">
        <v>186</v>
      </c>
      <c r="F100">
        <v>2.8609</v>
      </c>
      <c r="G100">
        <v>1.497E-7</v>
      </c>
      <c r="H100">
        <v>3.5400000000000001E-2</v>
      </c>
      <c r="I100">
        <v>5.8E-4</v>
      </c>
      <c r="J100">
        <v>0</v>
      </c>
      <c r="K100">
        <v>0</v>
      </c>
    </row>
    <row r="101" spans="1:11" hidden="1" x14ac:dyDescent="0.2">
      <c r="A101" t="s">
        <v>231</v>
      </c>
      <c r="B101">
        <v>0.4</v>
      </c>
      <c r="C101" t="s">
        <v>185</v>
      </c>
      <c r="D101" t="s">
        <v>175</v>
      </c>
      <c r="E101" t="s">
        <v>186</v>
      </c>
      <c r="F101">
        <v>2.8609</v>
      </c>
      <c r="G101">
        <v>1.497E-7</v>
      </c>
      <c r="H101">
        <v>3.5400000000000001E-2</v>
      </c>
      <c r="I101">
        <v>5.8E-4</v>
      </c>
      <c r="J101">
        <v>5.525E-2</v>
      </c>
      <c r="K101">
        <v>0.71458999999999995</v>
      </c>
    </row>
    <row r="102" spans="1:11" hidden="1" x14ac:dyDescent="0.2">
      <c r="A102" t="s">
        <v>231</v>
      </c>
      <c r="B102">
        <v>0.4</v>
      </c>
      <c r="C102" t="s">
        <v>185</v>
      </c>
      <c r="D102" t="s">
        <v>175</v>
      </c>
      <c r="E102" t="s">
        <v>186</v>
      </c>
      <c r="F102">
        <v>2.8609</v>
      </c>
      <c r="G102">
        <v>1.497E-7</v>
      </c>
      <c r="H102">
        <v>3.5400000000000001E-2</v>
      </c>
      <c r="I102">
        <v>5.8E-4</v>
      </c>
      <c r="J102">
        <v>5.525E-2</v>
      </c>
      <c r="K102">
        <v>0.71458999999999995</v>
      </c>
    </row>
    <row r="103" spans="1:11" hidden="1" x14ac:dyDescent="0.2">
      <c r="A103" t="s">
        <v>231</v>
      </c>
      <c r="B103">
        <v>0.7</v>
      </c>
      <c r="C103" t="s">
        <v>185</v>
      </c>
      <c r="D103" t="s">
        <v>175</v>
      </c>
      <c r="E103" t="s">
        <v>186</v>
      </c>
      <c r="F103">
        <v>2.8609</v>
      </c>
      <c r="G103">
        <v>1.497E-7</v>
      </c>
      <c r="H103">
        <v>3.5400000000000001E-2</v>
      </c>
      <c r="I103">
        <v>5.8E-4</v>
      </c>
      <c r="J103">
        <v>9.6680000000000002E-2</v>
      </c>
      <c r="K103">
        <v>1.1880500000000001</v>
      </c>
    </row>
    <row r="104" spans="1:11" hidden="1" x14ac:dyDescent="0.2">
      <c r="A104" t="s">
        <v>231</v>
      </c>
      <c r="B104">
        <v>1</v>
      </c>
      <c r="C104" t="s">
        <v>185</v>
      </c>
      <c r="D104" t="s">
        <v>175</v>
      </c>
      <c r="E104" t="s">
        <v>186</v>
      </c>
      <c r="F104">
        <v>2.8609</v>
      </c>
      <c r="G104">
        <v>1.497E-7</v>
      </c>
      <c r="H104">
        <v>3.5400000000000001E-2</v>
      </c>
      <c r="I104">
        <v>5.8E-4</v>
      </c>
      <c r="J104">
        <v>0.13811999999999999</v>
      </c>
      <c r="K104">
        <v>1.6615200000000001</v>
      </c>
    </row>
    <row r="105" spans="1:11" hidden="1" x14ac:dyDescent="0.2">
      <c r="A105" t="s">
        <v>231</v>
      </c>
      <c r="B105">
        <v>1</v>
      </c>
      <c r="C105" t="s">
        <v>185</v>
      </c>
      <c r="D105" t="s">
        <v>175</v>
      </c>
      <c r="E105" t="s">
        <v>186</v>
      </c>
      <c r="F105">
        <v>1.0012000000000001</v>
      </c>
      <c r="G105">
        <v>1.497E-7</v>
      </c>
      <c r="H105">
        <v>0.10100000000000001</v>
      </c>
      <c r="I105">
        <v>5.8E-4</v>
      </c>
      <c r="J105">
        <v>0.13811999999999999</v>
      </c>
      <c r="K105">
        <v>1.6615200000000001</v>
      </c>
    </row>
    <row r="106" spans="1:11" hidden="1" x14ac:dyDescent="0.2">
      <c r="A106" t="s">
        <v>231</v>
      </c>
      <c r="B106">
        <v>1.4</v>
      </c>
      <c r="C106" t="s">
        <v>185</v>
      </c>
      <c r="D106" t="s">
        <v>175</v>
      </c>
      <c r="E106" t="s">
        <v>186</v>
      </c>
      <c r="F106">
        <v>1.0012000000000001</v>
      </c>
      <c r="G106">
        <v>1.497E-7</v>
      </c>
      <c r="H106">
        <v>0.10100000000000001</v>
      </c>
      <c r="I106">
        <v>5.8E-4</v>
      </c>
      <c r="J106">
        <v>9.7720000000000001E-2</v>
      </c>
      <c r="K106">
        <v>2.0950899999999999</v>
      </c>
    </row>
    <row r="107" spans="1:11" hidden="1" x14ac:dyDescent="0.2">
      <c r="A107" t="s">
        <v>231</v>
      </c>
      <c r="B107">
        <v>1.4</v>
      </c>
      <c r="C107" t="s">
        <v>185</v>
      </c>
      <c r="D107" t="s">
        <v>175</v>
      </c>
      <c r="E107" t="s">
        <v>186</v>
      </c>
      <c r="F107">
        <v>1.0012000000000001</v>
      </c>
      <c r="G107">
        <v>1.497E-7</v>
      </c>
      <c r="H107">
        <v>0.10100000000000001</v>
      </c>
      <c r="I107">
        <v>5.8E-4</v>
      </c>
      <c r="J107">
        <v>9.7720000000000001E-2</v>
      </c>
      <c r="K107">
        <v>2.0950899999999999</v>
      </c>
    </row>
    <row r="108" spans="1:11" hidden="1" x14ac:dyDescent="0.2">
      <c r="A108" t="s">
        <v>231</v>
      </c>
      <c r="B108">
        <v>1.75</v>
      </c>
      <c r="C108" t="s">
        <v>185</v>
      </c>
      <c r="D108" t="s">
        <v>175</v>
      </c>
      <c r="E108" t="s">
        <v>186</v>
      </c>
      <c r="F108">
        <v>1.0012000000000001</v>
      </c>
      <c r="G108">
        <v>1.497E-7</v>
      </c>
      <c r="H108">
        <v>0.10100000000000001</v>
      </c>
      <c r="I108">
        <v>5.8E-4</v>
      </c>
      <c r="J108">
        <v>6.2370000000000002E-2</v>
      </c>
      <c r="K108">
        <v>2.40157</v>
      </c>
    </row>
    <row r="109" spans="1:11" hidden="1" x14ac:dyDescent="0.2">
      <c r="A109" t="s">
        <v>231</v>
      </c>
      <c r="B109">
        <v>2.1</v>
      </c>
      <c r="C109" t="s">
        <v>185</v>
      </c>
      <c r="D109" t="s">
        <v>175</v>
      </c>
      <c r="E109" t="s">
        <v>186</v>
      </c>
      <c r="F109">
        <v>1.0012000000000001</v>
      </c>
      <c r="G109">
        <v>1.497E-7</v>
      </c>
      <c r="H109">
        <v>0.10100000000000001</v>
      </c>
      <c r="I109">
        <v>5.8E-4</v>
      </c>
      <c r="J109">
        <v>2.7019999999999999E-2</v>
      </c>
      <c r="K109">
        <v>2.7080600000000001</v>
      </c>
    </row>
    <row r="110" spans="1:11" hidden="1" x14ac:dyDescent="0.2">
      <c r="A110" t="s">
        <v>231</v>
      </c>
      <c r="B110">
        <v>2.1</v>
      </c>
      <c r="C110" t="s">
        <v>185</v>
      </c>
      <c r="D110" t="s">
        <v>175</v>
      </c>
      <c r="E110" t="s">
        <v>186</v>
      </c>
      <c r="F110">
        <v>1.0012000000000001</v>
      </c>
      <c r="G110">
        <v>1.497E-7</v>
      </c>
      <c r="H110">
        <v>3.9399999999999998E-2</v>
      </c>
      <c r="I110">
        <v>5.8E-4</v>
      </c>
      <c r="J110">
        <v>2.7019999999999999E-2</v>
      </c>
      <c r="K110">
        <v>2.7080600000000001</v>
      </c>
    </row>
    <row r="111" spans="1:11" hidden="1" x14ac:dyDescent="0.2">
      <c r="A111" t="s">
        <v>231</v>
      </c>
      <c r="B111">
        <v>2.4666700000000001</v>
      </c>
      <c r="C111" t="s">
        <v>185</v>
      </c>
      <c r="D111" t="s">
        <v>175</v>
      </c>
      <c r="E111" t="s">
        <v>186</v>
      </c>
      <c r="F111">
        <v>1.0012000000000001</v>
      </c>
      <c r="G111">
        <v>1.497E-7</v>
      </c>
      <c r="H111">
        <v>3.9399999999999998E-2</v>
      </c>
      <c r="I111">
        <v>5.8E-4</v>
      </c>
      <c r="J111">
        <v>1.259E-2</v>
      </c>
      <c r="K111">
        <v>2.83548</v>
      </c>
    </row>
    <row r="112" spans="1:11" hidden="1" x14ac:dyDescent="0.2">
      <c r="A112" t="s">
        <v>231</v>
      </c>
      <c r="B112">
        <v>2.8333300000000001</v>
      </c>
      <c r="C112" t="s">
        <v>185</v>
      </c>
      <c r="D112" t="s">
        <v>175</v>
      </c>
      <c r="E112" t="s">
        <v>186</v>
      </c>
      <c r="F112">
        <v>1.0012000000000001</v>
      </c>
      <c r="G112">
        <v>1.497E-7</v>
      </c>
      <c r="H112">
        <v>3.9399999999999998E-2</v>
      </c>
      <c r="I112">
        <v>5.8E-4</v>
      </c>
      <c r="J112">
        <v>4.7099999999999998E-3</v>
      </c>
      <c r="K112">
        <v>2.9285999999999999</v>
      </c>
    </row>
    <row r="113" spans="1:11" hidden="1" x14ac:dyDescent="0.2">
      <c r="A113" t="s">
        <v>231</v>
      </c>
      <c r="B113">
        <v>3.2</v>
      </c>
      <c r="C113" t="s">
        <v>185</v>
      </c>
      <c r="D113" t="s">
        <v>175</v>
      </c>
      <c r="E113" t="s">
        <v>186</v>
      </c>
      <c r="F113">
        <v>1.0012000000000001</v>
      </c>
      <c r="G113">
        <v>1.497E-7</v>
      </c>
      <c r="H113">
        <v>3.9399999999999998E-2</v>
      </c>
      <c r="I113">
        <v>5.8E-4</v>
      </c>
      <c r="J113">
        <v>5.8900000000000003E-3</v>
      </c>
      <c r="K113">
        <v>2.9870000000000001</v>
      </c>
    </row>
    <row r="114" spans="1:11" hidden="1" x14ac:dyDescent="0.2">
      <c r="A114" t="s">
        <v>231</v>
      </c>
      <c r="B114">
        <v>3.2</v>
      </c>
      <c r="C114" t="s">
        <v>185</v>
      </c>
      <c r="D114" t="s">
        <v>175</v>
      </c>
      <c r="E114" t="s">
        <v>186</v>
      </c>
      <c r="F114">
        <v>1.0012000000000001</v>
      </c>
      <c r="G114">
        <v>0.48599999999999999</v>
      </c>
      <c r="H114">
        <v>4.1000000000000003E-3</v>
      </c>
      <c r="I114">
        <v>5.8E-4</v>
      </c>
      <c r="J114">
        <v>5.8900000000000003E-3</v>
      </c>
      <c r="K114">
        <v>2.9870000000000001</v>
      </c>
    </row>
    <row r="115" spans="1:11" hidden="1" x14ac:dyDescent="0.2">
      <c r="A115" t="s">
        <v>231</v>
      </c>
      <c r="B115">
        <v>3.7</v>
      </c>
      <c r="C115" t="s">
        <v>185</v>
      </c>
      <c r="D115" t="s">
        <v>175</v>
      </c>
      <c r="E115" t="s">
        <v>186</v>
      </c>
      <c r="F115">
        <v>1.0012000000000001</v>
      </c>
      <c r="G115">
        <v>0.48599999999999999</v>
      </c>
      <c r="H115">
        <v>4.1000000000000003E-3</v>
      </c>
      <c r="I115">
        <v>5.8E-4</v>
      </c>
      <c r="J115">
        <v>5.47E-3</v>
      </c>
      <c r="K115">
        <v>2.7440199999999999</v>
      </c>
    </row>
    <row r="116" spans="1:11" hidden="1" x14ac:dyDescent="0.2">
      <c r="A116" t="s">
        <v>231</v>
      </c>
      <c r="B116">
        <v>4.2</v>
      </c>
      <c r="C116" t="s">
        <v>185</v>
      </c>
      <c r="D116" t="s">
        <v>175</v>
      </c>
      <c r="E116" t="s">
        <v>186</v>
      </c>
      <c r="F116">
        <v>1.0012000000000001</v>
      </c>
      <c r="G116">
        <v>0.48599999999999999</v>
      </c>
      <c r="H116">
        <v>4.1000000000000003E-3</v>
      </c>
      <c r="I116">
        <v>5.8E-4</v>
      </c>
      <c r="J116">
        <v>5.0600000000000003E-3</v>
      </c>
      <c r="K116">
        <v>2.5010400000000002</v>
      </c>
    </row>
    <row r="117" spans="1:11" hidden="1" x14ac:dyDescent="0.2">
      <c r="A117" t="s">
        <v>231</v>
      </c>
      <c r="B117">
        <v>4.7</v>
      </c>
      <c r="C117" t="s">
        <v>185</v>
      </c>
      <c r="D117" t="s">
        <v>175</v>
      </c>
      <c r="E117" t="s">
        <v>186</v>
      </c>
      <c r="F117">
        <v>1.0012000000000001</v>
      </c>
      <c r="G117">
        <v>0.48599999999999999</v>
      </c>
      <c r="H117">
        <v>4.1000000000000003E-3</v>
      </c>
      <c r="I117">
        <v>5.8E-4</v>
      </c>
      <c r="J117">
        <v>1.409E-2</v>
      </c>
      <c r="K117">
        <v>2.2580499999999999</v>
      </c>
    </row>
    <row r="118" spans="1:11" hidden="1" x14ac:dyDescent="0.2">
      <c r="A118" t="s">
        <v>231</v>
      </c>
      <c r="B118">
        <v>4.7</v>
      </c>
      <c r="C118" t="s">
        <v>185</v>
      </c>
      <c r="D118" t="s">
        <v>175</v>
      </c>
      <c r="E118" t="s">
        <v>186</v>
      </c>
      <c r="F118">
        <v>1.0012000000000001</v>
      </c>
      <c r="G118">
        <v>1.0839000000000001</v>
      </c>
      <c r="H118">
        <v>0.2823</v>
      </c>
      <c r="I118">
        <v>5.8E-4</v>
      </c>
      <c r="J118">
        <v>1.409E-2</v>
      </c>
      <c r="K118">
        <v>2.2580499999999999</v>
      </c>
    </row>
    <row r="119" spans="1:11" hidden="1" x14ac:dyDescent="0.2">
      <c r="A119" t="s">
        <v>231</v>
      </c>
      <c r="B119">
        <v>5.0999999999999996</v>
      </c>
      <c r="C119" t="s">
        <v>185</v>
      </c>
      <c r="D119" t="s">
        <v>175</v>
      </c>
      <c r="E119" t="s">
        <v>186</v>
      </c>
      <c r="F119">
        <v>1.0012000000000001</v>
      </c>
      <c r="G119">
        <v>1.0839000000000001</v>
      </c>
      <c r="H119">
        <v>0.2823</v>
      </c>
      <c r="I119">
        <v>5.8E-4</v>
      </c>
      <c r="J119">
        <v>2.2360000000000001E-2</v>
      </c>
      <c r="K119">
        <v>1.8245100000000001</v>
      </c>
    </row>
    <row r="120" spans="1:11" hidden="1" x14ac:dyDescent="0.2">
      <c r="A120" t="s">
        <v>231</v>
      </c>
      <c r="B120">
        <v>5.5</v>
      </c>
      <c r="C120" t="s">
        <v>185</v>
      </c>
      <c r="D120" t="s">
        <v>175</v>
      </c>
      <c r="E120" t="s">
        <v>186</v>
      </c>
      <c r="F120">
        <v>1.0012000000000001</v>
      </c>
      <c r="G120">
        <v>1.0839000000000001</v>
      </c>
      <c r="H120">
        <v>0.2823</v>
      </c>
      <c r="I120">
        <v>5.8E-4</v>
      </c>
      <c r="J120">
        <v>4.836E-2</v>
      </c>
      <c r="K120">
        <v>1.39097</v>
      </c>
    </row>
    <row r="121" spans="1:11" hidden="1" x14ac:dyDescent="0.2">
      <c r="A121" t="s">
        <v>231</v>
      </c>
      <c r="B121">
        <v>5.5</v>
      </c>
      <c r="C121" t="s">
        <v>185</v>
      </c>
      <c r="D121" t="s">
        <v>175</v>
      </c>
      <c r="E121" t="s">
        <v>186</v>
      </c>
      <c r="F121">
        <v>1.0008999999999999</v>
      </c>
      <c r="G121">
        <v>1.5455000000000001</v>
      </c>
      <c r="H121">
        <v>5.3699999999999998E-2</v>
      </c>
      <c r="I121">
        <v>5.8E-4</v>
      </c>
      <c r="J121">
        <v>4.836E-2</v>
      </c>
      <c r="K121">
        <v>1.3909400000000001</v>
      </c>
    </row>
    <row r="122" spans="1:11" hidden="1" x14ac:dyDescent="0.2">
      <c r="A122" t="s">
        <v>231</v>
      </c>
      <c r="B122">
        <v>5.95</v>
      </c>
      <c r="C122" t="s">
        <v>185</v>
      </c>
      <c r="D122" t="s">
        <v>175</v>
      </c>
      <c r="E122" t="s">
        <v>186</v>
      </c>
      <c r="F122">
        <v>1.0008999999999999</v>
      </c>
      <c r="G122">
        <v>1.5455000000000001</v>
      </c>
      <c r="H122">
        <v>5.3699999999999998E-2</v>
      </c>
      <c r="I122">
        <v>5.8E-4</v>
      </c>
      <c r="J122">
        <v>2.418E-2</v>
      </c>
      <c r="K122">
        <v>0.69547000000000003</v>
      </c>
    </row>
    <row r="123" spans="1:11" hidden="1" x14ac:dyDescent="0.2">
      <c r="A123" t="s">
        <v>231</v>
      </c>
      <c r="B123">
        <v>6.4</v>
      </c>
      <c r="C123" t="s">
        <v>185</v>
      </c>
      <c r="D123" t="s">
        <v>175</v>
      </c>
      <c r="E123" t="s">
        <v>186</v>
      </c>
      <c r="F123">
        <v>1.0008999999999999</v>
      </c>
      <c r="G123">
        <v>1.5455000000000001</v>
      </c>
      <c r="H123">
        <v>5.3699999999999998E-2</v>
      </c>
      <c r="I123">
        <v>5.8E-4</v>
      </c>
      <c r="J123">
        <v>9.8260000000000006E-17</v>
      </c>
      <c r="K123">
        <v>2.4620000000000002E-15</v>
      </c>
    </row>
    <row r="124" spans="1:11" hidden="1" x14ac:dyDescent="0.2">
      <c r="A124" t="s">
        <v>231</v>
      </c>
      <c r="B124">
        <v>0</v>
      </c>
      <c r="C124" t="s">
        <v>185</v>
      </c>
      <c r="D124" t="s">
        <v>175</v>
      </c>
      <c r="E124" t="s">
        <v>176</v>
      </c>
      <c r="F124">
        <v>-0.61699999999999999</v>
      </c>
      <c r="G124">
        <v>-1.7865</v>
      </c>
      <c r="H124">
        <v>-0.1381</v>
      </c>
      <c r="I124">
        <v>7.0080000000000007E-5</v>
      </c>
      <c r="J124">
        <v>0</v>
      </c>
      <c r="K124">
        <v>0</v>
      </c>
    </row>
    <row r="125" spans="1:11" hidden="1" x14ac:dyDescent="0.2">
      <c r="A125" t="s">
        <v>231</v>
      </c>
      <c r="B125">
        <v>0.4</v>
      </c>
      <c r="C125" t="s">
        <v>185</v>
      </c>
      <c r="D125" t="s">
        <v>175</v>
      </c>
      <c r="E125" t="s">
        <v>176</v>
      </c>
      <c r="F125">
        <v>-0.61699999999999999</v>
      </c>
      <c r="G125">
        <v>-1.7865</v>
      </c>
      <c r="H125">
        <v>-0.1381</v>
      </c>
      <c r="I125">
        <v>7.0080000000000007E-5</v>
      </c>
      <c r="J125">
        <v>-1.4160000000000001E-2</v>
      </c>
      <c r="K125">
        <v>-5.9890000000000002E-8</v>
      </c>
    </row>
    <row r="126" spans="1:11" hidden="1" x14ac:dyDescent="0.2">
      <c r="A126" t="s">
        <v>231</v>
      </c>
      <c r="B126">
        <v>0.4</v>
      </c>
      <c r="C126" t="s">
        <v>185</v>
      </c>
      <c r="D126" t="s">
        <v>175</v>
      </c>
      <c r="E126" t="s">
        <v>176</v>
      </c>
      <c r="F126">
        <v>-0.61699999999999999</v>
      </c>
      <c r="G126">
        <v>-1.5782</v>
      </c>
      <c r="H126">
        <v>-0.1381</v>
      </c>
      <c r="I126">
        <v>7.0080000000000007E-5</v>
      </c>
      <c r="J126">
        <v>-1.4160000000000001E-2</v>
      </c>
      <c r="K126">
        <v>-5.9890000000000002E-8</v>
      </c>
    </row>
    <row r="127" spans="1:11" hidden="1" x14ac:dyDescent="0.2">
      <c r="A127" t="s">
        <v>231</v>
      </c>
      <c r="B127">
        <v>0.7</v>
      </c>
      <c r="C127" t="s">
        <v>185</v>
      </c>
      <c r="D127" t="s">
        <v>175</v>
      </c>
      <c r="E127" t="s">
        <v>176</v>
      </c>
      <c r="F127">
        <v>-0.61699999999999999</v>
      </c>
      <c r="G127">
        <v>-1.5782</v>
      </c>
      <c r="H127">
        <v>-0.1381</v>
      </c>
      <c r="I127">
        <v>7.0080000000000007E-5</v>
      </c>
      <c r="J127">
        <v>-2.477E-2</v>
      </c>
      <c r="K127">
        <v>-1.048E-7</v>
      </c>
    </row>
    <row r="128" spans="1:11" hidden="1" x14ac:dyDescent="0.2">
      <c r="A128" t="s">
        <v>231</v>
      </c>
      <c r="B128">
        <v>1</v>
      </c>
      <c r="C128" t="s">
        <v>185</v>
      </c>
      <c r="D128" t="s">
        <v>175</v>
      </c>
      <c r="E128" t="s">
        <v>176</v>
      </c>
      <c r="F128">
        <v>-0.61699999999999999</v>
      </c>
      <c r="G128">
        <v>-1.5782</v>
      </c>
      <c r="H128">
        <v>-0.1381</v>
      </c>
      <c r="I128">
        <v>7.0080000000000007E-5</v>
      </c>
      <c r="J128">
        <v>-3.5389999999999998E-2</v>
      </c>
      <c r="K128">
        <v>-1.497E-7</v>
      </c>
    </row>
    <row r="129" spans="1:11" hidden="1" x14ac:dyDescent="0.2">
      <c r="A129" t="s">
        <v>231</v>
      </c>
      <c r="B129">
        <v>1</v>
      </c>
      <c r="C129" t="s">
        <v>185</v>
      </c>
      <c r="D129" t="s">
        <v>175</v>
      </c>
      <c r="E129" t="s">
        <v>176</v>
      </c>
      <c r="F129">
        <v>-0.30549999999999999</v>
      </c>
      <c r="G129">
        <v>-1.0839000000000001</v>
      </c>
      <c r="H129">
        <v>-2.41E-2</v>
      </c>
      <c r="I129">
        <v>7.0080000000000007E-5</v>
      </c>
      <c r="J129">
        <v>-3.5389999999999998E-2</v>
      </c>
      <c r="K129">
        <v>-1.497E-7</v>
      </c>
    </row>
    <row r="130" spans="1:11" hidden="1" x14ac:dyDescent="0.2">
      <c r="A130" t="s">
        <v>231</v>
      </c>
      <c r="B130">
        <v>1.4</v>
      </c>
      <c r="C130" t="s">
        <v>185</v>
      </c>
      <c r="D130" t="s">
        <v>175</v>
      </c>
      <c r="E130" t="s">
        <v>176</v>
      </c>
      <c r="F130">
        <v>-0.30549999999999999</v>
      </c>
      <c r="G130">
        <v>-1.0839000000000001</v>
      </c>
      <c r="H130">
        <v>-2.41E-2</v>
      </c>
      <c r="I130">
        <v>7.0080000000000007E-5</v>
      </c>
      <c r="J130">
        <v>-2.5729999999999999E-2</v>
      </c>
      <c r="K130">
        <v>-2.096E-7</v>
      </c>
    </row>
    <row r="131" spans="1:11" hidden="1" x14ac:dyDescent="0.2">
      <c r="A131" t="s">
        <v>231</v>
      </c>
      <c r="B131">
        <v>1.4</v>
      </c>
      <c r="C131" t="s">
        <v>185</v>
      </c>
      <c r="D131" t="s">
        <v>175</v>
      </c>
      <c r="E131" t="s">
        <v>176</v>
      </c>
      <c r="F131">
        <v>-0.30549999999999999</v>
      </c>
      <c r="G131">
        <v>-0.87570000000000003</v>
      </c>
      <c r="H131">
        <v>-2.41E-2</v>
      </c>
      <c r="I131">
        <v>7.0080000000000007E-5</v>
      </c>
      <c r="J131">
        <v>-2.5729999999999999E-2</v>
      </c>
      <c r="K131">
        <v>-2.096E-7</v>
      </c>
    </row>
    <row r="132" spans="1:11" hidden="1" x14ac:dyDescent="0.2">
      <c r="A132" t="s">
        <v>231</v>
      </c>
      <c r="B132">
        <v>1.75</v>
      </c>
      <c r="C132" t="s">
        <v>185</v>
      </c>
      <c r="D132" t="s">
        <v>175</v>
      </c>
      <c r="E132" t="s">
        <v>176</v>
      </c>
      <c r="F132">
        <v>-0.30549999999999999</v>
      </c>
      <c r="G132">
        <v>-0.87570000000000003</v>
      </c>
      <c r="H132">
        <v>-2.41E-2</v>
      </c>
      <c r="I132">
        <v>7.0080000000000007E-5</v>
      </c>
      <c r="J132">
        <v>-1.728E-2</v>
      </c>
      <c r="K132">
        <v>-2.6199999999999999E-7</v>
      </c>
    </row>
    <row r="133" spans="1:11" hidden="1" x14ac:dyDescent="0.2">
      <c r="A133" t="s">
        <v>231</v>
      </c>
      <c r="B133">
        <v>2.1</v>
      </c>
      <c r="C133" t="s">
        <v>185</v>
      </c>
      <c r="D133" t="s">
        <v>175</v>
      </c>
      <c r="E133" t="s">
        <v>176</v>
      </c>
      <c r="F133">
        <v>-0.30549999999999999</v>
      </c>
      <c r="G133">
        <v>-0.87570000000000003</v>
      </c>
      <c r="H133">
        <v>-2.41E-2</v>
      </c>
      <c r="I133">
        <v>7.0080000000000007E-5</v>
      </c>
      <c r="J133">
        <v>-8.8299999999999993E-3</v>
      </c>
      <c r="K133">
        <v>-3.1440000000000001E-7</v>
      </c>
    </row>
    <row r="134" spans="1:11" hidden="1" x14ac:dyDescent="0.2">
      <c r="A134" t="s">
        <v>231</v>
      </c>
      <c r="B134">
        <v>2.1</v>
      </c>
      <c r="C134" t="s">
        <v>185</v>
      </c>
      <c r="D134" t="s">
        <v>175</v>
      </c>
      <c r="E134" t="s">
        <v>176</v>
      </c>
      <c r="F134">
        <v>-0.30059999999999998</v>
      </c>
      <c r="G134">
        <v>-0.38140000000000002</v>
      </c>
      <c r="H134">
        <v>-1.03E-2</v>
      </c>
      <c r="I134">
        <v>7.0080000000000007E-5</v>
      </c>
      <c r="J134">
        <v>-8.8299999999999993E-3</v>
      </c>
      <c r="K134">
        <v>-3.1440000000000001E-7</v>
      </c>
    </row>
    <row r="135" spans="1:11" hidden="1" x14ac:dyDescent="0.2">
      <c r="A135" t="s">
        <v>231</v>
      </c>
      <c r="B135">
        <v>2.4666700000000001</v>
      </c>
      <c r="C135" t="s">
        <v>185</v>
      </c>
      <c r="D135" t="s">
        <v>175</v>
      </c>
      <c r="E135" t="s">
        <v>176</v>
      </c>
      <c r="F135">
        <v>-0.30059999999999998</v>
      </c>
      <c r="G135">
        <v>-0.30130000000000001</v>
      </c>
      <c r="H135">
        <v>-1.03E-2</v>
      </c>
      <c r="I135">
        <v>7.0080000000000007E-5</v>
      </c>
      <c r="J135">
        <v>-5.0600000000000003E-3</v>
      </c>
      <c r="K135">
        <v>-3.693E-7</v>
      </c>
    </row>
    <row r="136" spans="1:11" hidden="1" x14ac:dyDescent="0.2">
      <c r="A136" t="s">
        <v>231</v>
      </c>
      <c r="B136">
        <v>2.8333300000000001</v>
      </c>
      <c r="C136" t="s">
        <v>185</v>
      </c>
      <c r="D136" t="s">
        <v>175</v>
      </c>
      <c r="E136" t="s">
        <v>176</v>
      </c>
      <c r="F136">
        <v>-0.30059999999999998</v>
      </c>
      <c r="G136">
        <v>-0.20660000000000001</v>
      </c>
      <c r="H136">
        <v>-1.03E-2</v>
      </c>
      <c r="I136">
        <v>7.0080000000000007E-5</v>
      </c>
      <c r="J136">
        <v>-1.8400000000000001E-3</v>
      </c>
      <c r="K136">
        <v>-4.242E-7</v>
      </c>
    </row>
    <row r="137" spans="1:11" hidden="1" x14ac:dyDescent="0.2">
      <c r="A137" t="s">
        <v>231</v>
      </c>
      <c r="B137">
        <v>3.2</v>
      </c>
      <c r="C137" t="s">
        <v>185</v>
      </c>
      <c r="D137" t="s">
        <v>175</v>
      </c>
      <c r="E137" t="s">
        <v>176</v>
      </c>
      <c r="F137">
        <v>-0.30059999999999998</v>
      </c>
      <c r="G137">
        <v>-0.15479999999999999</v>
      </c>
      <c r="H137">
        <v>-1.03E-2</v>
      </c>
      <c r="I137">
        <v>7.0080000000000007E-5</v>
      </c>
      <c r="J137">
        <v>-1.627E-2</v>
      </c>
      <c r="K137">
        <v>-4.791E-7</v>
      </c>
    </row>
    <row r="138" spans="1:11" hidden="1" x14ac:dyDescent="0.2">
      <c r="A138" t="s">
        <v>231</v>
      </c>
      <c r="B138">
        <v>3.2</v>
      </c>
      <c r="C138" t="s">
        <v>185</v>
      </c>
      <c r="D138" t="s">
        <v>175</v>
      </c>
      <c r="E138" t="s">
        <v>176</v>
      </c>
      <c r="F138">
        <v>-0.29499999999999998</v>
      </c>
      <c r="G138">
        <v>1.497E-7</v>
      </c>
      <c r="H138">
        <v>-2.0199999999999999E-2</v>
      </c>
      <c r="I138">
        <v>7.0080000000000007E-5</v>
      </c>
      <c r="J138">
        <v>-1.627E-2</v>
      </c>
      <c r="K138">
        <v>-4.791E-7</v>
      </c>
    </row>
    <row r="139" spans="1:11" hidden="1" x14ac:dyDescent="0.2">
      <c r="A139" t="s">
        <v>231</v>
      </c>
      <c r="B139">
        <v>3.7</v>
      </c>
      <c r="C139" t="s">
        <v>185</v>
      </c>
      <c r="D139" t="s">
        <v>175</v>
      </c>
      <c r="E139" t="s">
        <v>176</v>
      </c>
      <c r="F139">
        <v>-0.29499999999999998</v>
      </c>
      <c r="G139">
        <v>1.497E-7</v>
      </c>
      <c r="H139">
        <v>-2.0199999999999999E-2</v>
      </c>
      <c r="I139">
        <v>7.0080000000000007E-5</v>
      </c>
      <c r="J139">
        <v>-6.1500000000000001E-3</v>
      </c>
      <c r="K139">
        <v>-5.5400000000000001E-7</v>
      </c>
    </row>
    <row r="140" spans="1:11" hidden="1" x14ac:dyDescent="0.2">
      <c r="A140" t="s">
        <v>231</v>
      </c>
      <c r="B140">
        <v>4.2</v>
      </c>
      <c r="C140" t="s">
        <v>185</v>
      </c>
      <c r="D140" t="s">
        <v>175</v>
      </c>
      <c r="E140" t="s">
        <v>176</v>
      </c>
      <c r="F140">
        <v>-0.29499999999999998</v>
      </c>
      <c r="G140">
        <v>1.497E-7</v>
      </c>
      <c r="H140">
        <v>-2.0199999999999999E-2</v>
      </c>
      <c r="I140">
        <v>7.0080000000000007E-5</v>
      </c>
      <c r="J140">
        <v>-1.58E-3</v>
      </c>
      <c r="K140">
        <v>-6.2890000000000003E-7</v>
      </c>
    </row>
    <row r="141" spans="1:11" hidden="1" x14ac:dyDescent="0.2">
      <c r="A141" t="s">
        <v>231</v>
      </c>
      <c r="B141">
        <v>4.7</v>
      </c>
      <c r="C141" t="s">
        <v>185</v>
      </c>
      <c r="D141" t="s">
        <v>175</v>
      </c>
      <c r="E141" t="s">
        <v>176</v>
      </c>
      <c r="F141">
        <v>-0.29499999999999998</v>
      </c>
      <c r="G141">
        <v>1.497E-7</v>
      </c>
      <c r="H141">
        <v>-2.0199999999999999E-2</v>
      </c>
      <c r="I141">
        <v>7.0080000000000007E-5</v>
      </c>
      <c r="J141">
        <v>-3.63E-3</v>
      </c>
      <c r="K141">
        <v>-7.0370000000000003E-7</v>
      </c>
    </row>
    <row r="142" spans="1:11" hidden="1" x14ac:dyDescent="0.2">
      <c r="A142" t="s">
        <v>231</v>
      </c>
      <c r="B142">
        <v>4.7</v>
      </c>
      <c r="C142" t="s">
        <v>185</v>
      </c>
      <c r="D142" t="s">
        <v>175</v>
      </c>
      <c r="E142" t="s">
        <v>176</v>
      </c>
      <c r="F142">
        <v>-0.29039999999999999</v>
      </c>
      <c r="G142">
        <v>1.497E-7</v>
      </c>
      <c r="H142">
        <v>-6.5000000000000002E-2</v>
      </c>
      <c r="I142">
        <v>7.0080000000000007E-5</v>
      </c>
      <c r="J142">
        <v>-3.63E-3</v>
      </c>
      <c r="K142">
        <v>-7.0370000000000003E-7</v>
      </c>
    </row>
    <row r="143" spans="1:11" hidden="1" x14ac:dyDescent="0.2">
      <c r="A143" t="s">
        <v>231</v>
      </c>
      <c r="B143">
        <v>5.0999999999999996</v>
      </c>
      <c r="C143" t="s">
        <v>185</v>
      </c>
      <c r="D143" t="s">
        <v>175</v>
      </c>
      <c r="E143" t="s">
        <v>176</v>
      </c>
      <c r="F143">
        <v>-0.29039999999999999</v>
      </c>
      <c r="G143">
        <v>1.497E-7</v>
      </c>
      <c r="H143">
        <v>-6.5000000000000002E-2</v>
      </c>
      <c r="I143">
        <v>7.0080000000000007E-5</v>
      </c>
      <c r="J143">
        <v>-9.8809999999999995E-2</v>
      </c>
      <c r="K143">
        <v>-7.6359999999999998E-7</v>
      </c>
    </row>
    <row r="144" spans="1:11" hidden="1" x14ac:dyDescent="0.2">
      <c r="A144" t="s">
        <v>231</v>
      </c>
      <c r="B144">
        <v>5.5</v>
      </c>
      <c r="C144" t="s">
        <v>185</v>
      </c>
      <c r="D144" t="s">
        <v>175</v>
      </c>
      <c r="E144" t="s">
        <v>176</v>
      </c>
      <c r="F144">
        <v>-0.29039999999999999</v>
      </c>
      <c r="G144">
        <v>1.497E-7</v>
      </c>
      <c r="H144">
        <v>-6.5000000000000002E-2</v>
      </c>
      <c r="I144">
        <v>7.0080000000000007E-5</v>
      </c>
      <c r="J144">
        <v>-0.21171000000000001</v>
      </c>
      <c r="K144">
        <v>-8.2350000000000004E-7</v>
      </c>
    </row>
    <row r="145" spans="1:11" hidden="1" x14ac:dyDescent="0.2">
      <c r="A145" t="s">
        <v>231</v>
      </c>
      <c r="B145">
        <v>5.5</v>
      </c>
      <c r="C145" t="s">
        <v>185</v>
      </c>
      <c r="D145" t="s">
        <v>175</v>
      </c>
      <c r="E145" t="s">
        <v>176</v>
      </c>
      <c r="F145">
        <v>-0.28720000000000001</v>
      </c>
      <c r="G145">
        <v>1.497E-7</v>
      </c>
      <c r="H145">
        <v>-0.23519999999999999</v>
      </c>
      <c r="I145">
        <v>7.0080000000000007E-5</v>
      </c>
      <c r="J145">
        <v>-0.21171000000000001</v>
      </c>
      <c r="K145">
        <v>1.3479999999999999E-7</v>
      </c>
    </row>
    <row r="146" spans="1:11" hidden="1" x14ac:dyDescent="0.2">
      <c r="A146" t="s">
        <v>231</v>
      </c>
      <c r="B146">
        <v>5.95</v>
      </c>
      <c r="C146" t="s">
        <v>185</v>
      </c>
      <c r="D146" t="s">
        <v>175</v>
      </c>
      <c r="E146" t="s">
        <v>176</v>
      </c>
      <c r="F146">
        <v>-0.28720000000000001</v>
      </c>
      <c r="G146">
        <v>1.497E-7</v>
      </c>
      <c r="H146">
        <v>-0.23519999999999999</v>
      </c>
      <c r="I146">
        <v>7.0080000000000007E-5</v>
      </c>
      <c r="J146">
        <v>-0.10586</v>
      </c>
      <c r="K146">
        <v>6.7379999999999999E-8</v>
      </c>
    </row>
    <row r="147" spans="1:11" hidden="1" x14ac:dyDescent="0.2">
      <c r="A147" t="s">
        <v>231</v>
      </c>
      <c r="B147">
        <v>6.4</v>
      </c>
      <c r="C147" t="s">
        <v>185</v>
      </c>
      <c r="D147" t="s">
        <v>175</v>
      </c>
      <c r="E147" t="s">
        <v>176</v>
      </c>
      <c r="F147">
        <v>-0.28720000000000001</v>
      </c>
      <c r="G147">
        <v>1.497E-7</v>
      </c>
      <c r="H147">
        <v>-0.23519999999999999</v>
      </c>
      <c r="I147">
        <v>7.0080000000000007E-5</v>
      </c>
      <c r="J147">
        <v>-1.04E-16</v>
      </c>
      <c r="K147">
        <v>-6.373E-15</v>
      </c>
    </row>
    <row r="148" spans="1:11" hidden="1" x14ac:dyDescent="0.2">
      <c r="A148" t="s">
        <v>231</v>
      </c>
      <c r="B148">
        <v>0</v>
      </c>
      <c r="C148" t="s">
        <v>187</v>
      </c>
      <c r="D148" t="s">
        <v>175</v>
      </c>
      <c r="F148">
        <v>5.2183999999999999</v>
      </c>
      <c r="G148">
        <v>-2.6385000000000001</v>
      </c>
      <c r="H148">
        <v>-0.23830000000000001</v>
      </c>
      <c r="I148">
        <v>1.09E-3</v>
      </c>
      <c r="J148">
        <v>0</v>
      </c>
      <c r="K148">
        <v>0</v>
      </c>
    </row>
    <row r="149" spans="1:11" hidden="1" x14ac:dyDescent="0.2">
      <c r="A149" t="s">
        <v>231</v>
      </c>
      <c r="B149">
        <v>0.4</v>
      </c>
      <c r="C149" t="s">
        <v>187</v>
      </c>
      <c r="D149" t="s">
        <v>175</v>
      </c>
      <c r="F149">
        <v>5.2183999999999999</v>
      </c>
      <c r="G149">
        <v>-2.6164000000000001</v>
      </c>
      <c r="H149">
        <v>-0.23830000000000001</v>
      </c>
      <c r="I149">
        <v>1.09E-3</v>
      </c>
      <c r="J149">
        <v>9.5329999999999998E-2</v>
      </c>
      <c r="K149">
        <v>1.0509599999999999</v>
      </c>
    </row>
    <row r="150" spans="1:11" hidden="1" x14ac:dyDescent="0.2">
      <c r="A150" t="s">
        <v>231</v>
      </c>
      <c r="B150">
        <v>0.4</v>
      </c>
      <c r="C150" t="s">
        <v>187</v>
      </c>
      <c r="D150" t="s">
        <v>175</v>
      </c>
      <c r="F150">
        <v>5.2183999999999999</v>
      </c>
      <c r="G150">
        <v>-2.3664999999999998</v>
      </c>
      <c r="H150">
        <v>-0.23830000000000001</v>
      </c>
      <c r="I150">
        <v>1.09E-3</v>
      </c>
      <c r="J150">
        <v>9.5329999999999998E-2</v>
      </c>
      <c r="K150">
        <v>1.0509599999999999</v>
      </c>
    </row>
    <row r="151" spans="1:11" hidden="1" x14ac:dyDescent="0.2">
      <c r="A151" t="s">
        <v>231</v>
      </c>
      <c r="B151">
        <v>0.7</v>
      </c>
      <c r="C151" t="s">
        <v>187</v>
      </c>
      <c r="D151" t="s">
        <v>175</v>
      </c>
      <c r="F151">
        <v>5.2183999999999999</v>
      </c>
      <c r="G151">
        <v>-2.3498999999999999</v>
      </c>
      <c r="H151">
        <v>-0.23830000000000001</v>
      </c>
      <c r="I151">
        <v>1.09E-3</v>
      </c>
      <c r="J151">
        <v>0.16683000000000001</v>
      </c>
      <c r="K151">
        <v>1.7584200000000001</v>
      </c>
    </row>
    <row r="152" spans="1:11" hidden="1" x14ac:dyDescent="0.2">
      <c r="A152" t="s">
        <v>231</v>
      </c>
      <c r="B152">
        <v>1</v>
      </c>
      <c r="C152" t="s">
        <v>187</v>
      </c>
      <c r="D152" t="s">
        <v>175</v>
      </c>
      <c r="F152">
        <v>5.2183999999999999</v>
      </c>
      <c r="G152">
        <v>-2.3332999999999999</v>
      </c>
      <c r="H152">
        <v>-0.23830000000000001</v>
      </c>
      <c r="I152">
        <v>1.09E-3</v>
      </c>
      <c r="J152">
        <v>0.23832999999999999</v>
      </c>
      <c r="K152">
        <v>2.4609000000000001</v>
      </c>
    </row>
    <row r="153" spans="1:11" hidden="1" x14ac:dyDescent="0.2">
      <c r="A153" t="s">
        <v>231</v>
      </c>
      <c r="B153">
        <v>1</v>
      </c>
      <c r="C153" t="s">
        <v>187</v>
      </c>
      <c r="D153" t="s">
        <v>175</v>
      </c>
      <c r="F153">
        <v>2.0289000000000001</v>
      </c>
      <c r="G153">
        <v>-1.6546000000000001</v>
      </c>
      <c r="H153">
        <v>0.18890000000000001</v>
      </c>
      <c r="I153">
        <v>1.09E-3</v>
      </c>
      <c r="J153">
        <v>0.23832999999999999</v>
      </c>
      <c r="K153">
        <v>2.4609000000000001</v>
      </c>
    </row>
    <row r="154" spans="1:11" hidden="1" x14ac:dyDescent="0.2">
      <c r="A154" t="s">
        <v>231</v>
      </c>
      <c r="B154">
        <v>1.4</v>
      </c>
      <c r="C154" t="s">
        <v>187</v>
      </c>
      <c r="D154" t="s">
        <v>175</v>
      </c>
      <c r="F154">
        <v>2.0289000000000001</v>
      </c>
      <c r="G154">
        <v>-1.6325000000000001</v>
      </c>
      <c r="H154">
        <v>0.18890000000000001</v>
      </c>
      <c r="I154">
        <v>1.09E-3</v>
      </c>
      <c r="J154">
        <v>0.16275999999999999</v>
      </c>
      <c r="K154">
        <v>3.1183200000000002</v>
      </c>
    </row>
    <row r="155" spans="1:11" hidden="1" x14ac:dyDescent="0.2">
      <c r="A155" t="s">
        <v>231</v>
      </c>
      <c r="B155">
        <v>1.4</v>
      </c>
      <c r="C155" t="s">
        <v>187</v>
      </c>
      <c r="D155" t="s">
        <v>175</v>
      </c>
      <c r="F155">
        <v>2.0289000000000001</v>
      </c>
      <c r="G155">
        <v>-1.3826000000000001</v>
      </c>
      <c r="H155">
        <v>0.18890000000000001</v>
      </c>
      <c r="I155">
        <v>1.09E-3</v>
      </c>
      <c r="J155">
        <v>0.16275999999999999</v>
      </c>
      <c r="K155">
        <v>3.1183200000000002</v>
      </c>
    </row>
    <row r="156" spans="1:11" hidden="1" x14ac:dyDescent="0.2">
      <c r="A156" t="s">
        <v>231</v>
      </c>
      <c r="B156">
        <v>1.75</v>
      </c>
      <c r="C156" t="s">
        <v>187</v>
      </c>
      <c r="D156" t="s">
        <v>175</v>
      </c>
      <c r="F156">
        <v>2.0289000000000001</v>
      </c>
      <c r="G156">
        <v>-1.3633</v>
      </c>
      <c r="H156">
        <v>0.18890000000000001</v>
      </c>
      <c r="I156">
        <v>1.09E-3</v>
      </c>
      <c r="J156">
        <v>9.6640000000000004E-2</v>
      </c>
      <c r="K156">
        <v>3.59884</v>
      </c>
    </row>
    <row r="157" spans="1:11" hidden="1" x14ac:dyDescent="0.2">
      <c r="A157" t="s">
        <v>231</v>
      </c>
      <c r="B157">
        <v>2.1</v>
      </c>
      <c r="C157" t="s">
        <v>187</v>
      </c>
      <c r="D157" t="s">
        <v>175</v>
      </c>
      <c r="F157">
        <v>2.0289000000000001</v>
      </c>
      <c r="G157">
        <v>-1.3439000000000001</v>
      </c>
      <c r="H157">
        <v>0.18890000000000001</v>
      </c>
      <c r="I157">
        <v>1.09E-3</v>
      </c>
      <c r="J157">
        <v>3.0509999999999999E-2</v>
      </c>
      <c r="K157">
        <v>4.0726000000000004</v>
      </c>
    </row>
    <row r="158" spans="1:11" hidden="1" x14ac:dyDescent="0.2">
      <c r="A158" t="s">
        <v>231</v>
      </c>
      <c r="B158">
        <v>2.1</v>
      </c>
      <c r="C158" t="s">
        <v>187</v>
      </c>
      <c r="D158" t="s">
        <v>175</v>
      </c>
      <c r="F158">
        <v>2.0146999999999999</v>
      </c>
      <c r="G158">
        <v>-0.67510000000000003</v>
      </c>
      <c r="H158">
        <v>3.3300000000000003E-2</v>
      </c>
      <c r="I158">
        <v>1.09E-3</v>
      </c>
      <c r="J158">
        <v>3.0509999999999999E-2</v>
      </c>
      <c r="K158">
        <v>4.0726000000000004</v>
      </c>
    </row>
    <row r="159" spans="1:11" hidden="1" x14ac:dyDescent="0.2">
      <c r="A159" t="s">
        <v>231</v>
      </c>
      <c r="B159">
        <v>2.4666700000000001</v>
      </c>
      <c r="C159" t="s">
        <v>187</v>
      </c>
      <c r="D159" t="s">
        <v>175</v>
      </c>
      <c r="F159">
        <v>2.0146999999999999</v>
      </c>
      <c r="G159">
        <v>-0.55159999999999998</v>
      </c>
      <c r="H159">
        <v>3.3300000000000003E-2</v>
      </c>
      <c r="I159">
        <v>1.09E-3</v>
      </c>
      <c r="J159">
        <v>1.8290000000000001E-2</v>
      </c>
      <c r="K159">
        <v>4.3004300000000004</v>
      </c>
    </row>
    <row r="160" spans="1:11" hidden="1" x14ac:dyDescent="0.2">
      <c r="A160" t="s">
        <v>231</v>
      </c>
      <c r="B160">
        <v>2.8333300000000001</v>
      </c>
      <c r="C160" t="s">
        <v>187</v>
      </c>
      <c r="D160" t="s">
        <v>175</v>
      </c>
      <c r="F160">
        <v>2.0146999999999999</v>
      </c>
      <c r="G160">
        <v>-0.40920000000000001</v>
      </c>
      <c r="H160">
        <v>3.3300000000000003E-2</v>
      </c>
      <c r="I160">
        <v>1.09E-3</v>
      </c>
      <c r="J160">
        <v>6.0699999999999999E-3</v>
      </c>
      <c r="K160">
        <v>4.4765600000000001</v>
      </c>
    </row>
    <row r="161" spans="1:11" hidden="1" x14ac:dyDescent="0.2">
      <c r="A161" t="s">
        <v>231</v>
      </c>
      <c r="B161">
        <v>3.2</v>
      </c>
      <c r="C161" t="s">
        <v>187</v>
      </c>
      <c r="D161" t="s">
        <v>175</v>
      </c>
      <c r="F161">
        <v>2.0146999999999999</v>
      </c>
      <c r="G161">
        <v>-0.26669999999999999</v>
      </c>
      <c r="H161">
        <v>3.3300000000000003E-2</v>
      </c>
      <c r="I161">
        <v>1.09E-3</v>
      </c>
      <c r="J161">
        <v>-6.1500000000000001E-3</v>
      </c>
      <c r="K161">
        <v>4.6004699999999996</v>
      </c>
    </row>
    <row r="162" spans="1:11" hidden="1" x14ac:dyDescent="0.2">
      <c r="A162" t="s">
        <v>231</v>
      </c>
      <c r="B162">
        <v>3.2</v>
      </c>
      <c r="C162" t="s">
        <v>187</v>
      </c>
      <c r="D162" t="s">
        <v>175</v>
      </c>
      <c r="F162">
        <v>1.9986999999999999</v>
      </c>
      <c r="G162">
        <v>0.54320000000000002</v>
      </c>
      <c r="H162">
        <v>-2.5100000000000001E-2</v>
      </c>
      <c r="I162">
        <v>1.09E-3</v>
      </c>
      <c r="J162">
        <v>-6.1500000000000001E-3</v>
      </c>
      <c r="K162">
        <v>4.6004699999999996</v>
      </c>
    </row>
    <row r="163" spans="1:11" hidden="1" x14ac:dyDescent="0.2">
      <c r="A163" t="s">
        <v>231</v>
      </c>
      <c r="B163">
        <v>3.7</v>
      </c>
      <c r="C163" t="s">
        <v>187</v>
      </c>
      <c r="D163" t="s">
        <v>175</v>
      </c>
      <c r="F163">
        <v>1.9986999999999999</v>
      </c>
      <c r="G163">
        <v>0.57079999999999997</v>
      </c>
      <c r="H163">
        <v>-2.5100000000000001E-2</v>
      </c>
      <c r="I163">
        <v>1.09E-3</v>
      </c>
      <c r="J163">
        <v>6.4200000000000004E-3</v>
      </c>
      <c r="K163">
        <v>4.3219599999999998</v>
      </c>
    </row>
    <row r="164" spans="1:11" hidden="1" x14ac:dyDescent="0.2">
      <c r="A164" t="s">
        <v>231</v>
      </c>
      <c r="B164">
        <v>4.2</v>
      </c>
      <c r="C164" t="s">
        <v>187</v>
      </c>
      <c r="D164" t="s">
        <v>175</v>
      </c>
      <c r="F164">
        <v>1.9986999999999999</v>
      </c>
      <c r="G164">
        <v>0.59850000000000003</v>
      </c>
      <c r="H164">
        <v>-2.5100000000000001E-2</v>
      </c>
      <c r="I164">
        <v>1.09E-3</v>
      </c>
      <c r="J164">
        <v>1.9E-2</v>
      </c>
      <c r="K164">
        <v>4.02963</v>
      </c>
    </row>
    <row r="165" spans="1:11" hidden="1" x14ac:dyDescent="0.2">
      <c r="A165" t="s">
        <v>231</v>
      </c>
      <c r="B165">
        <v>4.7</v>
      </c>
      <c r="C165" t="s">
        <v>187</v>
      </c>
      <c r="D165" t="s">
        <v>175</v>
      </c>
      <c r="F165">
        <v>1.9986999999999999</v>
      </c>
      <c r="G165">
        <v>0.62609999999999999</v>
      </c>
      <c r="H165">
        <v>-2.5100000000000001E-2</v>
      </c>
      <c r="I165">
        <v>1.09E-3</v>
      </c>
      <c r="J165">
        <v>3.1570000000000001E-2</v>
      </c>
      <c r="K165">
        <v>3.72349</v>
      </c>
    </row>
    <row r="166" spans="1:11" hidden="1" x14ac:dyDescent="0.2">
      <c r="A166" t="s">
        <v>231</v>
      </c>
      <c r="B166">
        <v>4.7</v>
      </c>
      <c r="C166" t="s">
        <v>187</v>
      </c>
      <c r="D166" t="s">
        <v>175</v>
      </c>
      <c r="F166">
        <v>1.9855</v>
      </c>
      <c r="G166">
        <v>1.4359999999999999</v>
      </c>
      <c r="H166">
        <v>0.50880000000000003</v>
      </c>
      <c r="I166">
        <v>1.09E-3</v>
      </c>
      <c r="J166">
        <v>3.1570000000000001E-2</v>
      </c>
      <c r="K166">
        <v>3.72349</v>
      </c>
    </row>
    <row r="167" spans="1:11" hidden="1" x14ac:dyDescent="0.2">
      <c r="A167" t="s">
        <v>231</v>
      </c>
      <c r="B167">
        <v>5.0999999999999996</v>
      </c>
      <c r="C167" t="s">
        <v>187</v>
      </c>
      <c r="D167" t="s">
        <v>175</v>
      </c>
      <c r="F167">
        <v>1.9855</v>
      </c>
      <c r="G167">
        <v>1.4581</v>
      </c>
      <c r="H167">
        <v>0.50880000000000003</v>
      </c>
      <c r="I167">
        <v>1.09E-3</v>
      </c>
      <c r="J167">
        <v>-0.17193</v>
      </c>
      <c r="K167">
        <v>3.1446700000000001</v>
      </c>
    </row>
    <row r="168" spans="1:11" hidden="1" x14ac:dyDescent="0.2">
      <c r="A168" t="s">
        <v>231</v>
      </c>
      <c r="B168">
        <v>5.5</v>
      </c>
      <c r="C168" t="s">
        <v>187</v>
      </c>
      <c r="D168" t="s">
        <v>175</v>
      </c>
      <c r="F168">
        <v>1.9855</v>
      </c>
      <c r="G168">
        <v>1.4802</v>
      </c>
      <c r="H168">
        <v>0.50880000000000003</v>
      </c>
      <c r="I168">
        <v>1.09E-3</v>
      </c>
      <c r="J168">
        <v>-0.37542999999999999</v>
      </c>
      <c r="K168">
        <v>2.5569999999999999</v>
      </c>
    </row>
    <row r="169" spans="1:11" hidden="1" x14ac:dyDescent="0.2">
      <c r="A169" t="s">
        <v>231</v>
      </c>
      <c r="B169">
        <v>5.5</v>
      </c>
      <c r="C169" t="s">
        <v>187</v>
      </c>
      <c r="D169" t="s">
        <v>175</v>
      </c>
      <c r="F169">
        <v>1.9763999999999999</v>
      </c>
      <c r="G169">
        <v>2.8161</v>
      </c>
      <c r="H169">
        <v>-0.41710000000000003</v>
      </c>
      <c r="I169">
        <v>1.09E-3</v>
      </c>
      <c r="J169">
        <v>-0.37542999999999999</v>
      </c>
      <c r="K169">
        <v>2.5568900000000001</v>
      </c>
    </row>
    <row r="170" spans="1:11" hidden="1" x14ac:dyDescent="0.2">
      <c r="A170" t="s">
        <v>231</v>
      </c>
      <c r="B170">
        <v>5.95</v>
      </c>
      <c r="C170" t="s">
        <v>187</v>
      </c>
      <c r="D170" t="s">
        <v>175</v>
      </c>
      <c r="F170">
        <v>1.9763999999999999</v>
      </c>
      <c r="G170">
        <v>2.8410000000000002</v>
      </c>
      <c r="H170">
        <v>-0.41710000000000003</v>
      </c>
      <c r="I170">
        <v>1.09E-3</v>
      </c>
      <c r="J170">
        <v>-0.18772</v>
      </c>
      <c r="K170">
        <v>1.2840400000000001</v>
      </c>
    </row>
    <row r="171" spans="1:11" hidden="1" x14ac:dyDescent="0.2">
      <c r="A171" t="s">
        <v>231</v>
      </c>
      <c r="B171">
        <v>6.4</v>
      </c>
      <c r="C171" t="s">
        <v>187</v>
      </c>
      <c r="D171" t="s">
        <v>175</v>
      </c>
      <c r="F171">
        <v>1.9763999999999999</v>
      </c>
      <c r="G171">
        <v>2.8658999999999999</v>
      </c>
      <c r="H171">
        <v>-0.41710000000000003</v>
      </c>
      <c r="I171">
        <v>1.09E-3</v>
      </c>
      <c r="J171">
        <v>1.329E-16</v>
      </c>
      <c r="K171">
        <v>-3.9019999999999999E-15</v>
      </c>
    </row>
    <row r="172" spans="1:11" hidden="1" x14ac:dyDescent="0.2">
      <c r="A172" t="s">
        <v>231</v>
      </c>
      <c r="B172">
        <v>0</v>
      </c>
      <c r="C172" t="s">
        <v>188</v>
      </c>
      <c r="D172" t="s">
        <v>175</v>
      </c>
      <c r="F172">
        <v>2.1393</v>
      </c>
      <c r="G172">
        <v>-2.6385000000000001</v>
      </c>
      <c r="H172">
        <v>-0.1036</v>
      </c>
      <c r="I172">
        <v>1.2099999999999999E-3</v>
      </c>
      <c r="J172">
        <v>0</v>
      </c>
      <c r="K172">
        <v>0</v>
      </c>
    </row>
    <row r="173" spans="1:11" hidden="1" x14ac:dyDescent="0.2">
      <c r="A173" t="s">
        <v>231</v>
      </c>
      <c r="B173">
        <v>0.4</v>
      </c>
      <c r="C173" t="s">
        <v>188</v>
      </c>
      <c r="D173" t="s">
        <v>175</v>
      </c>
      <c r="F173">
        <v>2.1393</v>
      </c>
      <c r="G173">
        <v>-2.6164000000000001</v>
      </c>
      <c r="H173">
        <v>-0.1036</v>
      </c>
      <c r="I173">
        <v>1.2099999999999999E-3</v>
      </c>
      <c r="J173">
        <v>4.1419999999999998E-2</v>
      </c>
      <c r="K173">
        <v>1.0509599999999999</v>
      </c>
    </row>
    <row r="174" spans="1:11" hidden="1" x14ac:dyDescent="0.2">
      <c r="A174" t="s">
        <v>231</v>
      </c>
      <c r="B174">
        <v>0.4</v>
      </c>
      <c r="C174" t="s">
        <v>188</v>
      </c>
      <c r="D174" t="s">
        <v>175</v>
      </c>
      <c r="F174">
        <v>2.1393</v>
      </c>
      <c r="G174">
        <v>-2.3664999999999998</v>
      </c>
      <c r="H174">
        <v>-0.1036</v>
      </c>
      <c r="I174">
        <v>1.2099999999999999E-3</v>
      </c>
      <c r="J174">
        <v>4.1419999999999998E-2</v>
      </c>
      <c r="K174">
        <v>1.0509599999999999</v>
      </c>
    </row>
    <row r="175" spans="1:11" hidden="1" x14ac:dyDescent="0.2">
      <c r="A175" t="s">
        <v>231</v>
      </c>
      <c r="B175">
        <v>0.7</v>
      </c>
      <c r="C175" t="s">
        <v>188</v>
      </c>
      <c r="D175" t="s">
        <v>175</v>
      </c>
      <c r="F175">
        <v>2.1393</v>
      </c>
      <c r="G175">
        <v>-2.3498999999999999</v>
      </c>
      <c r="H175">
        <v>-0.1036</v>
      </c>
      <c r="I175">
        <v>1.2099999999999999E-3</v>
      </c>
      <c r="J175">
        <v>7.2489999999999999E-2</v>
      </c>
      <c r="K175">
        <v>1.7584200000000001</v>
      </c>
    </row>
    <row r="176" spans="1:11" hidden="1" x14ac:dyDescent="0.2">
      <c r="A176" t="s">
        <v>231</v>
      </c>
      <c r="B176">
        <v>1</v>
      </c>
      <c r="C176" t="s">
        <v>188</v>
      </c>
      <c r="D176" t="s">
        <v>175</v>
      </c>
      <c r="F176">
        <v>2.1393</v>
      </c>
      <c r="G176">
        <v>-2.3332999999999999</v>
      </c>
      <c r="H176">
        <v>-0.1036</v>
      </c>
      <c r="I176">
        <v>1.2099999999999999E-3</v>
      </c>
      <c r="J176">
        <v>0.10355</v>
      </c>
      <c r="K176">
        <v>2.46089</v>
      </c>
    </row>
    <row r="177" spans="1:11" hidden="1" x14ac:dyDescent="0.2">
      <c r="A177" t="s">
        <v>231</v>
      </c>
      <c r="B177">
        <v>1</v>
      </c>
      <c r="C177" t="s">
        <v>188</v>
      </c>
      <c r="D177" t="s">
        <v>175</v>
      </c>
      <c r="F177">
        <v>0.64500000000000002</v>
      </c>
      <c r="G177">
        <v>-1.6546000000000001</v>
      </c>
      <c r="H177">
        <v>6.8500000000000005E-2</v>
      </c>
      <c r="I177">
        <v>1.2099999999999999E-3</v>
      </c>
      <c r="J177">
        <v>0.10355</v>
      </c>
      <c r="K177">
        <v>2.46089</v>
      </c>
    </row>
    <row r="178" spans="1:11" hidden="1" x14ac:dyDescent="0.2">
      <c r="A178" t="s">
        <v>231</v>
      </c>
      <c r="B178">
        <v>1.4</v>
      </c>
      <c r="C178" t="s">
        <v>188</v>
      </c>
      <c r="D178" t="s">
        <v>175</v>
      </c>
      <c r="F178">
        <v>0.64500000000000002</v>
      </c>
      <c r="G178">
        <v>-1.6325000000000001</v>
      </c>
      <c r="H178">
        <v>6.8500000000000005E-2</v>
      </c>
      <c r="I178">
        <v>1.2099999999999999E-3</v>
      </c>
      <c r="J178">
        <v>7.6170000000000002E-2</v>
      </c>
      <c r="K178">
        <v>3.1183100000000001</v>
      </c>
    </row>
    <row r="179" spans="1:11" hidden="1" x14ac:dyDescent="0.2">
      <c r="A179" t="s">
        <v>231</v>
      </c>
      <c r="B179">
        <v>1.4</v>
      </c>
      <c r="C179" t="s">
        <v>188</v>
      </c>
      <c r="D179" t="s">
        <v>175</v>
      </c>
      <c r="F179">
        <v>0.64500000000000002</v>
      </c>
      <c r="G179">
        <v>-1.3826000000000001</v>
      </c>
      <c r="H179">
        <v>6.8500000000000005E-2</v>
      </c>
      <c r="I179">
        <v>1.2099999999999999E-3</v>
      </c>
      <c r="J179">
        <v>7.6170000000000002E-2</v>
      </c>
      <c r="K179">
        <v>3.1183100000000001</v>
      </c>
    </row>
    <row r="180" spans="1:11" hidden="1" x14ac:dyDescent="0.2">
      <c r="A180" t="s">
        <v>231</v>
      </c>
      <c r="B180">
        <v>1.75</v>
      </c>
      <c r="C180" t="s">
        <v>188</v>
      </c>
      <c r="D180" t="s">
        <v>175</v>
      </c>
      <c r="F180">
        <v>0.64500000000000002</v>
      </c>
      <c r="G180">
        <v>-1.3633</v>
      </c>
      <c r="H180">
        <v>6.8500000000000005E-2</v>
      </c>
      <c r="I180">
        <v>1.2099999999999999E-3</v>
      </c>
      <c r="J180">
        <v>5.2209999999999999E-2</v>
      </c>
      <c r="K180">
        <v>3.59884</v>
      </c>
    </row>
    <row r="181" spans="1:11" hidden="1" x14ac:dyDescent="0.2">
      <c r="A181" t="s">
        <v>231</v>
      </c>
      <c r="B181">
        <v>2.1</v>
      </c>
      <c r="C181" t="s">
        <v>188</v>
      </c>
      <c r="D181" t="s">
        <v>175</v>
      </c>
      <c r="F181">
        <v>0.64500000000000002</v>
      </c>
      <c r="G181">
        <v>-1.3439000000000001</v>
      </c>
      <c r="H181">
        <v>6.8500000000000005E-2</v>
      </c>
      <c r="I181">
        <v>1.2099999999999999E-3</v>
      </c>
      <c r="J181">
        <v>2.8240000000000001E-2</v>
      </c>
      <c r="K181">
        <v>4.0726000000000004</v>
      </c>
    </row>
    <row r="182" spans="1:11" hidden="1" x14ac:dyDescent="0.2">
      <c r="A182" t="s">
        <v>231</v>
      </c>
      <c r="B182">
        <v>2.1</v>
      </c>
      <c r="C182" t="s">
        <v>188</v>
      </c>
      <c r="D182" t="s">
        <v>175</v>
      </c>
      <c r="F182">
        <v>0.65920000000000001</v>
      </c>
      <c r="G182">
        <v>-0.67510000000000003</v>
      </c>
      <c r="H182">
        <v>3.9E-2</v>
      </c>
      <c r="I182">
        <v>1.2099999999999999E-3</v>
      </c>
      <c r="J182">
        <v>2.8240000000000001E-2</v>
      </c>
      <c r="K182">
        <v>4.0726000000000004</v>
      </c>
    </row>
    <row r="183" spans="1:11" hidden="1" x14ac:dyDescent="0.2">
      <c r="A183" t="s">
        <v>231</v>
      </c>
      <c r="B183">
        <v>2.4666700000000001</v>
      </c>
      <c r="C183" t="s">
        <v>188</v>
      </c>
      <c r="D183" t="s">
        <v>175</v>
      </c>
      <c r="F183">
        <v>0.65920000000000001</v>
      </c>
      <c r="G183">
        <v>-0.55159999999999998</v>
      </c>
      <c r="H183">
        <v>3.9E-2</v>
      </c>
      <c r="I183">
        <v>1.2099999999999999E-3</v>
      </c>
      <c r="J183">
        <v>1.396E-2</v>
      </c>
      <c r="K183">
        <v>4.3004199999999999</v>
      </c>
    </row>
    <row r="184" spans="1:11" hidden="1" x14ac:dyDescent="0.2">
      <c r="A184" t="s">
        <v>231</v>
      </c>
      <c r="B184">
        <v>2.8333300000000001</v>
      </c>
      <c r="C184" t="s">
        <v>188</v>
      </c>
      <c r="D184" t="s">
        <v>175</v>
      </c>
      <c r="F184">
        <v>0.65920000000000001</v>
      </c>
      <c r="G184">
        <v>-0.40910000000000002</v>
      </c>
      <c r="H184">
        <v>3.9E-2</v>
      </c>
      <c r="I184">
        <v>1.2099999999999999E-3</v>
      </c>
      <c r="J184">
        <v>-3.3E-4</v>
      </c>
      <c r="K184">
        <v>4.4765600000000001</v>
      </c>
    </row>
    <row r="185" spans="1:11" hidden="1" x14ac:dyDescent="0.2">
      <c r="A185" t="s">
        <v>231</v>
      </c>
      <c r="B185">
        <v>3.2</v>
      </c>
      <c r="C185" t="s">
        <v>188</v>
      </c>
      <c r="D185" t="s">
        <v>175</v>
      </c>
      <c r="F185">
        <v>0.65920000000000001</v>
      </c>
      <c r="G185">
        <v>-0.26669999999999999</v>
      </c>
      <c r="H185">
        <v>3.9E-2</v>
      </c>
      <c r="I185">
        <v>1.2099999999999999E-3</v>
      </c>
      <c r="J185">
        <v>-1.4619999999999999E-2</v>
      </c>
      <c r="K185">
        <v>4.6004699999999996</v>
      </c>
    </row>
    <row r="186" spans="1:11" hidden="1" x14ac:dyDescent="0.2">
      <c r="A186" t="s">
        <v>231</v>
      </c>
      <c r="B186">
        <v>3.2</v>
      </c>
      <c r="C186" t="s">
        <v>188</v>
      </c>
      <c r="D186" t="s">
        <v>175</v>
      </c>
      <c r="F186">
        <v>0.67510000000000003</v>
      </c>
      <c r="G186">
        <v>0.54320000000000002</v>
      </c>
      <c r="H186">
        <v>-1.37E-2</v>
      </c>
      <c r="I186">
        <v>1.2099999999999999E-3</v>
      </c>
      <c r="J186">
        <v>-1.4619999999999999E-2</v>
      </c>
      <c r="K186">
        <v>4.6004699999999996</v>
      </c>
    </row>
    <row r="187" spans="1:11" hidden="1" x14ac:dyDescent="0.2">
      <c r="A187" t="s">
        <v>231</v>
      </c>
      <c r="B187">
        <v>3.7</v>
      </c>
      <c r="C187" t="s">
        <v>188</v>
      </c>
      <c r="D187" t="s">
        <v>175</v>
      </c>
      <c r="F187">
        <v>0.67510000000000003</v>
      </c>
      <c r="G187">
        <v>0.57079999999999997</v>
      </c>
      <c r="H187">
        <v>-1.37E-2</v>
      </c>
      <c r="I187">
        <v>1.2099999999999999E-3</v>
      </c>
      <c r="J187">
        <v>-7.7799999999999996E-3</v>
      </c>
      <c r="K187">
        <v>4.3219500000000002</v>
      </c>
    </row>
    <row r="188" spans="1:11" hidden="1" x14ac:dyDescent="0.2">
      <c r="A188" t="s">
        <v>231</v>
      </c>
      <c r="B188">
        <v>4.2</v>
      </c>
      <c r="C188" t="s">
        <v>188</v>
      </c>
      <c r="D188" t="s">
        <v>175</v>
      </c>
      <c r="F188">
        <v>0.67510000000000003</v>
      </c>
      <c r="G188">
        <v>0.59850000000000003</v>
      </c>
      <c r="H188">
        <v>-1.37E-2</v>
      </c>
      <c r="I188">
        <v>1.2099999999999999E-3</v>
      </c>
      <c r="J188">
        <v>-9.5E-4</v>
      </c>
      <c r="K188">
        <v>4.02963</v>
      </c>
    </row>
    <row r="189" spans="1:11" hidden="1" x14ac:dyDescent="0.2">
      <c r="A189" t="s">
        <v>231</v>
      </c>
      <c r="B189">
        <v>4.7</v>
      </c>
      <c r="C189" t="s">
        <v>188</v>
      </c>
      <c r="D189" t="s">
        <v>175</v>
      </c>
      <c r="F189">
        <v>0.67510000000000003</v>
      </c>
      <c r="G189">
        <v>0.62609999999999999</v>
      </c>
      <c r="H189">
        <v>-1.37E-2</v>
      </c>
      <c r="I189">
        <v>1.2099999999999999E-3</v>
      </c>
      <c r="J189">
        <v>5.8900000000000003E-3</v>
      </c>
      <c r="K189">
        <v>3.72349</v>
      </c>
    </row>
    <row r="190" spans="1:11" hidden="1" x14ac:dyDescent="0.2">
      <c r="A190" t="s">
        <v>231</v>
      </c>
      <c r="B190">
        <v>4.7</v>
      </c>
      <c r="C190" t="s">
        <v>188</v>
      </c>
      <c r="D190" t="s">
        <v>175</v>
      </c>
      <c r="F190">
        <v>0.68840000000000001</v>
      </c>
      <c r="G190">
        <v>1.4359999999999999</v>
      </c>
      <c r="H190">
        <v>0.2155</v>
      </c>
      <c r="I190">
        <v>1.2099999999999999E-3</v>
      </c>
      <c r="J190">
        <v>5.8900000000000003E-3</v>
      </c>
      <c r="K190">
        <v>3.72349</v>
      </c>
    </row>
    <row r="191" spans="1:11" hidden="1" x14ac:dyDescent="0.2">
      <c r="A191" t="s">
        <v>231</v>
      </c>
      <c r="B191">
        <v>5.0999999999999996</v>
      </c>
      <c r="C191" t="s">
        <v>188</v>
      </c>
      <c r="D191" t="s">
        <v>175</v>
      </c>
      <c r="F191">
        <v>0.68840000000000001</v>
      </c>
      <c r="G191">
        <v>1.4581</v>
      </c>
      <c r="H191">
        <v>0.2155</v>
      </c>
      <c r="I191">
        <v>1.2099999999999999E-3</v>
      </c>
      <c r="J191">
        <v>-8.0329999999999999E-2</v>
      </c>
      <c r="K191">
        <v>3.14466</v>
      </c>
    </row>
    <row r="192" spans="1:11" hidden="1" x14ac:dyDescent="0.2">
      <c r="A192" t="s">
        <v>231</v>
      </c>
      <c r="B192">
        <v>5.5</v>
      </c>
      <c r="C192" t="s">
        <v>188</v>
      </c>
      <c r="D192" t="s">
        <v>175</v>
      </c>
      <c r="F192">
        <v>0.68840000000000001</v>
      </c>
      <c r="G192">
        <v>1.4802</v>
      </c>
      <c r="H192">
        <v>0.2155</v>
      </c>
      <c r="I192">
        <v>1.2099999999999999E-3</v>
      </c>
      <c r="J192">
        <v>-0.16655</v>
      </c>
      <c r="K192">
        <v>2.5569899999999999</v>
      </c>
    </row>
    <row r="193" spans="1:11" hidden="1" x14ac:dyDescent="0.2">
      <c r="A193" t="s">
        <v>231</v>
      </c>
      <c r="B193">
        <v>5.5</v>
      </c>
      <c r="C193" t="s">
        <v>188</v>
      </c>
      <c r="D193" t="s">
        <v>175</v>
      </c>
      <c r="F193">
        <v>0.69730000000000003</v>
      </c>
      <c r="G193">
        <v>2.8161</v>
      </c>
      <c r="H193">
        <v>-0.18509999999999999</v>
      </c>
      <c r="I193">
        <v>1.2099999999999999E-3</v>
      </c>
      <c r="J193">
        <v>-0.16655</v>
      </c>
      <c r="K193">
        <v>2.5568900000000001</v>
      </c>
    </row>
    <row r="194" spans="1:11" hidden="1" x14ac:dyDescent="0.2">
      <c r="A194" t="s">
        <v>231</v>
      </c>
      <c r="B194">
        <v>5.95</v>
      </c>
      <c r="C194" t="s">
        <v>188</v>
      </c>
      <c r="D194" t="s">
        <v>175</v>
      </c>
      <c r="F194">
        <v>0.69730000000000003</v>
      </c>
      <c r="G194">
        <v>2.8410000000000002</v>
      </c>
      <c r="H194">
        <v>-0.18509999999999999</v>
      </c>
      <c r="I194">
        <v>1.2099999999999999E-3</v>
      </c>
      <c r="J194">
        <v>-8.3269999999999997E-2</v>
      </c>
      <c r="K194">
        <v>1.2840400000000001</v>
      </c>
    </row>
    <row r="195" spans="1:11" hidden="1" x14ac:dyDescent="0.2">
      <c r="A195" t="s">
        <v>231</v>
      </c>
      <c r="B195">
        <v>6.4</v>
      </c>
      <c r="C195" t="s">
        <v>188</v>
      </c>
      <c r="D195" t="s">
        <v>175</v>
      </c>
      <c r="F195">
        <v>0.69730000000000003</v>
      </c>
      <c r="G195">
        <v>2.8658999999999999</v>
      </c>
      <c r="H195">
        <v>-0.18509999999999999</v>
      </c>
      <c r="I195">
        <v>1.2099999999999999E-3</v>
      </c>
      <c r="J195">
        <v>8.6699999999999996E-17</v>
      </c>
      <c r="K195">
        <v>-3.9199999999999998E-15</v>
      </c>
    </row>
    <row r="196" spans="1:11" hidden="1" x14ac:dyDescent="0.2">
      <c r="A196" t="s">
        <v>231</v>
      </c>
      <c r="B196">
        <v>0</v>
      </c>
      <c r="C196" t="s">
        <v>189</v>
      </c>
      <c r="D196" t="s">
        <v>175</v>
      </c>
      <c r="F196">
        <v>0.94940000000000002</v>
      </c>
      <c r="G196">
        <v>-0.6794</v>
      </c>
      <c r="H196">
        <v>-4.82E-2</v>
      </c>
      <c r="I196">
        <v>1.6000000000000001E-4</v>
      </c>
      <c r="J196">
        <v>0</v>
      </c>
      <c r="K196">
        <v>0</v>
      </c>
    </row>
    <row r="197" spans="1:11" hidden="1" x14ac:dyDescent="0.2">
      <c r="A197" t="s">
        <v>231</v>
      </c>
      <c r="B197">
        <v>0.4</v>
      </c>
      <c r="C197" t="s">
        <v>189</v>
      </c>
      <c r="D197" t="s">
        <v>175</v>
      </c>
      <c r="F197">
        <v>0.94940000000000002</v>
      </c>
      <c r="G197">
        <v>-0.65949999999999998</v>
      </c>
      <c r="H197">
        <v>-4.82E-2</v>
      </c>
      <c r="I197">
        <v>1.6000000000000001E-4</v>
      </c>
      <c r="J197">
        <v>1.9300000000000001E-2</v>
      </c>
      <c r="K197">
        <v>0.26777000000000001</v>
      </c>
    </row>
    <row r="198" spans="1:11" hidden="1" x14ac:dyDescent="0.2">
      <c r="A198" t="s">
        <v>231</v>
      </c>
      <c r="B198">
        <v>0.4</v>
      </c>
      <c r="C198" t="s">
        <v>189</v>
      </c>
      <c r="D198" t="s">
        <v>175</v>
      </c>
      <c r="F198">
        <v>0.94940000000000002</v>
      </c>
      <c r="G198">
        <v>-0.622</v>
      </c>
      <c r="H198">
        <v>-4.82E-2</v>
      </c>
      <c r="I198">
        <v>1.6000000000000001E-4</v>
      </c>
      <c r="J198">
        <v>1.9300000000000001E-2</v>
      </c>
      <c r="K198">
        <v>0.26777000000000001</v>
      </c>
    </row>
    <row r="199" spans="1:11" hidden="1" x14ac:dyDescent="0.2">
      <c r="A199" t="s">
        <v>231</v>
      </c>
      <c r="B199">
        <v>0.7</v>
      </c>
      <c r="C199" t="s">
        <v>189</v>
      </c>
      <c r="D199" t="s">
        <v>175</v>
      </c>
      <c r="F199">
        <v>0.94940000000000002</v>
      </c>
      <c r="G199">
        <v>-0.60709999999999997</v>
      </c>
      <c r="H199">
        <v>-4.82E-2</v>
      </c>
      <c r="I199">
        <v>1.6000000000000001E-4</v>
      </c>
      <c r="J199">
        <v>3.3770000000000001E-2</v>
      </c>
      <c r="K199">
        <v>0.45212999999999998</v>
      </c>
    </row>
    <row r="200" spans="1:11" hidden="1" x14ac:dyDescent="0.2">
      <c r="A200" t="s">
        <v>231</v>
      </c>
      <c r="B200">
        <v>1</v>
      </c>
      <c r="C200" t="s">
        <v>189</v>
      </c>
      <c r="D200" t="s">
        <v>175</v>
      </c>
      <c r="F200">
        <v>0.94940000000000002</v>
      </c>
      <c r="G200">
        <v>-0.59209999999999996</v>
      </c>
      <c r="H200">
        <v>-4.82E-2</v>
      </c>
      <c r="I200">
        <v>1.6000000000000001E-4</v>
      </c>
      <c r="J200">
        <v>4.8239999999999998E-2</v>
      </c>
      <c r="K200">
        <v>0.63200999999999996</v>
      </c>
    </row>
    <row r="201" spans="1:11" hidden="1" x14ac:dyDescent="0.2">
      <c r="A201" t="s">
        <v>231</v>
      </c>
      <c r="B201">
        <v>1</v>
      </c>
      <c r="C201" t="s">
        <v>189</v>
      </c>
      <c r="D201" t="s">
        <v>175</v>
      </c>
      <c r="F201">
        <v>0.43880000000000002</v>
      </c>
      <c r="G201">
        <v>-0.42609999999999998</v>
      </c>
      <c r="H201">
        <v>3.5400000000000001E-2</v>
      </c>
      <c r="I201">
        <v>1.6000000000000001E-4</v>
      </c>
      <c r="J201">
        <v>4.8239999999999998E-2</v>
      </c>
      <c r="K201">
        <v>0.63200999999999996</v>
      </c>
    </row>
    <row r="202" spans="1:11" hidden="1" x14ac:dyDescent="0.2">
      <c r="A202" t="s">
        <v>231</v>
      </c>
      <c r="B202">
        <v>1.4</v>
      </c>
      <c r="C202" t="s">
        <v>189</v>
      </c>
      <c r="D202" t="s">
        <v>175</v>
      </c>
      <c r="F202">
        <v>0.43880000000000002</v>
      </c>
      <c r="G202">
        <v>-0.40620000000000001</v>
      </c>
      <c r="H202">
        <v>3.5400000000000001E-2</v>
      </c>
      <c r="I202">
        <v>1.6000000000000001E-4</v>
      </c>
      <c r="J202">
        <v>3.4070000000000003E-2</v>
      </c>
      <c r="K202">
        <v>0.79847999999999997</v>
      </c>
    </row>
    <row r="203" spans="1:11" hidden="1" x14ac:dyDescent="0.2">
      <c r="A203" t="s">
        <v>231</v>
      </c>
      <c r="B203">
        <v>1.4</v>
      </c>
      <c r="C203" t="s">
        <v>189</v>
      </c>
      <c r="D203" t="s">
        <v>175</v>
      </c>
      <c r="F203">
        <v>0.43880000000000002</v>
      </c>
      <c r="G203">
        <v>-0.36870000000000003</v>
      </c>
      <c r="H203">
        <v>3.5400000000000001E-2</v>
      </c>
      <c r="I203">
        <v>1.6000000000000001E-4</v>
      </c>
      <c r="J203">
        <v>3.4070000000000003E-2</v>
      </c>
      <c r="K203">
        <v>0.79847999999999997</v>
      </c>
    </row>
    <row r="204" spans="1:11" hidden="1" x14ac:dyDescent="0.2">
      <c r="A204" t="s">
        <v>231</v>
      </c>
      <c r="B204">
        <v>1.75</v>
      </c>
      <c r="C204" t="s">
        <v>189</v>
      </c>
      <c r="D204" t="s">
        <v>175</v>
      </c>
      <c r="F204">
        <v>0.43880000000000002</v>
      </c>
      <c r="G204">
        <v>-0.3513</v>
      </c>
      <c r="H204">
        <v>3.5400000000000001E-2</v>
      </c>
      <c r="I204">
        <v>1.6000000000000001E-4</v>
      </c>
      <c r="J204">
        <v>2.1669999999999998E-2</v>
      </c>
      <c r="K204">
        <v>0.92447999999999997</v>
      </c>
    </row>
    <row r="205" spans="1:11" hidden="1" x14ac:dyDescent="0.2">
      <c r="A205" t="s">
        <v>231</v>
      </c>
      <c r="B205">
        <v>2.1</v>
      </c>
      <c r="C205" t="s">
        <v>189</v>
      </c>
      <c r="D205" t="s">
        <v>175</v>
      </c>
      <c r="F205">
        <v>0.43880000000000002</v>
      </c>
      <c r="G205">
        <v>-0.33389999999999997</v>
      </c>
      <c r="H205">
        <v>3.5400000000000001E-2</v>
      </c>
      <c r="I205">
        <v>1.6000000000000001E-4</v>
      </c>
      <c r="J205">
        <v>9.2599999999999991E-3</v>
      </c>
      <c r="K205">
        <v>1.0443800000000001</v>
      </c>
    </row>
    <row r="206" spans="1:11" hidden="1" x14ac:dyDescent="0.2">
      <c r="A206" t="s">
        <v>231</v>
      </c>
      <c r="B206">
        <v>2.1</v>
      </c>
      <c r="C206" t="s">
        <v>189</v>
      </c>
      <c r="D206" t="s">
        <v>175</v>
      </c>
      <c r="F206">
        <v>0.43380000000000002</v>
      </c>
      <c r="G206">
        <v>-0.17680000000000001</v>
      </c>
      <c r="H206">
        <v>8.5000000000000006E-3</v>
      </c>
      <c r="I206">
        <v>1.6000000000000001E-4</v>
      </c>
      <c r="J206">
        <v>9.2599999999999991E-3</v>
      </c>
      <c r="K206">
        <v>1.0443800000000001</v>
      </c>
    </row>
    <row r="207" spans="1:11" hidden="1" x14ac:dyDescent="0.2">
      <c r="A207" t="s">
        <v>231</v>
      </c>
      <c r="B207">
        <v>2.4666700000000001</v>
      </c>
      <c r="C207" t="s">
        <v>189</v>
      </c>
      <c r="D207" t="s">
        <v>175</v>
      </c>
      <c r="F207">
        <v>0.43380000000000002</v>
      </c>
      <c r="G207">
        <v>-0.1376</v>
      </c>
      <c r="H207">
        <v>8.5000000000000006E-3</v>
      </c>
      <c r="I207">
        <v>1.6000000000000001E-4</v>
      </c>
      <c r="J207">
        <v>6.1500000000000001E-3</v>
      </c>
      <c r="K207">
        <v>1.1026199999999999</v>
      </c>
    </row>
    <row r="208" spans="1:11" hidden="1" x14ac:dyDescent="0.2">
      <c r="A208" t="s">
        <v>231</v>
      </c>
      <c r="B208">
        <v>2.8333300000000001</v>
      </c>
      <c r="C208" t="s">
        <v>189</v>
      </c>
      <c r="D208" t="s">
        <v>175</v>
      </c>
      <c r="F208">
        <v>0.43380000000000002</v>
      </c>
      <c r="G208">
        <v>-9.4600000000000004E-2</v>
      </c>
      <c r="H208">
        <v>8.5000000000000006E-3</v>
      </c>
      <c r="I208">
        <v>1.6000000000000001E-4</v>
      </c>
      <c r="J208">
        <v>3.0400000000000002E-3</v>
      </c>
      <c r="K208">
        <v>1.1452</v>
      </c>
    </row>
    <row r="209" spans="1:11" hidden="1" x14ac:dyDescent="0.2">
      <c r="A209" t="s">
        <v>231</v>
      </c>
      <c r="B209">
        <v>3.2</v>
      </c>
      <c r="C209" t="s">
        <v>189</v>
      </c>
      <c r="D209" t="s">
        <v>175</v>
      </c>
      <c r="F209">
        <v>0.43380000000000002</v>
      </c>
      <c r="G209">
        <v>-5.16E-2</v>
      </c>
      <c r="H209">
        <v>8.5000000000000006E-3</v>
      </c>
      <c r="I209">
        <v>1.6000000000000001E-4</v>
      </c>
      <c r="J209">
        <v>-6.6619999999999996E-5</v>
      </c>
      <c r="K209">
        <v>1.1720200000000001</v>
      </c>
    </row>
    <row r="210" spans="1:11" hidden="1" x14ac:dyDescent="0.2">
      <c r="A210" t="s">
        <v>231</v>
      </c>
      <c r="B210">
        <v>3.2</v>
      </c>
      <c r="C210" t="s">
        <v>189</v>
      </c>
      <c r="D210" t="s">
        <v>175</v>
      </c>
      <c r="F210">
        <v>0.42820000000000003</v>
      </c>
      <c r="G210">
        <v>0.13930000000000001</v>
      </c>
      <c r="H210">
        <v>-3.8E-3</v>
      </c>
      <c r="I210">
        <v>1.6000000000000001E-4</v>
      </c>
      <c r="J210">
        <v>-6.6619999999999996E-5</v>
      </c>
      <c r="K210">
        <v>1.1720200000000001</v>
      </c>
    </row>
    <row r="211" spans="1:11" hidden="1" x14ac:dyDescent="0.2">
      <c r="A211" t="s">
        <v>231</v>
      </c>
      <c r="B211">
        <v>3.7</v>
      </c>
      <c r="C211" t="s">
        <v>189</v>
      </c>
      <c r="D211" t="s">
        <v>175</v>
      </c>
      <c r="F211">
        <v>0.42820000000000003</v>
      </c>
      <c r="G211">
        <v>0.1641</v>
      </c>
      <c r="H211">
        <v>-3.8E-3</v>
      </c>
      <c r="I211">
        <v>1.6000000000000001E-4</v>
      </c>
      <c r="J211">
        <v>1.82E-3</v>
      </c>
      <c r="K211">
        <v>1.0961799999999999</v>
      </c>
    </row>
    <row r="212" spans="1:11" hidden="1" x14ac:dyDescent="0.2">
      <c r="A212" t="s">
        <v>231</v>
      </c>
      <c r="B212">
        <v>4.2</v>
      </c>
      <c r="C212" t="s">
        <v>189</v>
      </c>
      <c r="D212" t="s">
        <v>175</v>
      </c>
      <c r="F212">
        <v>0.42820000000000003</v>
      </c>
      <c r="G212">
        <v>0.189</v>
      </c>
      <c r="H212">
        <v>-3.8E-3</v>
      </c>
      <c r="I212">
        <v>1.6000000000000001E-4</v>
      </c>
      <c r="J212">
        <v>3.7000000000000002E-3</v>
      </c>
      <c r="K212">
        <v>1.00789</v>
      </c>
    </row>
    <row r="213" spans="1:11" hidden="1" x14ac:dyDescent="0.2">
      <c r="A213" t="s">
        <v>231</v>
      </c>
      <c r="B213">
        <v>4.7</v>
      </c>
      <c r="C213" t="s">
        <v>189</v>
      </c>
      <c r="D213" t="s">
        <v>175</v>
      </c>
      <c r="F213">
        <v>0.42820000000000003</v>
      </c>
      <c r="G213">
        <v>0.21390000000000001</v>
      </c>
      <c r="H213">
        <v>-3.8E-3</v>
      </c>
      <c r="I213">
        <v>1.6000000000000001E-4</v>
      </c>
      <c r="J213">
        <v>5.5900000000000004E-3</v>
      </c>
      <c r="K213">
        <v>0.90717000000000003</v>
      </c>
    </row>
    <row r="214" spans="1:11" hidden="1" x14ac:dyDescent="0.2">
      <c r="A214" t="s">
        <v>231</v>
      </c>
      <c r="B214">
        <v>4.7</v>
      </c>
      <c r="C214" t="s">
        <v>189</v>
      </c>
      <c r="D214" t="s">
        <v>175</v>
      </c>
      <c r="F214">
        <v>0.42359999999999998</v>
      </c>
      <c r="G214">
        <v>0.40479999999999999</v>
      </c>
      <c r="H214">
        <v>9.6799999999999997E-2</v>
      </c>
      <c r="I214">
        <v>1.6000000000000001E-4</v>
      </c>
      <c r="J214">
        <v>5.5900000000000004E-3</v>
      </c>
      <c r="K214">
        <v>0.90717000000000003</v>
      </c>
    </row>
    <row r="215" spans="1:11" hidden="1" x14ac:dyDescent="0.2">
      <c r="A215" t="s">
        <v>231</v>
      </c>
      <c r="B215">
        <v>5.0999999999999996</v>
      </c>
      <c r="C215" t="s">
        <v>189</v>
      </c>
      <c r="D215" t="s">
        <v>175</v>
      </c>
      <c r="F215">
        <v>0.42359999999999998</v>
      </c>
      <c r="G215">
        <v>0.42470000000000002</v>
      </c>
      <c r="H215">
        <v>9.6799999999999997E-2</v>
      </c>
      <c r="I215">
        <v>1.6000000000000001E-4</v>
      </c>
      <c r="J215">
        <v>-3.313E-2</v>
      </c>
      <c r="K215">
        <v>0.74128000000000005</v>
      </c>
    </row>
    <row r="216" spans="1:11" hidden="1" x14ac:dyDescent="0.2">
      <c r="A216" t="s">
        <v>231</v>
      </c>
      <c r="B216">
        <v>5.5</v>
      </c>
      <c r="C216" t="s">
        <v>189</v>
      </c>
      <c r="D216" t="s">
        <v>175</v>
      </c>
      <c r="F216">
        <v>0.42359999999999998</v>
      </c>
      <c r="G216">
        <v>0.4446</v>
      </c>
      <c r="H216">
        <v>9.6799999999999997E-2</v>
      </c>
      <c r="I216">
        <v>1.6000000000000001E-4</v>
      </c>
      <c r="J216">
        <v>-7.1840000000000001E-2</v>
      </c>
      <c r="K216">
        <v>0.56742000000000004</v>
      </c>
    </row>
    <row r="217" spans="1:11" hidden="1" x14ac:dyDescent="0.2">
      <c r="A217" t="s">
        <v>231</v>
      </c>
      <c r="B217">
        <v>5.5</v>
      </c>
      <c r="C217" t="s">
        <v>189</v>
      </c>
      <c r="D217" t="s">
        <v>175</v>
      </c>
      <c r="F217">
        <v>0.42049999999999998</v>
      </c>
      <c r="G217">
        <v>0.60809999999999997</v>
      </c>
      <c r="H217">
        <v>-7.9799999999999996E-2</v>
      </c>
      <c r="I217">
        <v>1.6000000000000001E-4</v>
      </c>
      <c r="J217">
        <v>-7.1840000000000001E-2</v>
      </c>
      <c r="K217">
        <v>0.56742000000000004</v>
      </c>
    </row>
    <row r="218" spans="1:11" hidden="1" x14ac:dyDescent="0.2">
      <c r="A218" t="s">
        <v>231</v>
      </c>
      <c r="B218">
        <v>5.95</v>
      </c>
      <c r="C218" t="s">
        <v>189</v>
      </c>
      <c r="D218" t="s">
        <v>175</v>
      </c>
      <c r="F218">
        <v>0.42049999999999998</v>
      </c>
      <c r="G218">
        <v>0.63049999999999995</v>
      </c>
      <c r="H218">
        <v>-7.9799999999999996E-2</v>
      </c>
      <c r="I218">
        <v>1.6000000000000001E-4</v>
      </c>
      <c r="J218">
        <v>-3.5920000000000001E-2</v>
      </c>
      <c r="K218">
        <v>0.28875000000000001</v>
      </c>
    </row>
    <row r="219" spans="1:11" hidden="1" x14ac:dyDescent="0.2">
      <c r="A219" t="s">
        <v>231</v>
      </c>
      <c r="B219">
        <v>6.4</v>
      </c>
      <c r="C219" t="s">
        <v>189</v>
      </c>
      <c r="D219" t="s">
        <v>175</v>
      </c>
      <c r="F219">
        <v>0.42049999999999998</v>
      </c>
      <c r="G219">
        <v>0.65290000000000004</v>
      </c>
      <c r="H219">
        <v>-7.9799999999999996E-2</v>
      </c>
      <c r="I219">
        <v>1.6000000000000001E-4</v>
      </c>
      <c r="J219">
        <v>1.1450000000000001E-16</v>
      </c>
      <c r="K219">
        <v>-3.9119999999999997E-15</v>
      </c>
    </row>
    <row r="220" spans="1:11" hidden="1" x14ac:dyDescent="0.2">
      <c r="A220" t="s">
        <v>231</v>
      </c>
      <c r="B220">
        <v>0</v>
      </c>
      <c r="C220" t="s">
        <v>190</v>
      </c>
      <c r="D220" t="s">
        <v>175</v>
      </c>
      <c r="F220">
        <v>-0.28449999999999998</v>
      </c>
      <c r="G220">
        <v>-0.6794</v>
      </c>
      <c r="H220">
        <v>2.2499999999999999E-2</v>
      </c>
      <c r="I220">
        <v>2.9999999999999997E-4</v>
      </c>
      <c r="J220">
        <v>0</v>
      </c>
      <c r="K220">
        <v>0</v>
      </c>
    </row>
    <row r="221" spans="1:11" hidden="1" x14ac:dyDescent="0.2">
      <c r="A221" t="s">
        <v>231</v>
      </c>
      <c r="B221">
        <v>0.4</v>
      </c>
      <c r="C221" t="s">
        <v>190</v>
      </c>
      <c r="D221" t="s">
        <v>175</v>
      </c>
      <c r="F221">
        <v>-0.28449999999999998</v>
      </c>
      <c r="G221">
        <v>-0.65949999999999998</v>
      </c>
      <c r="H221">
        <v>2.2499999999999999E-2</v>
      </c>
      <c r="I221">
        <v>2.9999999999999997E-4</v>
      </c>
      <c r="J221">
        <v>-9.0100000000000006E-3</v>
      </c>
      <c r="K221">
        <v>0.26777000000000001</v>
      </c>
    </row>
    <row r="222" spans="1:11" hidden="1" x14ac:dyDescent="0.2">
      <c r="A222" t="s">
        <v>231</v>
      </c>
      <c r="B222">
        <v>0.4</v>
      </c>
      <c r="C222" t="s">
        <v>190</v>
      </c>
      <c r="D222" t="s">
        <v>175</v>
      </c>
      <c r="F222">
        <v>-0.28449999999999998</v>
      </c>
      <c r="G222">
        <v>-0.622</v>
      </c>
      <c r="H222">
        <v>2.2499999999999999E-2</v>
      </c>
      <c r="I222">
        <v>2.9999999999999997E-4</v>
      </c>
      <c r="J222">
        <v>-9.0100000000000006E-3</v>
      </c>
      <c r="K222">
        <v>0.26777000000000001</v>
      </c>
    </row>
    <row r="223" spans="1:11" hidden="1" x14ac:dyDescent="0.2">
      <c r="A223" t="s">
        <v>231</v>
      </c>
      <c r="B223">
        <v>0.7</v>
      </c>
      <c r="C223" t="s">
        <v>190</v>
      </c>
      <c r="D223" t="s">
        <v>175</v>
      </c>
      <c r="F223">
        <v>-0.28449999999999998</v>
      </c>
      <c r="G223">
        <v>-0.60709999999999997</v>
      </c>
      <c r="H223">
        <v>2.2499999999999999E-2</v>
      </c>
      <c r="I223">
        <v>2.9999999999999997E-4</v>
      </c>
      <c r="J223">
        <v>-1.5769999999999999E-2</v>
      </c>
      <c r="K223">
        <v>0.45212999999999998</v>
      </c>
    </row>
    <row r="224" spans="1:11" hidden="1" x14ac:dyDescent="0.2">
      <c r="A224" t="s">
        <v>231</v>
      </c>
      <c r="B224">
        <v>1</v>
      </c>
      <c r="C224" t="s">
        <v>190</v>
      </c>
      <c r="D224" t="s">
        <v>175</v>
      </c>
      <c r="F224">
        <v>-0.28449999999999998</v>
      </c>
      <c r="G224">
        <v>-0.59209999999999996</v>
      </c>
      <c r="H224">
        <v>2.2499999999999999E-2</v>
      </c>
      <c r="I224">
        <v>2.9999999999999997E-4</v>
      </c>
      <c r="J224">
        <v>-2.2530000000000001E-2</v>
      </c>
      <c r="K224">
        <v>0.63200999999999996</v>
      </c>
    </row>
    <row r="225" spans="1:11" hidden="1" x14ac:dyDescent="0.2">
      <c r="A225" t="s">
        <v>231</v>
      </c>
      <c r="B225">
        <v>1</v>
      </c>
      <c r="C225" t="s">
        <v>190</v>
      </c>
      <c r="D225" t="s">
        <v>175</v>
      </c>
      <c r="F225">
        <v>-0.17230000000000001</v>
      </c>
      <c r="G225">
        <v>-0.42609999999999998</v>
      </c>
      <c r="H225">
        <v>-1.2800000000000001E-2</v>
      </c>
      <c r="I225">
        <v>2.9999999999999997E-4</v>
      </c>
      <c r="J225">
        <v>-2.2530000000000001E-2</v>
      </c>
      <c r="K225">
        <v>0.63200999999999996</v>
      </c>
    </row>
    <row r="226" spans="1:11" hidden="1" x14ac:dyDescent="0.2">
      <c r="A226" t="s">
        <v>231</v>
      </c>
      <c r="B226">
        <v>1.4</v>
      </c>
      <c r="C226" t="s">
        <v>190</v>
      </c>
      <c r="D226" t="s">
        <v>175</v>
      </c>
      <c r="F226">
        <v>-0.17230000000000001</v>
      </c>
      <c r="G226">
        <v>-0.40620000000000001</v>
      </c>
      <c r="H226">
        <v>-1.2800000000000001E-2</v>
      </c>
      <c r="I226">
        <v>2.9999999999999997E-4</v>
      </c>
      <c r="J226">
        <v>-1.7399999999999999E-2</v>
      </c>
      <c r="K226">
        <v>0.79847000000000001</v>
      </c>
    </row>
    <row r="227" spans="1:11" hidden="1" x14ac:dyDescent="0.2">
      <c r="A227" t="s">
        <v>231</v>
      </c>
      <c r="B227">
        <v>1.4</v>
      </c>
      <c r="C227" t="s">
        <v>190</v>
      </c>
      <c r="D227" t="s">
        <v>175</v>
      </c>
      <c r="F227">
        <v>-0.17230000000000001</v>
      </c>
      <c r="G227">
        <v>-0.36870000000000003</v>
      </c>
      <c r="H227">
        <v>-1.2800000000000001E-2</v>
      </c>
      <c r="I227">
        <v>2.9999999999999997E-4</v>
      </c>
      <c r="J227">
        <v>-1.7399999999999999E-2</v>
      </c>
      <c r="K227">
        <v>0.79847000000000001</v>
      </c>
    </row>
    <row r="228" spans="1:11" hidden="1" x14ac:dyDescent="0.2">
      <c r="A228" t="s">
        <v>231</v>
      </c>
      <c r="B228">
        <v>1.75</v>
      </c>
      <c r="C228" t="s">
        <v>190</v>
      </c>
      <c r="D228" t="s">
        <v>175</v>
      </c>
      <c r="F228">
        <v>-0.17230000000000001</v>
      </c>
      <c r="G228">
        <v>-0.3513</v>
      </c>
      <c r="H228">
        <v>-1.2800000000000001E-2</v>
      </c>
      <c r="I228">
        <v>2.9999999999999997E-4</v>
      </c>
      <c r="J228">
        <v>-1.29E-2</v>
      </c>
      <c r="K228">
        <v>0.92447999999999997</v>
      </c>
    </row>
    <row r="229" spans="1:11" hidden="1" x14ac:dyDescent="0.2">
      <c r="A229" t="s">
        <v>231</v>
      </c>
      <c r="B229">
        <v>2.1</v>
      </c>
      <c r="C229" t="s">
        <v>190</v>
      </c>
      <c r="D229" t="s">
        <v>175</v>
      </c>
      <c r="F229">
        <v>-0.17230000000000001</v>
      </c>
      <c r="G229">
        <v>-0.33389999999999997</v>
      </c>
      <c r="H229">
        <v>-1.2800000000000001E-2</v>
      </c>
      <c r="I229">
        <v>2.9999999999999997E-4</v>
      </c>
      <c r="J229">
        <v>-8.3999999999999995E-3</v>
      </c>
      <c r="K229">
        <v>1.0443800000000001</v>
      </c>
    </row>
    <row r="230" spans="1:11" hidden="1" x14ac:dyDescent="0.2">
      <c r="A230" t="s">
        <v>231</v>
      </c>
      <c r="B230">
        <v>2.1</v>
      </c>
      <c r="C230" t="s">
        <v>190</v>
      </c>
      <c r="D230" t="s">
        <v>175</v>
      </c>
      <c r="F230">
        <v>-0.16739999999999999</v>
      </c>
      <c r="G230">
        <v>-0.17680000000000001</v>
      </c>
      <c r="H230">
        <v>-1.21E-2</v>
      </c>
      <c r="I230">
        <v>2.9999999999999997E-4</v>
      </c>
      <c r="J230">
        <v>-8.3999999999999995E-3</v>
      </c>
      <c r="K230">
        <v>1.0443800000000001</v>
      </c>
    </row>
    <row r="231" spans="1:11" hidden="1" x14ac:dyDescent="0.2">
      <c r="A231" t="s">
        <v>231</v>
      </c>
      <c r="B231">
        <v>2.4666700000000001</v>
      </c>
      <c r="C231" t="s">
        <v>190</v>
      </c>
      <c r="D231" t="s">
        <v>175</v>
      </c>
      <c r="F231">
        <v>-0.16739999999999999</v>
      </c>
      <c r="G231">
        <v>-0.1376</v>
      </c>
      <c r="H231">
        <v>-1.21E-2</v>
      </c>
      <c r="I231">
        <v>2.9999999999999997E-4</v>
      </c>
      <c r="J231">
        <v>-3.96E-3</v>
      </c>
      <c r="K231">
        <v>1.1026199999999999</v>
      </c>
    </row>
    <row r="232" spans="1:11" hidden="1" x14ac:dyDescent="0.2">
      <c r="A232" t="s">
        <v>231</v>
      </c>
      <c r="B232">
        <v>2.8333300000000001</v>
      </c>
      <c r="C232" t="s">
        <v>190</v>
      </c>
      <c r="D232" t="s">
        <v>175</v>
      </c>
      <c r="F232">
        <v>-0.16739999999999999</v>
      </c>
      <c r="G232">
        <v>-9.4600000000000004E-2</v>
      </c>
      <c r="H232">
        <v>-1.21E-2</v>
      </c>
      <c r="I232">
        <v>2.9999999999999997E-4</v>
      </c>
      <c r="J232">
        <v>4.8999999999999998E-4</v>
      </c>
      <c r="K232">
        <v>1.1452</v>
      </c>
    </row>
    <row r="233" spans="1:11" hidden="1" x14ac:dyDescent="0.2">
      <c r="A233" t="s">
        <v>231</v>
      </c>
      <c r="B233">
        <v>3.2</v>
      </c>
      <c r="C233" t="s">
        <v>190</v>
      </c>
      <c r="D233" t="s">
        <v>175</v>
      </c>
      <c r="F233">
        <v>-0.16739999999999999</v>
      </c>
      <c r="G233">
        <v>-5.16E-2</v>
      </c>
      <c r="H233">
        <v>-1.21E-2</v>
      </c>
      <c r="I233">
        <v>2.9999999999999997E-4</v>
      </c>
      <c r="J233">
        <v>4.9300000000000004E-3</v>
      </c>
      <c r="K233">
        <v>1.1720200000000001</v>
      </c>
    </row>
    <row r="234" spans="1:11" hidden="1" x14ac:dyDescent="0.2">
      <c r="A234" t="s">
        <v>231</v>
      </c>
      <c r="B234">
        <v>3.2</v>
      </c>
      <c r="C234" t="s">
        <v>190</v>
      </c>
      <c r="D234" t="s">
        <v>175</v>
      </c>
      <c r="F234">
        <v>-0.1618</v>
      </c>
      <c r="G234">
        <v>0.13930000000000001</v>
      </c>
      <c r="H234">
        <v>4.4000000000000003E-3</v>
      </c>
      <c r="I234">
        <v>2.9999999999999997E-4</v>
      </c>
      <c r="J234">
        <v>4.9300000000000004E-3</v>
      </c>
      <c r="K234">
        <v>1.1720200000000001</v>
      </c>
    </row>
    <row r="235" spans="1:11" hidden="1" x14ac:dyDescent="0.2">
      <c r="A235" t="s">
        <v>231</v>
      </c>
      <c r="B235">
        <v>3.7</v>
      </c>
      <c r="C235" t="s">
        <v>190</v>
      </c>
      <c r="D235" t="s">
        <v>175</v>
      </c>
      <c r="F235">
        <v>-0.1618</v>
      </c>
      <c r="G235">
        <v>0.1641</v>
      </c>
      <c r="H235">
        <v>4.4000000000000003E-3</v>
      </c>
      <c r="I235">
        <v>2.9999999999999997E-4</v>
      </c>
      <c r="J235">
        <v>2.7299999999999998E-3</v>
      </c>
      <c r="K235">
        <v>1.0961799999999999</v>
      </c>
    </row>
    <row r="236" spans="1:11" hidden="1" x14ac:dyDescent="0.2">
      <c r="A236" t="s">
        <v>231</v>
      </c>
      <c r="B236">
        <v>4.2</v>
      </c>
      <c r="C236" t="s">
        <v>190</v>
      </c>
      <c r="D236" t="s">
        <v>175</v>
      </c>
      <c r="F236">
        <v>-0.1618</v>
      </c>
      <c r="G236">
        <v>0.189</v>
      </c>
      <c r="H236">
        <v>4.4000000000000003E-3</v>
      </c>
      <c r="I236">
        <v>2.9999999999999997E-4</v>
      </c>
      <c r="J236">
        <v>5.2999999999999998E-4</v>
      </c>
      <c r="K236">
        <v>1.00789</v>
      </c>
    </row>
    <row r="237" spans="1:11" hidden="1" x14ac:dyDescent="0.2">
      <c r="A237" t="s">
        <v>231</v>
      </c>
      <c r="B237">
        <v>4.7</v>
      </c>
      <c r="C237" t="s">
        <v>190</v>
      </c>
      <c r="D237" t="s">
        <v>175</v>
      </c>
      <c r="F237">
        <v>-0.1618</v>
      </c>
      <c r="G237">
        <v>0.21390000000000001</v>
      </c>
      <c r="H237">
        <v>4.4000000000000003E-3</v>
      </c>
      <c r="I237">
        <v>2.9999999999999997E-4</v>
      </c>
      <c r="J237">
        <v>-1.67E-3</v>
      </c>
      <c r="K237">
        <v>0.90717000000000003</v>
      </c>
    </row>
    <row r="238" spans="1:11" hidden="1" x14ac:dyDescent="0.2">
      <c r="A238" t="s">
        <v>231</v>
      </c>
      <c r="B238">
        <v>4.7</v>
      </c>
      <c r="C238" t="s">
        <v>190</v>
      </c>
      <c r="D238" t="s">
        <v>175</v>
      </c>
      <c r="F238">
        <v>-0.15709999999999999</v>
      </c>
      <c r="G238">
        <v>0.40479999999999999</v>
      </c>
      <c r="H238">
        <v>-3.32E-2</v>
      </c>
      <c r="I238">
        <v>2.9999999999999997E-4</v>
      </c>
      <c r="J238">
        <v>-1.67E-3</v>
      </c>
      <c r="K238">
        <v>0.90717000000000003</v>
      </c>
    </row>
    <row r="239" spans="1:11" hidden="1" x14ac:dyDescent="0.2">
      <c r="A239" t="s">
        <v>231</v>
      </c>
      <c r="B239">
        <v>5.0999999999999996</v>
      </c>
      <c r="C239" t="s">
        <v>190</v>
      </c>
      <c r="D239" t="s">
        <v>175</v>
      </c>
      <c r="F239">
        <v>-0.15709999999999999</v>
      </c>
      <c r="G239">
        <v>0.42470000000000002</v>
      </c>
      <c r="H239">
        <v>-3.32E-2</v>
      </c>
      <c r="I239">
        <v>2.9999999999999997E-4</v>
      </c>
      <c r="J239">
        <v>1.1599999999999999E-2</v>
      </c>
      <c r="K239">
        <v>0.74126999999999998</v>
      </c>
    </row>
    <row r="240" spans="1:11" hidden="1" x14ac:dyDescent="0.2">
      <c r="A240" t="s">
        <v>231</v>
      </c>
      <c r="B240">
        <v>5.5</v>
      </c>
      <c r="C240" t="s">
        <v>190</v>
      </c>
      <c r="D240" t="s">
        <v>175</v>
      </c>
      <c r="F240">
        <v>-0.15709999999999999</v>
      </c>
      <c r="G240">
        <v>0.4446</v>
      </c>
      <c r="H240">
        <v>-3.32E-2</v>
      </c>
      <c r="I240">
        <v>2.9999999999999997E-4</v>
      </c>
      <c r="J240">
        <v>2.487E-2</v>
      </c>
      <c r="K240">
        <v>0.56742000000000004</v>
      </c>
    </row>
    <row r="241" spans="1:11" hidden="1" x14ac:dyDescent="0.2">
      <c r="A241" t="s">
        <v>231</v>
      </c>
      <c r="B241">
        <v>5.5</v>
      </c>
      <c r="C241" t="s">
        <v>190</v>
      </c>
      <c r="D241" t="s">
        <v>175</v>
      </c>
      <c r="F241">
        <v>-0.15390000000000001</v>
      </c>
      <c r="G241">
        <v>0.60809999999999997</v>
      </c>
      <c r="H241">
        <v>2.76E-2</v>
      </c>
      <c r="I241">
        <v>2.9999999999999997E-4</v>
      </c>
      <c r="J241">
        <v>2.487E-2</v>
      </c>
      <c r="K241">
        <v>0.56742000000000004</v>
      </c>
    </row>
    <row r="242" spans="1:11" hidden="1" x14ac:dyDescent="0.2">
      <c r="A242" t="s">
        <v>231</v>
      </c>
      <c r="B242">
        <v>5.95</v>
      </c>
      <c r="C242" t="s">
        <v>190</v>
      </c>
      <c r="D242" t="s">
        <v>175</v>
      </c>
      <c r="F242">
        <v>-0.15390000000000001</v>
      </c>
      <c r="G242">
        <v>0.63049999999999995</v>
      </c>
      <c r="H242">
        <v>2.76E-2</v>
      </c>
      <c r="I242">
        <v>2.9999999999999997E-4</v>
      </c>
      <c r="J242">
        <v>1.244E-2</v>
      </c>
      <c r="K242">
        <v>0.28875000000000001</v>
      </c>
    </row>
    <row r="243" spans="1:11" hidden="1" x14ac:dyDescent="0.2">
      <c r="A243" t="s">
        <v>231</v>
      </c>
      <c r="B243">
        <v>6.4</v>
      </c>
      <c r="C243" t="s">
        <v>190</v>
      </c>
      <c r="D243" t="s">
        <v>175</v>
      </c>
      <c r="F243">
        <v>-0.15390000000000001</v>
      </c>
      <c r="G243">
        <v>0.65290000000000004</v>
      </c>
      <c r="H243">
        <v>2.76E-2</v>
      </c>
      <c r="I243">
        <v>2.9999999999999997E-4</v>
      </c>
      <c r="J243">
        <v>-9.3630000000000005E-17</v>
      </c>
      <c r="K243">
        <v>-3.9010000000000001E-15</v>
      </c>
    </row>
    <row r="244" spans="1:11" hidden="1" x14ac:dyDescent="0.2">
      <c r="A244" t="s">
        <v>231</v>
      </c>
      <c r="B244">
        <v>0</v>
      </c>
      <c r="C244" t="s">
        <v>191</v>
      </c>
      <c r="D244" t="s">
        <v>175</v>
      </c>
      <c r="F244">
        <v>1.8720000000000001</v>
      </c>
      <c r="G244">
        <v>-0.6794</v>
      </c>
      <c r="H244">
        <v>-8.0199999999999994E-2</v>
      </c>
      <c r="I244">
        <v>1.7000000000000001E-4</v>
      </c>
      <c r="J244">
        <v>0</v>
      </c>
      <c r="K244">
        <v>0</v>
      </c>
    </row>
    <row r="245" spans="1:11" hidden="1" x14ac:dyDescent="0.2">
      <c r="A245" t="s">
        <v>231</v>
      </c>
      <c r="B245">
        <v>0.4</v>
      </c>
      <c r="C245" t="s">
        <v>191</v>
      </c>
      <c r="D245" t="s">
        <v>175</v>
      </c>
      <c r="F245">
        <v>1.8720000000000001</v>
      </c>
      <c r="G245">
        <v>-0.65949999999999998</v>
      </c>
      <c r="H245">
        <v>-8.0199999999999994E-2</v>
      </c>
      <c r="I245">
        <v>1.7000000000000001E-4</v>
      </c>
      <c r="J245">
        <v>3.2099999999999997E-2</v>
      </c>
      <c r="K245">
        <v>0.26777000000000001</v>
      </c>
    </row>
    <row r="246" spans="1:11" hidden="1" x14ac:dyDescent="0.2">
      <c r="A246" t="s">
        <v>231</v>
      </c>
      <c r="B246">
        <v>0.4</v>
      </c>
      <c r="C246" t="s">
        <v>191</v>
      </c>
      <c r="D246" t="s">
        <v>175</v>
      </c>
      <c r="F246">
        <v>1.8720000000000001</v>
      </c>
      <c r="G246">
        <v>-0.622</v>
      </c>
      <c r="H246">
        <v>-8.0199999999999994E-2</v>
      </c>
      <c r="I246">
        <v>1.7000000000000001E-4</v>
      </c>
      <c r="J246">
        <v>3.2099999999999997E-2</v>
      </c>
      <c r="K246">
        <v>0.26777000000000001</v>
      </c>
    </row>
    <row r="247" spans="1:11" hidden="1" x14ac:dyDescent="0.2">
      <c r="A247" t="s">
        <v>231</v>
      </c>
      <c r="B247">
        <v>0.7</v>
      </c>
      <c r="C247" t="s">
        <v>191</v>
      </c>
      <c r="D247" t="s">
        <v>175</v>
      </c>
      <c r="F247">
        <v>1.8720000000000001</v>
      </c>
      <c r="G247">
        <v>-0.60709999999999997</v>
      </c>
      <c r="H247">
        <v>-8.0199999999999994E-2</v>
      </c>
      <c r="I247">
        <v>1.7000000000000001E-4</v>
      </c>
      <c r="J247">
        <v>5.6169999999999998E-2</v>
      </c>
      <c r="K247">
        <v>0.45212999999999998</v>
      </c>
    </row>
    <row r="248" spans="1:11" hidden="1" x14ac:dyDescent="0.2">
      <c r="A248" t="s">
        <v>231</v>
      </c>
      <c r="B248">
        <v>1</v>
      </c>
      <c r="C248" t="s">
        <v>191</v>
      </c>
      <c r="D248" t="s">
        <v>175</v>
      </c>
      <c r="F248">
        <v>1.8720000000000001</v>
      </c>
      <c r="G248">
        <v>-0.59209999999999996</v>
      </c>
      <c r="H248">
        <v>-8.0199999999999994E-2</v>
      </c>
      <c r="I248">
        <v>1.7000000000000001E-4</v>
      </c>
      <c r="J248">
        <v>8.0250000000000002E-2</v>
      </c>
      <c r="K248">
        <v>0.63200999999999996</v>
      </c>
    </row>
    <row r="249" spans="1:11" hidden="1" x14ac:dyDescent="0.2">
      <c r="A249" t="s">
        <v>231</v>
      </c>
      <c r="B249">
        <v>1</v>
      </c>
      <c r="C249" t="s">
        <v>191</v>
      </c>
      <c r="D249" t="s">
        <v>175</v>
      </c>
      <c r="F249">
        <v>0.82520000000000004</v>
      </c>
      <c r="G249">
        <v>-0.42609999999999998</v>
      </c>
      <c r="H249">
        <v>7.1499999999999994E-2</v>
      </c>
      <c r="I249">
        <v>1.7000000000000001E-4</v>
      </c>
      <c r="J249">
        <v>8.0250000000000002E-2</v>
      </c>
      <c r="K249">
        <v>0.63200999999999996</v>
      </c>
    </row>
    <row r="250" spans="1:11" hidden="1" x14ac:dyDescent="0.2">
      <c r="A250" t="s">
        <v>231</v>
      </c>
      <c r="B250">
        <v>1.4</v>
      </c>
      <c r="C250" t="s">
        <v>191</v>
      </c>
      <c r="D250" t="s">
        <v>175</v>
      </c>
      <c r="F250">
        <v>0.82520000000000004</v>
      </c>
      <c r="G250">
        <v>-0.40620000000000001</v>
      </c>
      <c r="H250">
        <v>7.1499999999999994E-2</v>
      </c>
      <c r="I250">
        <v>1.7000000000000001E-4</v>
      </c>
      <c r="J250">
        <v>5.1630000000000002E-2</v>
      </c>
      <c r="K250">
        <v>0.79847999999999997</v>
      </c>
    </row>
    <row r="251" spans="1:11" hidden="1" x14ac:dyDescent="0.2">
      <c r="A251" t="s">
        <v>231</v>
      </c>
      <c r="B251">
        <v>1.4</v>
      </c>
      <c r="C251" t="s">
        <v>191</v>
      </c>
      <c r="D251" t="s">
        <v>175</v>
      </c>
      <c r="F251">
        <v>0.82520000000000004</v>
      </c>
      <c r="G251">
        <v>-0.36870000000000003</v>
      </c>
      <c r="H251">
        <v>7.1499999999999994E-2</v>
      </c>
      <c r="I251">
        <v>1.7000000000000001E-4</v>
      </c>
      <c r="J251">
        <v>5.1630000000000002E-2</v>
      </c>
      <c r="K251">
        <v>0.79847999999999997</v>
      </c>
    </row>
    <row r="252" spans="1:11" hidden="1" x14ac:dyDescent="0.2">
      <c r="A252" t="s">
        <v>231</v>
      </c>
      <c r="B252">
        <v>1.75</v>
      </c>
      <c r="C252" t="s">
        <v>191</v>
      </c>
      <c r="D252" t="s">
        <v>175</v>
      </c>
      <c r="F252">
        <v>0.82520000000000004</v>
      </c>
      <c r="G252">
        <v>-0.3513</v>
      </c>
      <c r="H252">
        <v>7.1499999999999994E-2</v>
      </c>
      <c r="I252">
        <v>1.7000000000000001E-4</v>
      </c>
      <c r="J252">
        <v>2.6599999999999999E-2</v>
      </c>
      <c r="K252">
        <v>0.92447999999999997</v>
      </c>
    </row>
    <row r="253" spans="1:11" hidden="1" x14ac:dyDescent="0.2">
      <c r="A253" t="s">
        <v>231</v>
      </c>
      <c r="B253">
        <v>2.1</v>
      </c>
      <c r="C253" t="s">
        <v>191</v>
      </c>
      <c r="D253" t="s">
        <v>175</v>
      </c>
      <c r="F253">
        <v>0.82520000000000004</v>
      </c>
      <c r="G253">
        <v>-0.33389999999999997</v>
      </c>
      <c r="H253">
        <v>7.1499999999999994E-2</v>
      </c>
      <c r="I253">
        <v>1.7000000000000001E-4</v>
      </c>
      <c r="J253">
        <v>1.56E-3</v>
      </c>
      <c r="K253">
        <v>1.0443800000000001</v>
      </c>
    </row>
    <row r="254" spans="1:11" hidden="1" x14ac:dyDescent="0.2">
      <c r="A254" t="s">
        <v>231</v>
      </c>
      <c r="B254">
        <v>2.1</v>
      </c>
      <c r="C254" t="s">
        <v>191</v>
      </c>
      <c r="D254" t="s">
        <v>175</v>
      </c>
      <c r="F254">
        <v>0.81100000000000005</v>
      </c>
      <c r="G254">
        <v>-0.17680000000000001</v>
      </c>
      <c r="H254">
        <v>-4.5999999999999999E-3</v>
      </c>
      <c r="I254">
        <v>1.7000000000000001E-4</v>
      </c>
      <c r="J254">
        <v>1.56E-3</v>
      </c>
      <c r="K254">
        <v>1.0443800000000001</v>
      </c>
    </row>
    <row r="255" spans="1:11" hidden="1" x14ac:dyDescent="0.2">
      <c r="A255" t="s">
        <v>231</v>
      </c>
      <c r="B255">
        <v>2.4666700000000001</v>
      </c>
      <c r="C255" t="s">
        <v>191</v>
      </c>
      <c r="D255" t="s">
        <v>175</v>
      </c>
      <c r="F255">
        <v>0.81100000000000005</v>
      </c>
      <c r="G255">
        <v>-0.1376</v>
      </c>
      <c r="H255">
        <v>-4.5999999999999999E-3</v>
      </c>
      <c r="I255">
        <v>1.7000000000000001E-4</v>
      </c>
      <c r="J255">
        <v>3.2599999999999999E-3</v>
      </c>
      <c r="K255">
        <v>1.1026199999999999</v>
      </c>
    </row>
    <row r="256" spans="1:11" hidden="1" x14ac:dyDescent="0.2">
      <c r="A256" t="s">
        <v>231</v>
      </c>
      <c r="B256">
        <v>2.8333300000000001</v>
      </c>
      <c r="C256" t="s">
        <v>191</v>
      </c>
      <c r="D256" t="s">
        <v>175</v>
      </c>
      <c r="F256">
        <v>0.81100000000000005</v>
      </c>
      <c r="G256">
        <v>-9.4600000000000004E-2</v>
      </c>
      <c r="H256">
        <v>-4.5999999999999999E-3</v>
      </c>
      <c r="I256">
        <v>1.7000000000000001E-4</v>
      </c>
      <c r="J256">
        <v>4.9699999999999996E-3</v>
      </c>
      <c r="K256">
        <v>1.1452100000000001</v>
      </c>
    </row>
    <row r="257" spans="1:11" hidden="1" x14ac:dyDescent="0.2">
      <c r="A257" t="s">
        <v>231</v>
      </c>
      <c r="B257">
        <v>3.2</v>
      </c>
      <c r="C257" t="s">
        <v>191</v>
      </c>
      <c r="D257" t="s">
        <v>175</v>
      </c>
      <c r="F257">
        <v>0.81100000000000005</v>
      </c>
      <c r="G257">
        <v>-5.16E-2</v>
      </c>
      <c r="H257">
        <v>-4.5999999999999999E-3</v>
      </c>
      <c r="I257">
        <v>1.7000000000000001E-4</v>
      </c>
      <c r="J257">
        <v>6.6699999999999997E-3</v>
      </c>
      <c r="K257">
        <v>1.1720200000000001</v>
      </c>
    </row>
    <row r="258" spans="1:11" hidden="1" x14ac:dyDescent="0.2">
      <c r="A258" t="s">
        <v>231</v>
      </c>
      <c r="B258">
        <v>3.2</v>
      </c>
      <c r="C258" t="s">
        <v>191</v>
      </c>
      <c r="D258" t="s">
        <v>175</v>
      </c>
      <c r="F258">
        <v>0.79500000000000004</v>
      </c>
      <c r="G258">
        <v>0.13930000000000001</v>
      </c>
      <c r="H258">
        <v>-5.4000000000000003E-3</v>
      </c>
      <c r="I258">
        <v>1.7000000000000001E-4</v>
      </c>
      <c r="J258">
        <v>6.6699999999999997E-3</v>
      </c>
      <c r="K258">
        <v>1.1720200000000001</v>
      </c>
    </row>
    <row r="259" spans="1:11" hidden="1" x14ac:dyDescent="0.2">
      <c r="A259" t="s">
        <v>231</v>
      </c>
      <c r="B259">
        <v>3.7</v>
      </c>
      <c r="C259" t="s">
        <v>191</v>
      </c>
      <c r="D259" t="s">
        <v>175</v>
      </c>
      <c r="F259">
        <v>0.79500000000000004</v>
      </c>
      <c r="G259">
        <v>0.1641</v>
      </c>
      <c r="H259">
        <v>-5.4000000000000003E-3</v>
      </c>
      <c r="I259">
        <v>1.7000000000000001E-4</v>
      </c>
      <c r="J259">
        <v>9.3799999999999994E-3</v>
      </c>
      <c r="K259">
        <v>1.0961799999999999</v>
      </c>
    </row>
    <row r="260" spans="1:11" hidden="1" x14ac:dyDescent="0.2">
      <c r="A260" t="s">
        <v>231</v>
      </c>
      <c r="B260">
        <v>4.2</v>
      </c>
      <c r="C260" t="s">
        <v>191</v>
      </c>
      <c r="D260" t="s">
        <v>175</v>
      </c>
      <c r="F260">
        <v>0.79500000000000004</v>
      </c>
      <c r="G260">
        <v>0.189</v>
      </c>
      <c r="H260">
        <v>-5.4000000000000003E-3</v>
      </c>
      <c r="I260">
        <v>1.7000000000000001E-4</v>
      </c>
      <c r="J260">
        <v>1.209E-2</v>
      </c>
      <c r="K260">
        <v>1.00789</v>
      </c>
    </row>
    <row r="261" spans="1:11" hidden="1" x14ac:dyDescent="0.2">
      <c r="A261" t="s">
        <v>231</v>
      </c>
      <c r="B261">
        <v>4.7</v>
      </c>
      <c r="C261" t="s">
        <v>191</v>
      </c>
      <c r="D261" t="s">
        <v>175</v>
      </c>
      <c r="F261">
        <v>0.79500000000000004</v>
      </c>
      <c r="G261">
        <v>0.21390000000000001</v>
      </c>
      <c r="H261">
        <v>-5.4000000000000003E-3</v>
      </c>
      <c r="I261">
        <v>1.7000000000000001E-4</v>
      </c>
      <c r="J261">
        <v>1.4800000000000001E-2</v>
      </c>
      <c r="K261">
        <v>0.90717000000000003</v>
      </c>
    </row>
    <row r="262" spans="1:11" hidden="1" x14ac:dyDescent="0.2">
      <c r="A262" t="s">
        <v>231</v>
      </c>
      <c r="B262">
        <v>4.7</v>
      </c>
      <c r="C262" t="s">
        <v>191</v>
      </c>
      <c r="D262" t="s">
        <v>175</v>
      </c>
      <c r="F262">
        <v>0.78180000000000005</v>
      </c>
      <c r="G262">
        <v>0.40479999999999999</v>
      </c>
      <c r="H262">
        <v>0.1784</v>
      </c>
      <c r="I262">
        <v>1.7000000000000001E-4</v>
      </c>
      <c r="J262">
        <v>1.4800000000000001E-2</v>
      </c>
      <c r="K262">
        <v>0.90717000000000003</v>
      </c>
    </row>
    <row r="263" spans="1:11" hidden="1" x14ac:dyDescent="0.2">
      <c r="A263" t="s">
        <v>231</v>
      </c>
      <c r="B263">
        <v>5.0999999999999996</v>
      </c>
      <c r="C263" t="s">
        <v>191</v>
      </c>
      <c r="D263" t="s">
        <v>175</v>
      </c>
      <c r="F263">
        <v>0.78180000000000005</v>
      </c>
      <c r="G263">
        <v>0.42470000000000002</v>
      </c>
      <c r="H263">
        <v>0.1784</v>
      </c>
      <c r="I263">
        <v>1.7000000000000001E-4</v>
      </c>
      <c r="J263">
        <v>-5.6559999999999999E-2</v>
      </c>
      <c r="K263">
        <v>0.74128000000000005</v>
      </c>
    </row>
    <row r="264" spans="1:11" hidden="1" x14ac:dyDescent="0.2">
      <c r="A264" t="s">
        <v>231</v>
      </c>
      <c r="B264">
        <v>5.5</v>
      </c>
      <c r="C264" t="s">
        <v>191</v>
      </c>
      <c r="D264" t="s">
        <v>175</v>
      </c>
      <c r="F264">
        <v>0.78180000000000005</v>
      </c>
      <c r="G264">
        <v>0.4446</v>
      </c>
      <c r="H264">
        <v>0.1784</v>
      </c>
      <c r="I264">
        <v>1.7000000000000001E-4</v>
      </c>
      <c r="J264">
        <v>-0.12792000000000001</v>
      </c>
      <c r="K264">
        <v>0.56742000000000004</v>
      </c>
    </row>
    <row r="265" spans="1:11" hidden="1" x14ac:dyDescent="0.2">
      <c r="A265" t="s">
        <v>231</v>
      </c>
      <c r="B265">
        <v>5.5</v>
      </c>
      <c r="C265" t="s">
        <v>191</v>
      </c>
      <c r="D265" t="s">
        <v>175</v>
      </c>
      <c r="F265">
        <v>0.77280000000000004</v>
      </c>
      <c r="G265">
        <v>0.60809999999999997</v>
      </c>
      <c r="H265">
        <v>-0.1421</v>
      </c>
      <c r="I265">
        <v>1.7000000000000001E-4</v>
      </c>
      <c r="J265">
        <v>-0.12792000000000001</v>
      </c>
      <c r="K265">
        <v>0.56742000000000004</v>
      </c>
    </row>
    <row r="266" spans="1:11" hidden="1" x14ac:dyDescent="0.2">
      <c r="A266" t="s">
        <v>231</v>
      </c>
      <c r="B266">
        <v>5.95</v>
      </c>
      <c r="C266" t="s">
        <v>191</v>
      </c>
      <c r="D266" t="s">
        <v>175</v>
      </c>
      <c r="F266">
        <v>0.77280000000000004</v>
      </c>
      <c r="G266">
        <v>0.63049999999999995</v>
      </c>
      <c r="H266">
        <v>-0.1421</v>
      </c>
      <c r="I266">
        <v>1.7000000000000001E-4</v>
      </c>
      <c r="J266">
        <v>-6.3960000000000003E-2</v>
      </c>
      <c r="K266">
        <v>0.28875000000000001</v>
      </c>
    </row>
    <row r="267" spans="1:11" hidden="1" x14ac:dyDescent="0.2">
      <c r="A267" t="s">
        <v>231</v>
      </c>
      <c r="B267">
        <v>6.4</v>
      </c>
      <c r="C267" t="s">
        <v>191</v>
      </c>
      <c r="D267" t="s">
        <v>175</v>
      </c>
      <c r="F267">
        <v>0.77280000000000004</v>
      </c>
      <c r="G267">
        <v>0.65290000000000004</v>
      </c>
      <c r="H267">
        <v>-0.1421</v>
      </c>
      <c r="I267">
        <v>1.7000000000000001E-4</v>
      </c>
      <c r="J267">
        <v>3.353E-17</v>
      </c>
      <c r="K267">
        <v>-3.897E-15</v>
      </c>
    </row>
    <row r="268" spans="1:11" hidden="1" x14ac:dyDescent="0.2">
      <c r="A268" t="s">
        <v>231</v>
      </c>
      <c r="B268">
        <v>0</v>
      </c>
      <c r="C268" t="s">
        <v>192</v>
      </c>
      <c r="D268" t="s">
        <v>175</v>
      </c>
      <c r="F268">
        <v>-1.2071000000000001</v>
      </c>
      <c r="G268">
        <v>-0.6794</v>
      </c>
      <c r="H268">
        <v>5.45E-2</v>
      </c>
      <c r="I268">
        <v>2.9E-4</v>
      </c>
      <c r="J268">
        <v>0</v>
      </c>
      <c r="K268">
        <v>0</v>
      </c>
    </row>
    <row r="269" spans="1:11" hidden="1" x14ac:dyDescent="0.2">
      <c r="A269" t="s">
        <v>231</v>
      </c>
      <c r="B269">
        <v>0.4</v>
      </c>
      <c r="C269" t="s">
        <v>192</v>
      </c>
      <c r="D269" t="s">
        <v>175</v>
      </c>
      <c r="F269">
        <v>-1.2071000000000001</v>
      </c>
      <c r="G269">
        <v>-0.65949999999999998</v>
      </c>
      <c r="H269">
        <v>5.45E-2</v>
      </c>
      <c r="I269">
        <v>2.9E-4</v>
      </c>
      <c r="J269">
        <v>-2.181E-2</v>
      </c>
      <c r="K269">
        <v>0.26777000000000001</v>
      </c>
    </row>
    <row r="270" spans="1:11" hidden="1" x14ac:dyDescent="0.2">
      <c r="A270" t="s">
        <v>231</v>
      </c>
      <c r="B270">
        <v>0.4</v>
      </c>
      <c r="C270" t="s">
        <v>192</v>
      </c>
      <c r="D270" t="s">
        <v>175</v>
      </c>
      <c r="F270">
        <v>-1.2071000000000001</v>
      </c>
      <c r="G270">
        <v>-0.622</v>
      </c>
      <c r="H270">
        <v>5.45E-2</v>
      </c>
      <c r="I270">
        <v>2.9E-4</v>
      </c>
      <c r="J270">
        <v>-2.181E-2</v>
      </c>
      <c r="K270">
        <v>0.26777000000000001</v>
      </c>
    </row>
    <row r="271" spans="1:11" hidden="1" x14ac:dyDescent="0.2">
      <c r="A271" t="s">
        <v>231</v>
      </c>
      <c r="B271">
        <v>0.7</v>
      </c>
      <c r="C271" t="s">
        <v>192</v>
      </c>
      <c r="D271" t="s">
        <v>175</v>
      </c>
      <c r="F271">
        <v>-1.2071000000000001</v>
      </c>
      <c r="G271">
        <v>-0.60709999999999997</v>
      </c>
      <c r="H271">
        <v>5.45E-2</v>
      </c>
      <c r="I271">
        <v>2.9E-4</v>
      </c>
      <c r="J271">
        <v>-3.8170000000000003E-2</v>
      </c>
      <c r="K271">
        <v>0.45212999999999998</v>
      </c>
    </row>
    <row r="272" spans="1:11" hidden="1" x14ac:dyDescent="0.2">
      <c r="A272" t="s">
        <v>231</v>
      </c>
      <c r="B272">
        <v>1</v>
      </c>
      <c r="C272" t="s">
        <v>192</v>
      </c>
      <c r="D272" t="s">
        <v>175</v>
      </c>
      <c r="F272">
        <v>-1.2071000000000001</v>
      </c>
      <c r="G272">
        <v>-0.59209999999999996</v>
      </c>
      <c r="H272">
        <v>5.45E-2</v>
      </c>
      <c r="I272">
        <v>2.9E-4</v>
      </c>
      <c r="J272">
        <v>-5.4530000000000002E-2</v>
      </c>
      <c r="K272">
        <v>0.63200999999999996</v>
      </c>
    </row>
    <row r="273" spans="1:11" hidden="1" x14ac:dyDescent="0.2">
      <c r="A273" t="s">
        <v>231</v>
      </c>
      <c r="B273">
        <v>1</v>
      </c>
      <c r="C273" t="s">
        <v>192</v>
      </c>
      <c r="D273" t="s">
        <v>175</v>
      </c>
      <c r="F273">
        <v>-0.55869999999999997</v>
      </c>
      <c r="G273">
        <v>-0.42609999999999998</v>
      </c>
      <c r="H273">
        <v>-4.8899999999999999E-2</v>
      </c>
      <c r="I273">
        <v>2.9E-4</v>
      </c>
      <c r="J273">
        <v>-5.4530000000000002E-2</v>
      </c>
      <c r="K273">
        <v>0.63200999999999996</v>
      </c>
    </row>
    <row r="274" spans="1:11" hidden="1" x14ac:dyDescent="0.2">
      <c r="A274" t="s">
        <v>231</v>
      </c>
      <c r="B274">
        <v>1.4</v>
      </c>
      <c r="C274" t="s">
        <v>192</v>
      </c>
      <c r="D274" t="s">
        <v>175</v>
      </c>
      <c r="F274">
        <v>-0.55869999999999997</v>
      </c>
      <c r="G274">
        <v>-0.40620000000000001</v>
      </c>
      <c r="H274">
        <v>-4.8899999999999999E-2</v>
      </c>
      <c r="I274">
        <v>2.9E-4</v>
      </c>
      <c r="J274">
        <v>-3.4959999999999998E-2</v>
      </c>
      <c r="K274">
        <v>0.79847000000000001</v>
      </c>
    </row>
    <row r="275" spans="1:11" hidden="1" x14ac:dyDescent="0.2">
      <c r="A275" t="s">
        <v>231</v>
      </c>
      <c r="B275">
        <v>1.4</v>
      </c>
      <c r="C275" t="s">
        <v>192</v>
      </c>
      <c r="D275" t="s">
        <v>175</v>
      </c>
      <c r="F275">
        <v>-0.55869999999999997</v>
      </c>
      <c r="G275">
        <v>-0.36870000000000003</v>
      </c>
      <c r="H275">
        <v>-4.8899999999999999E-2</v>
      </c>
      <c r="I275">
        <v>2.9E-4</v>
      </c>
      <c r="J275">
        <v>-3.4959999999999998E-2</v>
      </c>
      <c r="K275">
        <v>0.79847000000000001</v>
      </c>
    </row>
    <row r="276" spans="1:11" hidden="1" x14ac:dyDescent="0.2">
      <c r="A276" t="s">
        <v>231</v>
      </c>
      <c r="B276">
        <v>1.75</v>
      </c>
      <c r="C276" t="s">
        <v>192</v>
      </c>
      <c r="D276" t="s">
        <v>175</v>
      </c>
      <c r="F276">
        <v>-0.55869999999999997</v>
      </c>
      <c r="G276">
        <v>-0.3513</v>
      </c>
      <c r="H276">
        <v>-4.8899999999999999E-2</v>
      </c>
      <c r="I276">
        <v>2.9E-4</v>
      </c>
      <c r="J276">
        <v>-1.7829999999999999E-2</v>
      </c>
      <c r="K276">
        <v>0.92447000000000001</v>
      </c>
    </row>
    <row r="277" spans="1:11" hidden="1" x14ac:dyDescent="0.2">
      <c r="A277" t="s">
        <v>231</v>
      </c>
      <c r="B277">
        <v>2.1</v>
      </c>
      <c r="C277" t="s">
        <v>192</v>
      </c>
      <c r="D277" t="s">
        <v>175</v>
      </c>
      <c r="F277">
        <v>-0.55869999999999997</v>
      </c>
      <c r="G277">
        <v>-0.33389999999999997</v>
      </c>
      <c r="H277">
        <v>-4.8899999999999999E-2</v>
      </c>
      <c r="I277">
        <v>2.9E-4</v>
      </c>
      <c r="J277">
        <v>-6.9999999999999999E-4</v>
      </c>
      <c r="K277">
        <v>1.0443800000000001</v>
      </c>
    </row>
    <row r="278" spans="1:11" hidden="1" x14ac:dyDescent="0.2">
      <c r="A278" t="s">
        <v>231</v>
      </c>
      <c r="B278">
        <v>2.1</v>
      </c>
      <c r="C278" t="s">
        <v>192</v>
      </c>
      <c r="D278" t="s">
        <v>175</v>
      </c>
      <c r="F278">
        <v>-0.54449999999999998</v>
      </c>
      <c r="G278">
        <v>-0.17680000000000001</v>
      </c>
      <c r="H278">
        <v>9.9639999999999993E-4</v>
      </c>
      <c r="I278">
        <v>2.9E-4</v>
      </c>
      <c r="J278">
        <v>-6.9999999999999999E-4</v>
      </c>
      <c r="K278">
        <v>1.0443800000000001</v>
      </c>
    </row>
    <row r="279" spans="1:11" hidden="1" x14ac:dyDescent="0.2">
      <c r="A279" t="s">
        <v>231</v>
      </c>
      <c r="B279">
        <v>2.4666700000000001</v>
      </c>
      <c r="C279" t="s">
        <v>192</v>
      </c>
      <c r="D279" t="s">
        <v>175</v>
      </c>
      <c r="F279">
        <v>-0.54449999999999998</v>
      </c>
      <c r="G279">
        <v>-0.1376</v>
      </c>
      <c r="H279">
        <v>9.9639999999999993E-4</v>
      </c>
      <c r="I279">
        <v>2.9E-4</v>
      </c>
      <c r="J279">
        <v>-1.07E-3</v>
      </c>
      <c r="K279">
        <v>1.1026199999999999</v>
      </c>
    </row>
    <row r="280" spans="1:11" hidden="1" x14ac:dyDescent="0.2">
      <c r="A280" t="s">
        <v>231</v>
      </c>
      <c r="B280">
        <v>2.8333300000000001</v>
      </c>
      <c r="C280" t="s">
        <v>192</v>
      </c>
      <c r="D280" t="s">
        <v>175</v>
      </c>
      <c r="F280">
        <v>-0.54449999999999998</v>
      </c>
      <c r="G280">
        <v>-9.4600000000000004E-2</v>
      </c>
      <c r="H280">
        <v>9.9639999999999993E-4</v>
      </c>
      <c r="I280">
        <v>2.9E-4</v>
      </c>
      <c r="J280">
        <v>-1.4300000000000001E-3</v>
      </c>
      <c r="K280">
        <v>1.1452</v>
      </c>
    </row>
    <row r="281" spans="1:11" hidden="1" x14ac:dyDescent="0.2">
      <c r="A281" t="s">
        <v>231</v>
      </c>
      <c r="B281">
        <v>3.2</v>
      </c>
      <c r="C281" t="s">
        <v>192</v>
      </c>
      <c r="D281" t="s">
        <v>175</v>
      </c>
      <c r="F281">
        <v>-0.54449999999999998</v>
      </c>
      <c r="G281">
        <v>-5.16E-2</v>
      </c>
      <c r="H281">
        <v>9.9639999999999993E-4</v>
      </c>
      <c r="I281">
        <v>2.9E-4</v>
      </c>
      <c r="J281">
        <v>-1.8E-3</v>
      </c>
      <c r="K281">
        <v>1.1720200000000001</v>
      </c>
    </row>
    <row r="282" spans="1:11" hidden="1" x14ac:dyDescent="0.2">
      <c r="A282" t="s">
        <v>231</v>
      </c>
      <c r="B282">
        <v>3.2</v>
      </c>
      <c r="C282" t="s">
        <v>192</v>
      </c>
      <c r="D282" t="s">
        <v>175</v>
      </c>
      <c r="F282">
        <v>-0.52859999999999996</v>
      </c>
      <c r="G282">
        <v>0.13930000000000001</v>
      </c>
      <c r="H282">
        <v>6.1000000000000004E-3</v>
      </c>
      <c r="I282">
        <v>2.9E-4</v>
      </c>
      <c r="J282">
        <v>-1.8E-3</v>
      </c>
      <c r="K282">
        <v>1.1720200000000001</v>
      </c>
    </row>
    <row r="283" spans="1:11" hidden="1" x14ac:dyDescent="0.2">
      <c r="A283" t="s">
        <v>231</v>
      </c>
      <c r="B283">
        <v>3.7</v>
      </c>
      <c r="C283" t="s">
        <v>192</v>
      </c>
      <c r="D283" t="s">
        <v>175</v>
      </c>
      <c r="F283">
        <v>-0.52859999999999996</v>
      </c>
      <c r="G283">
        <v>0.1641</v>
      </c>
      <c r="H283">
        <v>6.1000000000000004E-3</v>
      </c>
      <c r="I283">
        <v>2.9E-4</v>
      </c>
      <c r="J283">
        <v>-4.8300000000000001E-3</v>
      </c>
      <c r="K283">
        <v>1.0961700000000001</v>
      </c>
    </row>
    <row r="284" spans="1:11" hidden="1" x14ac:dyDescent="0.2">
      <c r="A284" t="s">
        <v>231</v>
      </c>
      <c r="B284">
        <v>4.2</v>
      </c>
      <c r="C284" t="s">
        <v>192</v>
      </c>
      <c r="D284" t="s">
        <v>175</v>
      </c>
      <c r="F284">
        <v>-0.52859999999999996</v>
      </c>
      <c r="G284">
        <v>0.189</v>
      </c>
      <c r="H284">
        <v>6.1000000000000004E-3</v>
      </c>
      <c r="I284">
        <v>2.9E-4</v>
      </c>
      <c r="J284">
        <v>-7.8600000000000007E-3</v>
      </c>
      <c r="K284">
        <v>1.00789</v>
      </c>
    </row>
    <row r="285" spans="1:11" hidden="1" x14ac:dyDescent="0.2">
      <c r="A285" t="s">
        <v>231</v>
      </c>
      <c r="B285">
        <v>4.7</v>
      </c>
      <c r="C285" t="s">
        <v>192</v>
      </c>
      <c r="D285" t="s">
        <v>175</v>
      </c>
      <c r="F285">
        <v>-0.52859999999999996</v>
      </c>
      <c r="G285">
        <v>0.21390000000000001</v>
      </c>
      <c r="H285">
        <v>6.1000000000000004E-3</v>
      </c>
      <c r="I285">
        <v>2.9E-4</v>
      </c>
      <c r="J285">
        <v>-1.0880000000000001E-2</v>
      </c>
      <c r="K285">
        <v>0.90717000000000003</v>
      </c>
    </row>
    <row r="286" spans="1:11" hidden="1" x14ac:dyDescent="0.2">
      <c r="A286" t="s">
        <v>231</v>
      </c>
      <c r="B286">
        <v>4.7</v>
      </c>
      <c r="C286" t="s">
        <v>192</v>
      </c>
      <c r="D286" t="s">
        <v>175</v>
      </c>
      <c r="F286">
        <v>-0.51529999999999998</v>
      </c>
      <c r="G286">
        <v>0.40479999999999999</v>
      </c>
      <c r="H286">
        <v>-0.1148</v>
      </c>
      <c r="I286">
        <v>2.9E-4</v>
      </c>
      <c r="J286">
        <v>-1.0880000000000001E-2</v>
      </c>
      <c r="K286">
        <v>0.90717000000000003</v>
      </c>
    </row>
    <row r="287" spans="1:11" hidden="1" x14ac:dyDescent="0.2">
      <c r="A287" t="s">
        <v>231</v>
      </c>
      <c r="B287">
        <v>5.0999999999999996</v>
      </c>
      <c r="C287" t="s">
        <v>192</v>
      </c>
      <c r="D287" t="s">
        <v>175</v>
      </c>
      <c r="F287">
        <v>-0.51529999999999998</v>
      </c>
      <c r="G287">
        <v>0.42470000000000002</v>
      </c>
      <c r="H287">
        <v>-0.1148</v>
      </c>
      <c r="I287">
        <v>2.9E-4</v>
      </c>
      <c r="J287">
        <v>3.5040000000000002E-2</v>
      </c>
      <c r="K287">
        <v>0.74126999999999998</v>
      </c>
    </row>
    <row r="288" spans="1:11" hidden="1" x14ac:dyDescent="0.2">
      <c r="A288" t="s">
        <v>231</v>
      </c>
      <c r="B288">
        <v>5.5</v>
      </c>
      <c r="C288" t="s">
        <v>192</v>
      </c>
      <c r="D288" t="s">
        <v>175</v>
      </c>
      <c r="F288">
        <v>-0.51529999999999998</v>
      </c>
      <c r="G288">
        <v>0.4446</v>
      </c>
      <c r="H288">
        <v>-0.1148</v>
      </c>
      <c r="I288">
        <v>2.9E-4</v>
      </c>
      <c r="J288">
        <v>8.0960000000000004E-2</v>
      </c>
      <c r="K288">
        <v>0.56742000000000004</v>
      </c>
    </row>
    <row r="289" spans="1:11" hidden="1" x14ac:dyDescent="0.2">
      <c r="A289" t="s">
        <v>231</v>
      </c>
      <c r="B289">
        <v>5.5</v>
      </c>
      <c r="C289" t="s">
        <v>192</v>
      </c>
      <c r="D289" t="s">
        <v>175</v>
      </c>
      <c r="F289">
        <v>-0.50619999999999998</v>
      </c>
      <c r="G289">
        <v>0.60809999999999997</v>
      </c>
      <c r="H289">
        <v>0.09</v>
      </c>
      <c r="I289">
        <v>2.9E-4</v>
      </c>
      <c r="J289">
        <v>8.0960000000000004E-2</v>
      </c>
      <c r="K289">
        <v>0.56742000000000004</v>
      </c>
    </row>
    <row r="290" spans="1:11" hidden="1" x14ac:dyDescent="0.2">
      <c r="A290" t="s">
        <v>231</v>
      </c>
      <c r="B290">
        <v>5.95</v>
      </c>
      <c r="C290" t="s">
        <v>192</v>
      </c>
      <c r="D290" t="s">
        <v>175</v>
      </c>
      <c r="F290">
        <v>-0.50619999999999998</v>
      </c>
      <c r="G290">
        <v>0.63049999999999995</v>
      </c>
      <c r="H290">
        <v>0.09</v>
      </c>
      <c r="I290">
        <v>2.9E-4</v>
      </c>
      <c r="J290">
        <v>4.0480000000000002E-2</v>
      </c>
      <c r="K290">
        <v>0.28875000000000001</v>
      </c>
    </row>
    <row r="291" spans="1:11" hidden="1" x14ac:dyDescent="0.2">
      <c r="A291" t="s">
        <v>231</v>
      </c>
      <c r="B291">
        <v>6.4</v>
      </c>
      <c r="C291" t="s">
        <v>192</v>
      </c>
      <c r="D291" t="s">
        <v>175</v>
      </c>
      <c r="F291">
        <v>-0.50619999999999998</v>
      </c>
      <c r="G291">
        <v>0.65290000000000004</v>
      </c>
      <c r="H291">
        <v>0.09</v>
      </c>
      <c r="I291">
        <v>2.9E-4</v>
      </c>
      <c r="J291">
        <v>-1.2709999999999999E-17</v>
      </c>
      <c r="K291">
        <v>-3.9159999999999997E-15</v>
      </c>
    </row>
    <row r="292" spans="1:11" hidden="1" x14ac:dyDescent="0.2">
      <c r="A292" t="s">
        <v>231</v>
      </c>
      <c r="B292">
        <v>0</v>
      </c>
      <c r="C292" t="s">
        <v>196</v>
      </c>
      <c r="D292" t="s">
        <v>175</v>
      </c>
      <c r="F292">
        <v>3.3548</v>
      </c>
      <c r="G292">
        <v>-2.6385000000000001</v>
      </c>
      <c r="H292">
        <v>-0.28210000000000002</v>
      </c>
      <c r="I292">
        <v>4.0000000000000002E-4</v>
      </c>
      <c r="J292">
        <v>0</v>
      </c>
      <c r="K292">
        <v>0</v>
      </c>
    </row>
    <row r="293" spans="1:11" hidden="1" x14ac:dyDescent="0.2">
      <c r="A293" t="s">
        <v>231</v>
      </c>
      <c r="B293">
        <v>0.4</v>
      </c>
      <c r="C293" t="s">
        <v>196</v>
      </c>
      <c r="D293" t="s">
        <v>175</v>
      </c>
      <c r="F293">
        <v>3.3548</v>
      </c>
      <c r="G293">
        <v>-2.6164000000000001</v>
      </c>
      <c r="H293">
        <v>-0.28210000000000002</v>
      </c>
      <c r="I293">
        <v>4.0000000000000002E-4</v>
      </c>
      <c r="J293">
        <v>0.11283</v>
      </c>
      <c r="K293">
        <v>1.05097</v>
      </c>
    </row>
    <row r="294" spans="1:11" hidden="1" x14ac:dyDescent="0.2">
      <c r="A294" t="s">
        <v>231</v>
      </c>
      <c r="B294">
        <v>0.4</v>
      </c>
      <c r="C294" t="s">
        <v>196</v>
      </c>
      <c r="D294" t="s">
        <v>175</v>
      </c>
      <c r="F294">
        <v>3.3548</v>
      </c>
      <c r="G294">
        <v>-2.3664999999999998</v>
      </c>
      <c r="H294">
        <v>-0.28210000000000002</v>
      </c>
      <c r="I294">
        <v>4.0000000000000002E-4</v>
      </c>
      <c r="J294">
        <v>0.11283</v>
      </c>
      <c r="K294">
        <v>1.05097</v>
      </c>
    </row>
    <row r="295" spans="1:11" hidden="1" x14ac:dyDescent="0.2">
      <c r="A295" t="s">
        <v>231</v>
      </c>
      <c r="B295">
        <v>0.7</v>
      </c>
      <c r="C295" t="s">
        <v>196</v>
      </c>
      <c r="D295" t="s">
        <v>175</v>
      </c>
      <c r="F295">
        <v>3.3548</v>
      </c>
      <c r="G295">
        <v>-2.3498999999999999</v>
      </c>
      <c r="H295">
        <v>-0.28210000000000002</v>
      </c>
      <c r="I295">
        <v>4.0000000000000002E-4</v>
      </c>
      <c r="J295">
        <v>0.19744</v>
      </c>
      <c r="K295">
        <v>1.7584200000000001</v>
      </c>
    </row>
    <row r="296" spans="1:11" hidden="1" x14ac:dyDescent="0.2">
      <c r="A296" t="s">
        <v>231</v>
      </c>
      <c r="B296">
        <v>1</v>
      </c>
      <c r="C296" t="s">
        <v>196</v>
      </c>
      <c r="D296" t="s">
        <v>175</v>
      </c>
      <c r="F296">
        <v>3.3548</v>
      </c>
      <c r="G296">
        <v>-2.3332999999999999</v>
      </c>
      <c r="H296">
        <v>-0.28210000000000002</v>
      </c>
      <c r="I296">
        <v>4.0000000000000002E-4</v>
      </c>
      <c r="J296">
        <v>0.28205999999999998</v>
      </c>
      <c r="K296">
        <v>2.4609000000000001</v>
      </c>
    </row>
    <row r="297" spans="1:11" hidden="1" x14ac:dyDescent="0.2">
      <c r="A297" t="s">
        <v>231</v>
      </c>
      <c r="B297">
        <v>1</v>
      </c>
      <c r="C297" t="s">
        <v>196</v>
      </c>
      <c r="D297" t="s">
        <v>175</v>
      </c>
      <c r="F297">
        <v>2.2145999999999999</v>
      </c>
      <c r="G297">
        <v>-1.6546000000000001</v>
      </c>
      <c r="H297">
        <v>0.14119999999999999</v>
      </c>
      <c r="I297">
        <v>4.0000000000000002E-4</v>
      </c>
      <c r="J297">
        <v>0.28205999999999998</v>
      </c>
      <c r="K297">
        <v>2.4609000000000001</v>
      </c>
    </row>
    <row r="298" spans="1:11" hidden="1" x14ac:dyDescent="0.2">
      <c r="A298" t="s">
        <v>231</v>
      </c>
      <c r="B298">
        <v>1.4</v>
      </c>
      <c r="C298" t="s">
        <v>196</v>
      </c>
      <c r="D298" t="s">
        <v>175</v>
      </c>
      <c r="F298">
        <v>2.2145999999999999</v>
      </c>
      <c r="G298">
        <v>-1.6325000000000001</v>
      </c>
      <c r="H298">
        <v>0.14119999999999999</v>
      </c>
      <c r="I298">
        <v>4.0000000000000002E-4</v>
      </c>
      <c r="J298">
        <v>0.22558</v>
      </c>
      <c r="K298">
        <v>3.1183200000000002</v>
      </c>
    </row>
    <row r="299" spans="1:11" hidden="1" x14ac:dyDescent="0.2">
      <c r="A299" t="s">
        <v>231</v>
      </c>
      <c r="B299">
        <v>1.4</v>
      </c>
      <c r="C299" t="s">
        <v>196</v>
      </c>
      <c r="D299" t="s">
        <v>175</v>
      </c>
      <c r="F299">
        <v>2.2145999999999999</v>
      </c>
      <c r="G299">
        <v>-1.3826000000000001</v>
      </c>
      <c r="H299">
        <v>0.14119999999999999</v>
      </c>
      <c r="I299">
        <v>4.0000000000000002E-4</v>
      </c>
      <c r="J299">
        <v>0.22558</v>
      </c>
      <c r="K299">
        <v>3.1183200000000002</v>
      </c>
    </row>
    <row r="300" spans="1:11" hidden="1" x14ac:dyDescent="0.2">
      <c r="A300" t="s">
        <v>231</v>
      </c>
      <c r="B300">
        <v>1.75</v>
      </c>
      <c r="C300" t="s">
        <v>196</v>
      </c>
      <c r="D300" t="s">
        <v>175</v>
      </c>
      <c r="F300">
        <v>2.2145999999999999</v>
      </c>
      <c r="G300">
        <v>-1.3633</v>
      </c>
      <c r="H300">
        <v>0.14119999999999999</v>
      </c>
      <c r="I300">
        <v>4.0000000000000002E-4</v>
      </c>
      <c r="J300">
        <v>0.17616000000000001</v>
      </c>
      <c r="K300">
        <v>3.5988500000000001</v>
      </c>
    </row>
    <row r="301" spans="1:11" hidden="1" x14ac:dyDescent="0.2">
      <c r="A301" t="s">
        <v>231</v>
      </c>
      <c r="B301">
        <v>2.1</v>
      </c>
      <c r="C301" t="s">
        <v>196</v>
      </c>
      <c r="D301" t="s">
        <v>175</v>
      </c>
      <c r="F301">
        <v>2.2145999999999999</v>
      </c>
      <c r="G301">
        <v>-1.3439000000000001</v>
      </c>
      <c r="H301">
        <v>0.14119999999999999</v>
      </c>
      <c r="I301">
        <v>4.0000000000000002E-4</v>
      </c>
      <c r="J301">
        <v>0.12673999999999999</v>
      </c>
      <c r="K301">
        <v>4.0726000000000004</v>
      </c>
    </row>
    <row r="302" spans="1:11" hidden="1" x14ac:dyDescent="0.2">
      <c r="A302" t="s">
        <v>231</v>
      </c>
      <c r="B302">
        <v>2.1</v>
      </c>
      <c r="C302" t="s">
        <v>196</v>
      </c>
      <c r="D302" t="s">
        <v>175</v>
      </c>
      <c r="F302">
        <v>2.2145999999999999</v>
      </c>
      <c r="G302">
        <v>-0.67510000000000003</v>
      </c>
      <c r="H302">
        <v>0.1298</v>
      </c>
      <c r="I302">
        <v>4.0000000000000002E-4</v>
      </c>
      <c r="J302">
        <v>0.12673999999999999</v>
      </c>
      <c r="K302">
        <v>4.0726000000000004</v>
      </c>
    </row>
    <row r="303" spans="1:11" hidden="1" x14ac:dyDescent="0.2">
      <c r="A303" t="s">
        <v>231</v>
      </c>
      <c r="B303">
        <v>2.4666700000000001</v>
      </c>
      <c r="C303" t="s">
        <v>196</v>
      </c>
      <c r="D303" t="s">
        <v>175</v>
      </c>
      <c r="F303">
        <v>2.2145999999999999</v>
      </c>
      <c r="G303">
        <v>-0.55159999999999998</v>
      </c>
      <c r="H303">
        <v>0.1298</v>
      </c>
      <c r="I303">
        <v>4.0000000000000002E-4</v>
      </c>
      <c r="J303">
        <v>7.9140000000000002E-2</v>
      </c>
      <c r="K303">
        <v>4.3004300000000004</v>
      </c>
    </row>
    <row r="304" spans="1:11" hidden="1" x14ac:dyDescent="0.2">
      <c r="A304" t="s">
        <v>231</v>
      </c>
      <c r="B304">
        <v>2.8333300000000001</v>
      </c>
      <c r="C304" t="s">
        <v>196</v>
      </c>
      <c r="D304" t="s">
        <v>175</v>
      </c>
      <c r="F304">
        <v>2.2145999999999999</v>
      </c>
      <c r="G304">
        <v>-0.40920000000000001</v>
      </c>
      <c r="H304">
        <v>0.1298</v>
      </c>
      <c r="I304">
        <v>4.0000000000000002E-4</v>
      </c>
      <c r="J304">
        <v>3.1550000000000002E-2</v>
      </c>
      <c r="K304">
        <v>4.4765600000000001</v>
      </c>
    </row>
    <row r="305" spans="1:11" hidden="1" x14ac:dyDescent="0.2">
      <c r="A305" t="s">
        <v>231</v>
      </c>
      <c r="B305">
        <v>3.2</v>
      </c>
      <c r="C305" t="s">
        <v>196</v>
      </c>
      <c r="D305" t="s">
        <v>175</v>
      </c>
      <c r="F305">
        <v>2.2145999999999999</v>
      </c>
      <c r="G305">
        <v>-0.26669999999999999</v>
      </c>
      <c r="H305">
        <v>0.1298</v>
      </c>
      <c r="I305">
        <v>4.0000000000000002E-4</v>
      </c>
      <c r="J305">
        <v>-1.6039999999999999E-2</v>
      </c>
      <c r="K305">
        <v>4.6004699999999996</v>
      </c>
    </row>
    <row r="306" spans="1:11" hidden="1" x14ac:dyDescent="0.2">
      <c r="A306" t="s">
        <v>231</v>
      </c>
      <c r="B306">
        <v>3.2</v>
      </c>
      <c r="C306" t="s">
        <v>196</v>
      </c>
      <c r="D306" t="s">
        <v>175</v>
      </c>
      <c r="F306">
        <v>2.2145000000000001</v>
      </c>
      <c r="G306">
        <v>0.54320000000000002</v>
      </c>
      <c r="H306">
        <v>-3.4099999999999998E-2</v>
      </c>
      <c r="I306">
        <v>4.0000000000000002E-4</v>
      </c>
      <c r="J306">
        <v>-1.6039999999999999E-2</v>
      </c>
      <c r="K306">
        <v>4.6004699999999996</v>
      </c>
    </row>
    <row r="307" spans="1:11" hidden="1" x14ac:dyDescent="0.2">
      <c r="A307" t="s">
        <v>231</v>
      </c>
      <c r="B307">
        <v>3.7</v>
      </c>
      <c r="C307" t="s">
        <v>196</v>
      </c>
      <c r="D307" t="s">
        <v>175</v>
      </c>
      <c r="F307">
        <v>2.2145000000000001</v>
      </c>
      <c r="G307">
        <v>0.57079999999999997</v>
      </c>
      <c r="H307">
        <v>-3.4099999999999998E-2</v>
      </c>
      <c r="I307">
        <v>4.0000000000000002E-4</v>
      </c>
      <c r="J307">
        <v>1.0200000000000001E-3</v>
      </c>
      <c r="K307">
        <v>4.3219599999999998</v>
      </c>
    </row>
    <row r="308" spans="1:11" hidden="1" x14ac:dyDescent="0.2">
      <c r="A308" t="s">
        <v>231</v>
      </c>
      <c r="B308">
        <v>4.2</v>
      </c>
      <c r="C308" t="s">
        <v>196</v>
      </c>
      <c r="D308" t="s">
        <v>175</v>
      </c>
      <c r="F308">
        <v>2.2145000000000001</v>
      </c>
      <c r="G308">
        <v>0.59850000000000003</v>
      </c>
      <c r="H308">
        <v>-3.4099999999999998E-2</v>
      </c>
      <c r="I308">
        <v>4.0000000000000002E-4</v>
      </c>
      <c r="J308">
        <v>1.8079999999999999E-2</v>
      </c>
      <c r="K308">
        <v>4.0296399999999997</v>
      </c>
    </row>
    <row r="309" spans="1:11" hidden="1" x14ac:dyDescent="0.2">
      <c r="A309" t="s">
        <v>231</v>
      </c>
      <c r="B309">
        <v>4.7</v>
      </c>
      <c r="C309" t="s">
        <v>196</v>
      </c>
      <c r="D309" t="s">
        <v>175</v>
      </c>
      <c r="F309">
        <v>2.2145000000000001</v>
      </c>
      <c r="G309">
        <v>0.62609999999999999</v>
      </c>
      <c r="H309">
        <v>-3.4099999999999998E-2</v>
      </c>
      <c r="I309">
        <v>4.0000000000000002E-4</v>
      </c>
      <c r="J309">
        <v>3.5139999999999998E-2</v>
      </c>
      <c r="K309">
        <v>3.7235</v>
      </c>
    </row>
    <row r="310" spans="1:11" hidden="1" x14ac:dyDescent="0.2">
      <c r="A310" t="s">
        <v>231</v>
      </c>
      <c r="B310">
        <v>4.7</v>
      </c>
      <c r="C310" t="s">
        <v>196</v>
      </c>
      <c r="D310" t="s">
        <v>175</v>
      </c>
      <c r="F310">
        <v>2.2145999999999999</v>
      </c>
      <c r="G310">
        <v>1.4359999999999999</v>
      </c>
      <c r="H310">
        <v>0.5484</v>
      </c>
      <c r="I310">
        <v>4.0000000000000002E-4</v>
      </c>
      <c r="J310">
        <v>3.5139999999999998E-2</v>
      </c>
      <c r="K310">
        <v>3.7235</v>
      </c>
    </row>
    <row r="311" spans="1:11" hidden="1" x14ac:dyDescent="0.2">
      <c r="A311" t="s">
        <v>231</v>
      </c>
      <c r="B311">
        <v>5.0999999999999996</v>
      </c>
      <c r="C311" t="s">
        <v>196</v>
      </c>
      <c r="D311" t="s">
        <v>175</v>
      </c>
      <c r="F311">
        <v>2.2145999999999999</v>
      </c>
      <c r="G311">
        <v>1.4581</v>
      </c>
      <c r="H311">
        <v>0.5484</v>
      </c>
      <c r="I311">
        <v>4.0000000000000002E-4</v>
      </c>
      <c r="J311">
        <v>-0.18423</v>
      </c>
      <c r="K311">
        <v>3.1446700000000001</v>
      </c>
    </row>
    <row r="312" spans="1:11" hidden="1" x14ac:dyDescent="0.2">
      <c r="A312" t="s">
        <v>231</v>
      </c>
      <c r="B312">
        <v>5.5</v>
      </c>
      <c r="C312" t="s">
        <v>196</v>
      </c>
      <c r="D312" t="s">
        <v>175</v>
      </c>
      <c r="F312">
        <v>2.2145999999999999</v>
      </c>
      <c r="G312">
        <v>1.4802</v>
      </c>
      <c r="H312">
        <v>0.5484</v>
      </c>
      <c r="I312">
        <v>4.0000000000000002E-4</v>
      </c>
      <c r="J312">
        <v>-0.40359</v>
      </c>
      <c r="K312">
        <v>2.5569999999999999</v>
      </c>
    </row>
    <row r="313" spans="1:11" hidden="1" x14ac:dyDescent="0.2">
      <c r="A313" t="s">
        <v>231</v>
      </c>
      <c r="B313">
        <v>5.5</v>
      </c>
      <c r="C313" t="s">
        <v>196</v>
      </c>
      <c r="D313" t="s">
        <v>175</v>
      </c>
      <c r="F313">
        <v>2.2149000000000001</v>
      </c>
      <c r="G313">
        <v>2.8161</v>
      </c>
      <c r="H313">
        <v>-0.44840000000000002</v>
      </c>
      <c r="I313">
        <v>4.0000000000000002E-4</v>
      </c>
      <c r="J313">
        <v>-0.40359</v>
      </c>
      <c r="K313">
        <v>2.5568900000000001</v>
      </c>
    </row>
    <row r="314" spans="1:11" hidden="1" x14ac:dyDescent="0.2">
      <c r="A314" t="s">
        <v>231</v>
      </c>
      <c r="B314">
        <v>5.95</v>
      </c>
      <c r="C314" t="s">
        <v>196</v>
      </c>
      <c r="D314" t="s">
        <v>175</v>
      </c>
      <c r="F314">
        <v>2.2149000000000001</v>
      </c>
      <c r="G314">
        <v>2.8410000000000002</v>
      </c>
      <c r="H314">
        <v>-0.44840000000000002</v>
      </c>
      <c r="I314">
        <v>4.0000000000000002E-4</v>
      </c>
      <c r="J314">
        <v>-0.20179</v>
      </c>
      <c r="K314">
        <v>1.2840400000000001</v>
      </c>
    </row>
    <row r="315" spans="1:11" hidden="1" x14ac:dyDescent="0.2">
      <c r="A315" t="s">
        <v>231</v>
      </c>
      <c r="B315">
        <v>6.4</v>
      </c>
      <c r="C315" t="s">
        <v>196</v>
      </c>
      <c r="D315" t="s">
        <v>175</v>
      </c>
      <c r="F315">
        <v>2.2149000000000001</v>
      </c>
      <c r="G315">
        <v>2.8658999999999999</v>
      </c>
      <c r="H315">
        <v>-0.44840000000000002</v>
      </c>
      <c r="I315">
        <v>4.0000000000000002E-4</v>
      </c>
      <c r="J315">
        <v>9.8840000000000005E-16</v>
      </c>
      <c r="K315">
        <v>-3.8369999999999998E-15</v>
      </c>
    </row>
    <row r="316" spans="1:11" hidden="1" x14ac:dyDescent="0.2">
      <c r="A316" t="s">
        <v>231</v>
      </c>
      <c r="B316">
        <v>0</v>
      </c>
      <c r="C316" t="s">
        <v>197</v>
      </c>
      <c r="D316" t="s">
        <v>175</v>
      </c>
      <c r="E316" t="s">
        <v>186</v>
      </c>
      <c r="F316">
        <v>5.1722000000000001</v>
      </c>
      <c r="G316">
        <v>-2.6385000000000001</v>
      </c>
      <c r="H316">
        <v>-0.1678</v>
      </c>
      <c r="I316">
        <v>1.5200000000000001E-3</v>
      </c>
      <c r="J316">
        <v>0</v>
      </c>
      <c r="K316">
        <v>0</v>
      </c>
    </row>
    <row r="317" spans="1:11" hidden="1" x14ac:dyDescent="0.2">
      <c r="A317" t="s">
        <v>231</v>
      </c>
      <c r="B317">
        <v>0.4</v>
      </c>
      <c r="C317" t="s">
        <v>197</v>
      </c>
      <c r="D317" t="s">
        <v>175</v>
      </c>
      <c r="E317" t="s">
        <v>186</v>
      </c>
      <c r="F317">
        <v>5.1722000000000001</v>
      </c>
      <c r="G317">
        <v>-2.6164000000000001</v>
      </c>
      <c r="H317">
        <v>-0.1678</v>
      </c>
      <c r="I317">
        <v>1.5200000000000001E-3</v>
      </c>
      <c r="J317">
        <v>6.9739999999999996E-2</v>
      </c>
      <c r="K317">
        <v>1.0509599999999999</v>
      </c>
    </row>
    <row r="318" spans="1:11" hidden="1" x14ac:dyDescent="0.2">
      <c r="A318" t="s">
        <v>231</v>
      </c>
      <c r="B318">
        <v>0.4</v>
      </c>
      <c r="C318" t="s">
        <v>197</v>
      </c>
      <c r="D318" t="s">
        <v>175</v>
      </c>
      <c r="E318" t="s">
        <v>186</v>
      </c>
      <c r="F318">
        <v>5.1722000000000001</v>
      </c>
      <c r="G318">
        <v>-2.3664999999999998</v>
      </c>
      <c r="H318">
        <v>-0.1678</v>
      </c>
      <c r="I318">
        <v>1.5200000000000001E-3</v>
      </c>
      <c r="J318">
        <v>6.9739999999999996E-2</v>
      </c>
      <c r="K318">
        <v>1.0509599999999999</v>
      </c>
    </row>
    <row r="319" spans="1:11" hidden="1" x14ac:dyDescent="0.2">
      <c r="A319" t="s">
        <v>231</v>
      </c>
      <c r="B319">
        <v>0.7</v>
      </c>
      <c r="C319" t="s">
        <v>197</v>
      </c>
      <c r="D319" t="s">
        <v>175</v>
      </c>
      <c r="E319" t="s">
        <v>186</v>
      </c>
      <c r="F319">
        <v>5.1722000000000001</v>
      </c>
      <c r="G319">
        <v>-2.3498999999999999</v>
      </c>
      <c r="H319">
        <v>-0.1678</v>
      </c>
      <c r="I319">
        <v>1.5200000000000001E-3</v>
      </c>
      <c r="J319">
        <v>0.12205000000000001</v>
      </c>
      <c r="K319">
        <v>1.7584200000000001</v>
      </c>
    </row>
    <row r="320" spans="1:11" hidden="1" x14ac:dyDescent="0.2">
      <c r="A320" t="s">
        <v>231</v>
      </c>
      <c r="B320">
        <v>1</v>
      </c>
      <c r="C320" t="s">
        <v>197</v>
      </c>
      <c r="D320" t="s">
        <v>175</v>
      </c>
      <c r="E320" t="s">
        <v>186</v>
      </c>
      <c r="F320">
        <v>5.1722000000000001</v>
      </c>
      <c r="G320">
        <v>-2.3332999999999999</v>
      </c>
      <c r="H320">
        <v>-0.1678</v>
      </c>
      <c r="I320">
        <v>1.5200000000000001E-3</v>
      </c>
      <c r="J320">
        <v>0.17435</v>
      </c>
      <c r="K320">
        <v>2.4609000000000001</v>
      </c>
    </row>
    <row r="321" spans="1:11" hidden="1" x14ac:dyDescent="0.2">
      <c r="A321" t="s">
        <v>231</v>
      </c>
      <c r="B321">
        <v>1</v>
      </c>
      <c r="C321" t="s">
        <v>197</v>
      </c>
      <c r="D321" t="s">
        <v>175</v>
      </c>
      <c r="E321" t="s">
        <v>186</v>
      </c>
      <c r="F321">
        <v>1.4347000000000001</v>
      </c>
      <c r="G321">
        <v>-1.6546000000000001</v>
      </c>
      <c r="H321">
        <v>0.18</v>
      </c>
      <c r="I321">
        <v>1.5200000000000001E-3</v>
      </c>
      <c r="J321">
        <v>0.17435</v>
      </c>
      <c r="K321">
        <v>2.4609000000000001</v>
      </c>
    </row>
    <row r="322" spans="1:11" hidden="1" x14ac:dyDescent="0.2">
      <c r="A322" t="s">
        <v>231</v>
      </c>
      <c r="B322">
        <v>1.4</v>
      </c>
      <c r="C322" t="s">
        <v>197</v>
      </c>
      <c r="D322" t="s">
        <v>175</v>
      </c>
      <c r="E322" t="s">
        <v>186</v>
      </c>
      <c r="F322">
        <v>1.4347000000000001</v>
      </c>
      <c r="G322">
        <v>-1.6325000000000001</v>
      </c>
      <c r="H322">
        <v>0.18</v>
      </c>
      <c r="I322">
        <v>1.5200000000000001E-3</v>
      </c>
      <c r="J322">
        <v>0.10235</v>
      </c>
      <c r="K322">
        <v>3.1183200000000002</v>
      </c>
    </row>
    <row r="323" spans="1:11" hidden="1" x14ac:dyDescent="0.2">
      <c r="A323" t="s">
        <v>231</v>
      </c>
      <c r="B323">
        <v>1.4</v>
      </c>
      <c r="C323" t="s">
        <v>197</v>
      </c>
      <c r="D323" t="s">
        <v>175</v>
      </c>
      <c r="E323" t="s">
        <v>186</v>
      </c>
      <c r="F323">
        <v>1.4347000000000001</v>
      </c>
      <c r="G323">
        <v>-1.3826000000000001</v>
      </c>
      <c r="H323">
        <v>0.18</v>
      </c>
      <c r="I323">
        <v>1.5200000000000001E-3</v>
      </c>
      <c r="J323">
        <v>0.10235</v>
      </c>
      <c r="K323">
        <v>3.1183200000000002</v>
      </c>
    </row>
    <row r="324" spans="1:11" hidden="1" x14ac:dyDescent="0.2">
      <c r="A324" t="s">
        <v>231</v>
      </c>
      <c r="B324">
        <v>1.75</v>
      </c>
      <c r="C324" t="s">
        <v>197</v>
      </c>
      <c r="D324" t="s">
        <v>175</v>
      </c>
      <c r="E324" t="s">
        <v>186</v>
      </c>
      <c r="F324">
        <v>1.4347000000000001</v>
      </c>
      <c r="G324">
        <v>-1.3633</v>
      </c>
      <c r="H324">
        <v>0.18</v>
      </c>
      <c r="I324">
        <v>1.5200000000000001E-3</v>
      </c>
      <c r="J324">
        <v>3.9350000000000003E-2</v>
      </c>
      <c r="K324">
        <v>3.59884</v>
      </c>
    </row>
    <row r="325" spans="1:11" hidden="1" x14ac:dyDescent="0.2">
      <c r="A325" t="s">
        <v>231</v>
      </c>
      <c r="B325">
        <v>2.1</v>
      </c>
      <c r="C325" t="s">
        <v>197</v>
      </c>
      <c r="D325" t="s">
        <v>175</v>
      </c>
      <c r="E325" t="s">
        <v>186</v>
      </c>
      <c r="F325">
        <v>1.4347000000000001</v>
      </c>
      <c r="G325">
        <v>-1.3439000000000001</v>
      </c>
      <c r="H325">
        <v>0.18</v>
      </c>
      <c r="I325">
        <v>1.5200000000000001E-3</v>
      </c>
      <c r="J325">
        <v>-2.1610000000000001E-2</v>
      </c>
      <c r="K325">
        <v>4.0726000000000004</v>
      </c>
    </row>
    <row r="326" spans="1:11" hidden="1" x14ac:dyDescent="0.2">
      <c r="A326" t="s">
        <v>231</v>
      </c>
      <c r="B326">
        <v>2.1</v>
      </c>
      <c r="C326" t="s">
        <v>197</v>
      </c>
      <c r="D326" t="s">
        <v>175</v>
      </c>
      <c r="E326" t="s">
        <v>186</v>
      </c>
      <c r="F326">
        <v>1.4347000000000001</v>
      </c>
      <c r="G326">
        <v>-0.67510000000000003</v>
      </c>
      <c r="H326">
        <v>-2.1999999999999999E-2</v>
      </c>
      <c r="I326">
        <v>1.5200000000000001E-3</v>
      </c>
      <c r="J326">
        <v>-2.1610000000000001E-2</v>
      </c>
      <c r="K326">
        <v>4.0726000000000004</v>
      </c>
    </row>
    <row r="327" spans="1:11" hidden="1" x14ac:dyDescent="0.2">
      <c r="A327" t="s">
        <v>231</v>
      </c>
      <c r="B327">
        <v>2.4666700000000001</v>
      </c>
      <c r="C327" t="s">
        <v>197</v>
      </c>
      <c r="D327" t="s">
        <v>175</v>
      </c>
      <c r="E327" t="s">
        <v>186</v>
      </c>
      <c r="F327">
        <v>1.4347000000000001</v>
      </c>
      <c r="G327">
        <v>-0.55159999999999998</v>
      </c>
      <c r="H327">
        <v>-2.1999999999999999E-2</v>
      </c>
      <c r="I327">
        <v>1.5200000000000001E-3</v>
      </c>
      <c r="J327">
        <v>-1.354E-2</v>
      </c>
      <c r="K327">
        <v>4.3004300000000004</v>
      </c>
    </row>
    <row r="328" spans="1:11" hidden="1" x14ac:dyDescent="0.2">
      <c r="A328" t="s">
        <v>231</v>
      </c>
      <c r="B328">
        <v>2.8333300000000001</v>
      </c>
      <c r="C328" t="s">
        <v>197</v>
      </c>
      <c r="D328" t="s">
        <v>175</v>
      </c>
      <c r="E328" t="s">
        <v>186</v>
      </c>
      <c r="F328">
        <v>1.4347000000000001</v>
      </c>
      <c r="G328">
        <v>-0.40910000000000002</v>
      </c>
      <c r="H328">
        <v>-2.1999999999999999E-2</v>
      </c>
      <c r="I328">
        <v>1.5200000000000001E-3</v>
      </c>
      <c r="J328">
        <v>-4.5399999999999998E-3</v>
      </c>
      <c r="K328">
        <v>4.4765600000000001</v>
      </c>
    </row>
    <row r="329" spans="1:11" hidden="1" x14ac:dyDescent="0.2">
      <c r="A329" t="s">
        <v>231</v>
      </c>
      <c r="B329">
        <v>3.2</v>
      </c>
      <c r="C329" t="s">
        <v>197</v>
      </c>
      <c r="D329" t="s">
        <v>175</v>
      </c>
      <c r="E329" t="s">
        <v>186</v>
      </c>
      <c r="F329">
        <v>1.4347000000000001</v>
      </c>
      <c r="G329">
        <v>-0.26669999999999999</v>
      </c>
      <c r="H329">
        <v>-2.1999999999999999E-2</v>
      </c>
      <c r="I329">
        <v>1.5200000000000001E-3</v>
      </c>
      <c r="J329">
        <v>5.0099999999999997E-3</v>
      </c>
      <c r="K329">
        <v>4.6004699999999996</v>
      </c>
    </row>
    <row r="330" spans="1:11" hidden="1" x14ac:dyDescent="0.2">
      <c r="A330" t="s">
        <v>231</v>
      </c>
      <c r="B330">
        <v>3.2</v>
      </c>
      <c r="C330" t="s">
        <v>197</v>
      </c>
      <c r="D330" t="s">
        <v>175</v>
      </c>
      <c r="E330" t="s">
        <v>186</v>
      </c>
      <c r="F330">
        <v>1.4346000000000001</v>
      </c>
      <c r="G330">
        <v>0.54320000000000002</v>
      </c>
      <c r="H330">
        <v>-9.1000000000000004E-3</v>
      </c>
      <c r="I330">
        <v>1.5200000000000001E-3</v>
      </c>
      <c r="J330">
        <v>5.0099999999999997E-3</v>
      </c>
      <c r="K330">
        <v>4.6004699999999996</v>
      </c>
    </row>
    <row r="331" spans="1:11" hidden="1" x14ac:dyDescent="0.2">
      <c r="A331" t="s">
        <v>231</v>
      </c>
      <c r="B331">
        <v>3.7</v>
      </c>
      <c r="C331" t="s">
        <v>197</v>
      </c>
      <c r="D331" t="s">
        <v>175</v>
      </c>
      <c r="E331" t="s">
        <v>186</v>
      </c>
      <c r="F331">
        <v>1.4346000000000001</v>
      </c>
      <c r="G331">
        <v>0.57079999999999997</v>
      </c>
      <c r="H331">
        <v>-9.1000000000000004E-3</v>
      </c>
      <c r="I331">
        <v>1.5200000000000001E-3</v>
      </c>
      <c r="J331">
        <v>9.5899999999999996E-3</v>
      </c>
      <c r="K331">
        <v>4.3219599999999998</v>
      </c>
    </row>
    <row r="332" spans="1:11" hidden="1" x14ac:dyDescent="0.2">
      <c r="A332" t="s">
        <v>231</v>
      </c>
      <c r="B332">
        <v>4.2</v>
      </c>
      <c r="C332" t="s">
        <v>197</v>
      </c>
      <c r="D332" t="s">
        <v>175</v>
      </c>
      <c r="E332" t="s">
        <v>186</v>
      </c>
      <c r="F332">
        <v>1.4346000000000001</v>
      </c>
      <c r="G332">
        <v>0.59850000000000003</v>
      </c>
      <c r="H332">
        <v>-9.1000000000000004E-3</v>
      </c>
      <c r="I332">
        <v>1.5200000000000001E-3</v>
      </c>
      <c r="J332">
        <v>1.4160000000000001E-2</v>
      </c>
      <c r="K332">
        <v>4.02963</v>
      </c>
    </row>
    <row r="333" spans="1:11" hidden="1" x14ac:dyDescent="0.2">
      <c r="A333" t="s">
        <v>231</v>
      </c>
      <c r="B333">
        <v>4.7</v>
      </c>
      <c r="C333" t="s">
        <v>197</v>
      </c>
      <c r="D333" t="s">
        <v>175</v>
      </c>
      <c r="E333" t="s">
        <v>186</v>
      </c>
      <c r="F333">
        <v>1.4346000000000001</v>
      </c>
      <c r="G333">
        <v>0.62609999999999999</v>
      </c>
      <c r="H333">
        <v>-9.1000000000000004E-3</v>
      </c>
      <c r="I333">
        <v>1.5200000000000001E-3</v>
      </c>
      <c r="J333">
        <v>1.873E-2</v>
      </c>
      <c r="K333">
        <v>3.72349</v>
      </c>
    </row>
    <row r="334" spans="1:11" hidden="1" x14ac:dyDescent="0.2">
      <c r="A334" t="s">
        <v>231</v>
      </c>
      <c r="B334">
        <v>4.7</v>
      </c>
      <c r="C334" t="s">
        <v>197</v>
      </c>
      <c r="D334" t="s">
        <v>175</v>
      </c>
      <c r="E334" t="s">
        <v>186</v>
      </c>
      <c r="F334">
        <v>1.4347000000000001</v>
      </c>
      <c r="G334">
        <v>1.4359999999999999</v>
      </c>
      <c r="H334">
        <v>0.40289999999999998</v>
      </c>
      <c r="I334">
        <v>1.5200000000000001E-3</v>
      </c>
      <c r="J334">
        <v>1.873E-2</v>
      </c>
      <c r="K334">
        <v>3.72349</v>
      </c>
    </row>
    <row r="335" spans="1:11" hidden="1" x14ac:dyDescent="0.2">
      <c r="A335" t="s">
        <v>231</v>
      </c>
      <c r="B335">
        <v>5.0999999999999996</v>
      </c>
      <c r="C335" t="s">
        <v>197</v>
      </c>
      <c r="D335" t="s">
        <v>175</v>
      </c>
      <c r="E335" t="s">
        <v>186</v>
      </c>
      <c r="F335">
        <v>1.4347000000000001</v>
      </c>
      <c r="G335">
        <v>1.4581</v>
      </c>
      <c r="H335">
        <v>0.40289999999999998</v>
      </c>
      <c r="I335">
        <v>1.5200000000000001E-3</v>
      </c>
      <c r="J335">
        <v>-0.13689000000000001</v>
      </c>
      <c r="K335">
        <v>3.1446700000000001</v>
      </c>
    </row>
    <row r="336" spans="1:11" hidden="1" x14ac:dyDescent="0.2">
      <c r="A336" t="s">
        <v>231</v>
      </c>
      <c r="B336">
        <v>5.5</v>
      </c>
      <c r="C336" t="s">
        <v>197</v>
      </c>
      <c r="D336" t="s">
        <v>175</v>
      </c>
      <c r="E336" t="s">
        <v>186</v>
      </c>
      <c r="F336">
        <v>1.4347000000000001</v>
      </c>
      <c r="G336">
        <v>1.4802</v>
      </c>
      <c r="H336">
        <v>0.40289999999999998</v>
      </c>
      <c r="I336">
        <v>1.5200000000000001E-3</v>
      </c>
      <c r="J336">
        <v>-0.29165999999999997</v>
      </c>
      <c r="K336">
        <v>2.5569999999999999</v>
      </c>
    </row>
    <row r="337" spans="1:11" hidden="1" x14ac:dyDescent="0.2">
      <c r="A337" t="s">
        <v>231</v>
      </c>
      <c r="B337">
        <v>5.5</v>
      </c>
      <c r="C337" t="s">
        <v>197</v>
      </c>
      <c r="D337" t="s">
        <v>175</v>
      </c>
      <c r="E337" t="s">
        <v>186</v>
      </c>
      <c r="F337">
        <v>1.4341999999999999</v>
      </c>
      <c r="G337">
        <v>2.8161</v>
      </c>
      <c r="H337">
        <v>-0.3241</v>
      </c>
      <c r="I337">
        <v>1.5200000000000001E-3</v>
      </c>
      <c r="J337">
        <v>-0.29165999999999997</v>
      </c>
      <c r="K337">
        <v>2.5568900000000001</v>
      </c>
    </row>
    <row r="338" spans="1:11" hidden="1" x14ac:dyDescent="0.2">
      <c r="A338" t="s">
        <v>231</v>
      </c>
      <c r="B338">
        <v>5.95</v>
      </c>
      <c r="C338" t="s">
        <v>197</v>
      </c>
      <c r="D338" t="s">
        <v>175</v>
      </c>
      <c r="E338" t="s">
        <v>186</v>
      </c>
      <c r="F338">
        <v>1.4341999999999999</v>
      </c>
      <c r="G338">
        <v>2.8410000000000002</v>
      </c>
      <c r="H338">
        <v>-0.3241</v>
      </c>
      <c r="I338">
        <v>1.5200000000000001E-3</v>
      </c>
      <c r="J338">
        <v>-0.14582999999999999</v>
      </c>
      <c r="K338">
        <v>1.2840400000000001</v>
      </c>
    </row>
    <row r="339" spans="1:11" hidden="1" x14ac:dyDescent="0.2">
      <c r="A339" t="s">
        <v>231</v>
      </c>
      <c r="B339">
        <v>6.4</v>
      </c>
      <c r="C339" t="s">
        <v>197</v>
      </c>
      <c r="D339" t="s">
        <v>175</v>
      </c>
      <c r="E339" t="s">
        <v>186</v>
      </c>
      <c r="F339">
        <v>1.4341999999999999</v>
      </c>
      <c r="G339">
        <v>2.8658999999999999</v>
      </c>
      <c r="H339">
        <v>-0.3241</v>
      </c>
      <c r="I339">
        <v>1.5200000000000001E-3</v>
      </c>
      <c r="J339">
        <v>-2.5219999999999999E-16</v>
      </c>
      <c r="K339">
        <v>-3.6889999999999998E-15</v>
      </c>
    </row>
    <row r="340" spans="1:11" hidden="1" x14ac:dyDescent="0.2">
      <c r="A340" t="s">
        <v>231</v>
      </c>
      <c r="B340">
        <v>0</v>
      </c>
      <c r="C340" t="s">
        <v>197</v>
      </c>
      <c r="D340" t="s">
        <v>175</v>
      </c>
      <c r="E340" t="s">
        <v>176</v>
      </c>
      <c r="F340">
        <v>4.9965999999999999</v>
      </c>
      <c r="G340">
        <v>-2.6385000000000001</v>
      </c>
      <c r="H340">
        <v>-0.1744</v>
      </c>
      <c r="I340">
        <v>1.4499999999999999E-3</v>
      </c>
      <c r="J340">
        <v>0</v>
      </c>
      <c r="K340">
        <v>0</v>
      </c>
    </row>
    <row r="341" spans="1:11" hidden="1" x14ac:dyDescent="0.2">
      <c r="A341" t="s">
        <v>231</v>
      </c>
      <c r="B341">
        <v>0.4</v>
      </c>
      <c r="C341" t="s">
        <v>197</v>
      </c>
      <c r="D341" t="s">
        <v>175</v>
      </c>
      <c r="E341" t="s">
        <v>176</v>
      </c>
      <c r="F341">
        <v>4.9965999999999999</v>
      </c>
      <c r="G341">
        <v>-2.6164000000000001</v>
      </c>
      <c r="H341">
        <v>-0.1744</v>
      </c>
      <c r="I341">
        <v>1.4499999999999999E-3</v>
      </c>
      <c r="J341">
        <v>6.7110000000000003E-2</v>
      </c>
      <c r="K341">
        <v>1.0509599999999999</v>
      </c>
    </row>
    <row r="342" spans="1:11" hidden="1" x14ac:dyDescent="0.2">
      <c r="A342" t="s">
        <v>231</v>
      </c>
      <c r="B342">
        <v>0.4</v>
      </c>
      <c r="C342" t="s">
        <v>197</v>
      </c>
      <c r="D342" t="s">
        <v>175</v>
      </c>
      <c r="E342" t="s">
        <v>176</v>
      </c>
      <c r="F342">
        <v>4.9965999999999999</v>
      </c>
      <c r="G342">
        <v>-2.3664999999999998</v>
      </c>
      <c r="H342">
        <v>-0.1744</v>
      </c>
      <c r="I342">
        <v>1.4499999999999999E-3</v>
      </c>
      <c r="J342">
        <v>6.7110000000000003E-2</v>
      </c>
      <c r="K342">
        <v>1.0509599999999999</v>
      </c>
    </row>
    <row r="343" spans="1:11" hidden="1" x14ac:dyDescent="0.2">
      <c r="A343" t="s">
        <v>231</v>
      </c>
      <c r="B343">
        <v>0.7</v>
      </c>
      <c r="C343" t="s">
        <v>197</v>
      </c>
      <c r="D343" t="s">
        <v>175</v>
      </c>
      <c r="E343" t="s">
        <v>176</v>
      </c>
      <c r="F343">
        <v>4.9965999999999999</v>
      </c>
      <c r="G343">
        <v>-2.3498999999999999</v>
      </c>
      <c r="H343">
        <v>-0.1744</v>
      </c>
      <c r="I343">
        <v>1.4499999999999999E-3</v>
      </c>
      <c r="J343">
        <v>0.11744</v>
      </c>
      <c r="K343">
        <v>1.7584200000000001</v>
      </c>
    </row>
    <row r="344" spans="1:11" hidden="1" x14ac:dyDescent="0.2">
      <c r="A344" t="s">
        <v>231</v>
      </c>
      <c r="B344">
        <v>1</v>
      </c>
      <c r="C344" t="s">
        <v>197</v>
      </c>
      <c r="D344" t="s">
        <v>175</v>
      </c>
      <c r="E344" t="s">
        <v>176</v>
      </c>
      <c r="F344">
        <v>4.9965999999999999</v>
      </c>
      <c r="G344">
        <v>-2.3332999999999999</v>
      </c>
      <c r="H344">
        <v>-0.1744</v>
      </c>
      <c r="I344">
        <v>1.4499999999999999E-3</v>
      </c>
      <c r="J344">
        <v>0.16777</v>
      </c>
      <c r="K344">
        <v>2.46089</v>
      </c>
    </row>
    <row r="345" spans="1:11" hidden="1" x14ac:dyDescent="0.2">
      <c r="A345" t="s">
        <v>231</v>
      </c>
      <c r="B345">
        <v>1</v>
      </c>
      <c r="C345" t="s">
        <v>197</v>
      </c>
      <c r="D345" t="s">
        <v>175</v>
      </c>
      <c r="E345" t="s">
        <v>176</v>
      </c>
      <c r="F345">
        <v>1.3723000000000001</v>
      </c>
      <c r="G345">
        <v>-1.6546000000000001</v>
      </c>
      <c r="H345">
        <v>0.17219999999999999</v>
      </c>
      <c r="I345">
        <v>1.4499999999999999E-3</v>
      </c>
      <c r="J345">
        <v>0.16777</v>
      </c>
      <c r="K345">
        <v>2.46089</v>
      </c>
    </row>
    <row r="346" spans="1:11" hidden="1" x14ac:dyDescent="0.2">
      <c r="A346" t="s">
        <v>231</v>
      </c>
      <c r="B346">
        <v>1.4</v>
      </c>
      <c r="C346" t="s">
        <v>197</v>
      </c>
      <c r="D346" t="s">
        <v>175</v>
      </c>
      <c r="E346" t="s">
        <v>176</v>
      </c>
      <c r="F346">
        <v>1.3723000000000001</v>
      </c>
      <c r="G346">
        <v>-1.6325000000000001</v>
      </c>
      <c r="H346">
        <v>0.17219999999999999</v>
      </c>
      <c r="I346">
        <v>1.4499999999999999E-3</v>
      </c>
      <c r="J346">
        <v>9.8909999999999998E-2</v>
      </c>
      <c r="K346">
        <v>3.1183100000000001</v>
      </c>
    </row>
    <row r="347" spans="1:11" hidden="1" x14ac:dyDescent="0.2">
      <c r="A347" t="s">
        <v>231</v>
      </c>
      <c r="B347">
        <v>1.4</v>
      </c>
      <c r="C347" t="s">
        <v>197</v>
      </c>
      <c r="D347" t="s">
        <v>175</v>
      </c>
      <c r="E347" t="s">
        <v>176</v>
      </c>
      <c r="F347">
        <v>1.3723000000000001</v>
      </c>
      <c r="G347">
        <v>-1.3826000000000001</v>
      </c>
      <c r="H347">
        <v>0.17219999999999999</v>
      </c>
      <c r="I347">
        <v>1.4499999999999999E-3</v>
      </c>
      <c r="J347">
        <v>9.8909999999999998E-2</v>
      </c>
      <c r="K347">
        <v>3.1183100000000001</v>
      </c>
    </row>
    <row r="348" spans="1:11" hidden="1" x14ac:dyDescent="0.2">
      <c r="A348" t="s">
        <v>231</v>
      </c>
      <c r="B348">
        <v>1.75</v>
      </c>
      <c r="C348" t="s">
        <v>197</v>
      </c>
      <c r="D348" t="s">
        <v>175</v>
      </c>
      <c r="E348" t="s">
        <v>176</v>
      </c>
      <c r="F348">
        <v>1.3723000000000001</v>
      </c>
      <c r="G348">
        <v>-1.3633</v>
      </c>
      <c r="H348">
        <v>0.17219999999999999</v>
      </c>
      <c r="I348">
        <v>1.4499999999999999E-3</v>
      </c>
      <c r="J348">
        <v>3.8649999999999997E-2</v>
      </c>
      <c r="K348">
        <v>3.59884</v>
      </c>
    </row>
    <row r="349" spans="1:11" hidden="1" x14ac:dyDescent="0.2">
      <c r="A349" t="s">
        <v>231</v>
      </c>
      <c r="B349">
        <v>2.1</v>
      </c>
      <c r="C349" t="s">
        <v>197</v>
      </c>
      <c r="D349" t="s">
        <v>175</v>
      </c>
      <c r="E349" t="s">
        <v>176</v>
      </c>
      <c r="F349">
        <v>1.3723000000000001</v>
      </c>
      <c r="G349">
        <v>-1.3439000000000001</v>
      </c>
      <c r="H349">
        <v>0.17219999999999999</v>
      </c>
      <c r="I349">
        <v>1.4499999999999999E-3</v>
      </c>
      <c r="J349">
        <v>-2.3650000000000001E-2</v>
      </c>
      <c r="K349">
        <v>4.0726000000000004</v>
      </c>
    </row>
    <row r="350" spans="1:11" hidden="1" x14ac:dyDescent="0.2">
      <c r="A350" t="s">
        <v>231</v>
      </c>
      <c r="B350">
        <v>2.1</v>
      </c>
      <c r="C350" t="s">
        <v>197</v>
      </c>
      <c r="D350" t="s">
        <v>175</v>
      </c>
      <c r="E350" t="s">
        <v>176</v>
      </c>
      <c r="F350">
        <v>1.3723000000000001</v>
      </c>
      <c r="G350">
        <v>-0.67510000000000003</v>
      </c>
      <c r="H350">
        <v>-2.6100000000000002E-2</v>
      </c>
      <c r="I350">
        <v>1.4499999999999999E-3</v>
      </c>
      <c r="J350">
        <v>-2.3650000000000001E-2</v>
      </c>
      <c r="K350">
        <v>4.0726000000000004</v>
      </c>
    </row>
    <row r="351" spans="1:11" hidden="1" x14ac:dyDescent="0.2">
      <c r="A351" t="s">
        <v>231</v>
      </c>
      <c r="B351">
        <v>2.4666700000000001</v>
      </c>
      <c r="C351" t="s">
        <v>197</v>
      </c>
      <c r="D351" t="s">
        <v>175</v>
      </c>
      <c r="E351" t="s">
        <v>176</v>
      </c>
      <c r="F351">
        <v>1.3723000000000001</v>
      </c>
      <c r="G351">
        <v>-0.55159999999999998</v>
      </c>
      <c r="H351">
        <v>-2.6100000000000002E-2</v>
      </c>
      <c r="I351">
        <v>1.4499999999999999E-3</v>
      </c>
      <c r="J351">
        <v>-1.41E-2</v>
      </c>
      <c r="K351">
        <v>4.3004199999999999</v>
      </c>
    </row>
    <row r="352" spans="1:11" hidden="1" x14ac:dyDescent="0.2">
      <c r="A352" t="s">
        <v>231</v>
      </c>
      <c r="B352">
        <v>2.8333300000000001</v>
      </c>
      <c r="C352" t="s">
        <v>197</v>
      </c>
      <c r="D352" t="s">
        <v>175</v>
      </c>
      <c r="E352" t="s">
        <v>176</v>
      </c>
      <c r="F352">
        <v>1.3723000000000001</v>
      </c>
      <c r="G352">
        <v>-0.40920000000000001</v>
      </c>
      <c r="H352">
        <v>-2.6100000000000002E-2</v>
      </c>
      <c r="I352">
        <v>1.4499999999999999E-3</v>
      </c>
      <c r="J352">
        <v>-5.4599999999999996E-3</v>
      </c>
      <c r="K352">
        <v>4.4765600000000001</v>
      </c>
    </row>
    <row r="353" spans="1:12" hidden="1" x14ac:dyDescent="0.2">
      <c r="A353" t="s">
        <v>231</v>
      </c>
      <c r="B353">
        <v>3.2</v>
      </c>
      <c r="C353" t="s">
        <v>197</v>
      </c>
      <c r="D353" t="s">
        <v>175</v>
      </c>
      <c r="E353" t="s">
        <v>176</v>
      </c>
      <c r="F353">
        <v>1.3723000000000001</v>
      </c>
      <c r="G353">
        <v>-0.26669999999999999</v>
      </c>
      <c r="H353">
        <v>-2.6100000000000002E-2</v>
      </c>
      <c r="I353">
        <v>1.4499999999999999E-3</v>
      </c>
      <c r="J353">
        <v>2.6099999999999999E-3</v>
      </c>
      <c r="K353">
        <v>4.60046</v>
      </c>
    </row>
    <row r="354" spans="1:12" hidden="1" x14ac:dyDescent="0.2">
      <c r="A354" t="s">
        <v>231</v>
      </c>
      <c r="B354">
        <v>3.2</v>
      </c>
      <c r="C354" t="s">
        <v>197</v>
      </c>
      <c r="D354" t="s">
        <v>175</v>
      </c>
      <c r="E354" t="s">
        <v>176</v>
      </c>
      <c r="F354">
        <v>1.3722000000000001</v>
      </c>
      <c r="G354">
        <v>0.54320000000000002</v>
      </c>
      <c r="H354">
        <v>-1.0200000000000001E-2</v>
      </c>
      <c r="I354">
        <v>1.4499999999999999E-3</v>
      </c>
      <c r="J354">
        <v>2.6099999999999999E-3</v>
      </c>
      <c r="K354">
        <v>4.60046</v>
      </c>
    </row>
    <row r="355" spans="1:12" hidden="1" x14ac:dyDescent="0.2">
      <c r="A355" t="s">
        <v>231</v>
      </c>
      <c r="B355">
        <v>3.7</v>
      </c>
      <c r="C355" t="s">
        <v>197</v>
      </c>
      <c r="D355" t="s">
        <v>175</v>
      </c>
      <c r="E355" t="s">
        <v>176</v>
      </c>
      <c r="F355">
        <v>1.3722000000000001</v>
      </c>
      <c r="G355">
        <v>0.57079999999999997</v>
      </c>
      <c r="H355">
        <v>-1.0200000000000001E-2</v>
      </c>
      <c r="I355">
        <v>1.4499999999999999E-3</v>
      </c>
      <c r="J355">
        <v>7.7000000000000002E-3</v>
      </c>
      <c r="K355">
        <v>4.3219500000000002</v>
      </c>
    </row>
    <row r="356" spans="1:12" hidden="1" x14ac:dyDescent="0.2">
      <c r="A356" t="s">
        <v>231</v>
      </c>
      <c r="B356">
        <v>4.2</v>
      </c>
      <c r="C356" t="s">
        <v>197</v>
      </c>
      <c r="D356" t="s">
        <v>175</v>
      </c>
      <c r="E356" t="s">
        <v>176</v>
      </c>
      <c r="F356">
        <v>1.3722000000000001</v>
      </c>
      <c r="G356">
        <v>0.59850000000000003</v>
      </c>
      <c r="H356">
        <v>-1.0200000000000001E-2</v>
      </c>
      <c r="I356">
        <v>1.4499999999999999E-3</v>
      </c>
      <c r="J356">
        <v>1.278E-2</v>
      </c>
      <c r="K356">
        <v>4.02963</v>
      </c>
    </row>
    <row r="357" spans="1:12" hidden="1" x14ac:dyDescent="0.2">
      <c r="A357" t="s">
        <v>231</v>
      </c>
      <c r="B357">
        <v>4.7</v>
      </c>
      <c r="C357" t="s">
        <v>197</v>
      </c>
      <c r="D357" t="s">
        <v>175</v>
      </c>
      <c r="E357" t="s">
        <v>176</v>
      </c>
      <c r="F357">
        <v>1.3722000000000001</v>
      </c>
      <c r="G357">
        <v>0.62609999999999999</v>
      </c>
      <c r="H357">
        <v>-1.0200000000000001E-2</v>
      </c>
      <c r="I357">
        <v>1.4499999999999999E-3</v>
      </c>
      <c r="J357">
        <v>1.787E-2</v>
      </c>
      <c r="K357">
        <v>3.72349</v>
      </c>
    </row>
    <row r="358" spans="1:12" hidden="1" x14ac:dyDescent="0.2">
      <c r="A358" t="s">
        <v>231</v>
      </c>
      <c r="B358">
        <v>4.7</v>
      </c>
      <c r="C358" t="s">
        <v>197</v>
      </c>
      <c r="D358" t="s">
        <v>175</v>
      </c>
      <c r="E358" t="s">
        <v>176</v>
      </c>
      <c r="F358">
        <v>1.3723000000000001</v>
      </c>
      <c r="G358">
        <v>1.4359999999999999</v>
      </c>
      <c r="H358">
        <v>0.38690000000000002</v>
      </c>
      <c r="I358">
        <v>1.4499999999999999E-3</v>
      </c>
      <c r="J358">
        <v>1.787E-2</v>
      </c>
      <c r="K358">
        <v>3.72349</v>
      </c>
    </row>
    <row r="359" spans="1:12" hidden="1" x14ac:dyDescent="0.2">
      <c r="A359" t="s">
        <v>231</v>
      </c>
      <c r="B359">
        <v>5.0999999999999996</v>
      </c>
      <c r="C359" t="s">
        <v>197</v>
      </c>
      <c r="D359" t="s">
        <v>175</v>
      </c>
      <c r="E359" t="s">
        <v>176</v>
      </c>
      <c r="F359">
        <v>1.3723000000000001</v>
      </c>
      <c r="G359">
        <v>1.4581</v>
      </c>
      <c r="H359">
        <v>0.38690000000000002</v>
      </c>
      <c r="I359">
        <v>1.4499999999999999E-3</v>
      </c>
      <c r="J359">
        <v>-0.14241999999999999</v>
      </c>
      <c r="K359">
        <v>3.14466</v>
      </c>
    </row>
    <row r="360" spans="1:12" hidden="1" x14ac:dyDescent="0.2">
      <c r="A360" t="s">
        <v>231</v>
      </c>
      <c r="B360">
        <v>5.5</v>
      </c>
      <c r="C360" t="s">
        <v>197</v>
      </c>
      <c r="D360" t="s">
        <v>175</v>
      </c>
      <c r="E360" t="s">
        <v>176</v>
      </c>
      <c r="F360">
        <v>1.3723000000000001</v>
      </c>
      <c r="G360">
        <v>1.4802</v>
      </c>
      <c r="H360">
        <v>0.38690000000000002</v>
      </c>
      <c r="I360">
        <v>1.4499999999999999E-3</v>
      </c>
      <c r="J360">
        <v>-0.30358000000000002</v>
      </c>
      <c r="K360">
        <v>2.5569899999999999</v>
      </c>
    </row>
    <row r="361" spans="1:12" hidden="1" x14ac:dyDescent="0.2">
      <c r="A361" t="s">
        <v>231</v>
      </c>
      <c r="B361">
        <v>5.5</v>
      </c>
      <c r="C361" t="s">
        <v>197</v>
      </c>
      <c r="D361" t="s">
        <v>175</v>
      </c>
      <c r="E361" t="s">
        <v>176</v>
      </c>
      <c r="F361">
        <v>1.3718999999999999</v>
      </c>
      <c r="G361">
        <v>2.8161</v>
      </c>
      <c r="H361">
        <v>-0.33729999999999999</v>
      </c>
      <c r="I361">
        <v>1.4499999999999999E-3</v>
      </c>
      <c r="J361">
        <v>-0.30358000000000002</v>
      </c>
      <c r="K361">
        <v>2.5568900000000001</v>
      </c>
    </row>
    <row r="362" spans="1:12" hidden="1" x14ac:dyDescent="0.2">
      <c r="A362" t="s">
        <v>231</v>
      </c>
      <c r="B362">
        <v>5.95</v>
      </c>
      <c r="C362" t="s">
        <v>197</v>
      </c>
      <c r="D362" t="s">
        <v>175</v>
      </c>
      <c r="E362" t="s">
        <v>176</v>
      </c>
      <c r="F362">
        <v>1.3718999999999999</v>
      </c>
      <c r="G362">
        <v>2.8410000000000002</v>
      </c>
      <c r="H362">
        <v>-0.33729999999999999</v>
      </c>
      <c r="I362">
        <v>1.4499999999999999E-3</v>
      </c>
      <c r="J362">
        <v>-0.15179000000000001</v>
      </c>
      <c r="K362">
        <v>1.2840400000000001</v>
      </c>
    </row>
    <row r="363" spans="1:12" hidden="1" x14ac:dyDescent="0.2">
      <c r="A363" t="s">
        <v>231</v>
      </c>
      <c r="B363">
        <v>6.4</v>
      </c>
      <c r="C363" t="s">
        <v>197</v>
      </c>
      <c r="D363" t="s">
        <v>175</v>
      </c>
      <c r="E363" t="s">
        <v>176</v>
      </c>
      <c r="F363">
        <v>1.3718999999999999</v>
      </c>
      <c r="G363">
        <v>2.8658999999999999</v>
      </c>
      <c r="H363">
        <v>-0.33729999999999999</v>
      </c>
      <c r="I363">
        <v>1.4499999999999999E-3</v>
      </c>
      <c r="J363">
        <v>-2.5649999999999998E-16</v>
      </c>
      <c r="K363">
        <v>-3.9849999999999999E-15</v>
      </c>
    </row>
    <row r="364" spans="1:12" x14ac:dyDescent="0.2">
      <c r="A364" s="101" t="s">
        <v>231</v>
      </c>
      <c r="B364" s="101">
        <v>0</v>
      </c>
      <c r="C364" s="101" t="s">
        <v>177</v>
      </c>
      <c r="D364" s="101" t="s">
        <v>175</v>
      </c>
      <c r="E364" s="101" t="s">
        <v>186</v>
      </c>
      <c r="F364" s="101">
        <v>10.339700000000001</v>
      </c>
      <c r="G364" s="101">
        <v>-2.6657000000000002</v>
      </c>
      <c r="H364" s="101">
        <v>-0.4501</v>
      </c>
      <c r="I364" s="101">
        <v>9.8999999999999999E-4</v>
      </c>
      <c r="J364" s="101">
        <v>0</v>
      </c>
      <c r="K364" s="101">
        <v>0</v>
      </c>
      <c r="L364" s="102" t="s">
        <v>220</v>
      </c>
    </row>
    <row r="365" spans="1:12" hidden="1" x14ac:dyDescent="0.2">
      <c r="A365" t="s">
        <v>231</v>
      </c>
      <c r="B365">
        <v>0.4</v>
      </c>
      <c r="C365" t="s">
        <v>177</v>
      </c>
      <c r="D365" t="s">
        <v>175</v>
      </c>
      <c r="E365" t="s">
        <v>186</v>
      </c>
      <c r="F365">
        <v>10.339700000000001</v>
      </c>
      <c r="G365">
        <v>-2.6436000000000002</v>
      </c>
      <c r="H365">
        <v>-0.4501</v>
      </c>
      <c r="I365">
        <v>9.8999999999999999E-4</v>
      </c>
      <c r="J365">
        <v>0.18268000000000001</v>
      </c>
      <c r="K365">
        <v>1.06185</v>
      </c>
    </row>
    <row r="366" spans="1:12" hidden="1" x14ac:dyDescent="0.2">
      <c r="A366" t="s">
        <v>231</v>
      </c>
      <c r="B366">
        <v>0.4</v>
      </c>
      <c r="C366" t="s">
        <v>177</v>
      </c>
      <c r="D366" t="s">
        <v>175</v>
      </c>
      <c r="E366" t="s">
        <v>186</v>
      </c>
      <c r="F366">
        <v>10.339700000000001</v>
      </c>
      <c r="G366">
        <v>-2.3936999999999999</v>
      </c>
      <c r="H366">
        <v>-0.4501</v>
      </c>
      <c r="I366">
        <v>9.8999999999999999E-4</v>
      </c>
      <c r="J366">
        <v>0.18268000000000001</v>
      </c>
      <c r="K366">
        <v>1.06185</v>
      </c>
    </row>
    <row r="367" spans="1:12" hidden="1" x14ac:dyDescent="0.2">
      <c r="A367" t="s">
        <v>231</v>
      </c>
      <c r="B367">
        <v>0.7</v>
      </c>
      <c r="C367" t="s">
        <v>177</v>
      </c>
      <c r="D367" t="s">
        <v>175</v>
      </c>
      <c r="E367" t="s">
        <v>186</v>
      </c>
      <c r="F367">
        <v>10.339700000000001</v>
      </c>
      <c r="G367">
        <v>-2.3771</v>
      </c>
      <c r="H367">
        <v>-0.4501</v>
      </c>
      <c r="I367">
        <v>9.8999999999999999E-4</v>
      </c>
      <c r="J367">
        <v>0.31969999999999998</v>
      </c>
      <c r="K367">
        <v>1.77746</v>
      </c>
    </row>
    <row r="368" spans="1:12" hidden="1" x14ac:dyDescent="0.2">
      <c r="A368" t="s">
        <v>231</v>
      </c>
      <c r="B368">
        <v>1</v>
      </c>
      <c r="C368" t="s">
        <v>177</v>
      </c>
      <c r="D368" t="s">
        <v>175</v>
      </c>
      <c r="E368" t="s">
        <v>186</v>
      </c>
      <c r="F368">
        <v>10.339700000000001</v>
      </c>
      <c r="G368">
        <v>-2.3605</v>
      </c>
      <c r="H368">
        <v>-0.4501</v>
      </c>
      <c r="I368">
        <v>9.8999999999999999E-4</v>
      </c>
      <c r="J368">
        <v>0.45671</v>
      </c>
      <c r="K368">
        <v>2.4881000000000002</v>
      </c>
    </row>
    <row r="369" spans="1:11" hidden="1" x14ac:dyDescent="0.2">
      <c r="A369" t="s">
        <v>231</v>
      </c>
      <c r="B369">
        <v>1</v>
      </c>
      <c r="C369" t="s">
        <v>177</v>
      </c>
      <c r="D369" t="s">
        <v>175</v>
      </c>
      <c r="E369" t="s">
        <v>186</v>
      </c>
      <c r="F369">
        <v>4.1806000000000001</v>
      </c>
      <c r="G369">
        <v>-1.6818</v>
      </c>
      <c r="H369">
        <v>0.38490000000000002</v>
      </c>
      <c r="I369">
        <v>9.8999999999999999E-4</v>
      </c>
      <c r="J369">
        <v>0.45671</v>
      </c>
      <c r="K369">
        <v>2.4881000000000002</v>
      </c>
    </row>
    <row r="370" spans="1:11" hidden="1" x14ac:dyDescent="0.2">
      <c r="A370" t="s">
        <v>231</v>
      </c>
      <c r="B370">
        <v>1.4</v>
      </c>
      <c r="C370" t="s">
        <v>177</v>
      </c>
      <c r="D370" t="s">
        <v>175</v>
      </c>
      <c r="E370" t="s">
        <v>186</v>
      </c>
      <c r="F370">
        <v>4.1806000000000001</v>
      </c>
      <c r="G370">
        <v>-1.6597</v>
      </c>
      <c r="H370">
        <v>0.38490000000000002</v>
      </c>
      <c r="I370">
        <v>9.8999999999999999E-4</v>
      </c>
      <c r="J370">
        <v>0.30274000000000001</v>
      </c>
      <c r="K370">
        <v>3.1564000000000001</v>
      </c>
    </row>
    <row r="371" spans="1:11" hidden="1" x14ac:dyDescent="0.2">
      <c r="A371" t="s">
        <v>231</v>
      </c>
      <c r="B371">
        <v>1.4</v>
      </c>
      <c r="C371" t="s">
        <v>177</v>
      </c>
      <c r="D371" t="s">
        <v>175</v>
      </c>
      <c r="E371" t="s">
        <v>186</v>
      </c>
      <c r="F371">
        <v>4.1806000000000001</v>
      </c>
      <c r="G371">
        <v>-1.4097999999999999</v>
      </c>
      <c r="H371">
        <v>0.38490000000000002</v>
      </c>
      <c r="I371">
        <v>9.8999999999999999E-4</v>
      </c>
      <c r="J371">
        <v>0.30274000000000001</v>
      </c>
      <c r="K371">
        <v>3.1564000000000001</v>
      </c>
    </row>
    <row r="372" spans="1:11" hidden="1" x14ac:dyDescent="0.2">
      <c r="A372" t="s">
        <v>231</v>
      </c>
      <c r="B372">
        <v>1.75</v>
      </c>
      <c r="C372" t="s">
        <v>177</v>
      </c>
      <c r="D372" t="s">
        <v>175</v>
      </c>
      <c r="E372" t="s">
        <v>186</v>
      </c>
      <c r="F372">
        <v>4.1806000000000001</v>
      </c>
      <c r="G372">
        <v>-1.3905000000000001</v>
      </c>
      <c r="H372">
        <v>0.38490000000000002</v>
      </c>
      <c r="I372">
        <v>9.8999999999999999E-4</v>
      </c>
      <c r="J372">
        <v>0.16802</v>
      </c>
      <c r="K372">
        <v>3.6464500000000002</v>
      </c>
    </row>
    <row r="373" spans="1:11" hidden="1" x14ac:dyDescent="0.2">
      <c r="A373" t="s">
        <v>231</v>
      </c>
      <c r="B373">
        <v>2.1</v>
      </c>
      <c r="C373" t="s">
        <v>177</v>
      </c>
      <c r="D373" t="s">
        <v>175</v>
      </c>
      <c r="E373" t="s">
        <v>186</v>
      </c>
      <c r="F373">
        <v>4.1806000000000001</v>
      </c>
      <c r="G373">
        <v>-1.3711</v>
      </c>
      <c r="H373">
        <v>0.38490000000000002</v>
      </c>
      <c r="I373">
        <v>9.8999999999999999E-4</v>
      </c>
      <c r="J373">
        <v>3.5340000000000003E-2</v>
      </c>
      <c r="K373">
        <v>4.1297300000000003</v>
      </c>
    </row>
    <row r="374" spans="1:11" hidden="1" x14ac:dyDescent="0.2">
      <c r="A374" t="s">
        <v>231</v>
      </c>
      <c r="B374">
        <v>2.1</v>
      </c>
      <c r="C374" t="s">
        <v>177</v>
      </c>
      <c r="D374" t="s">
        <v>175</v>
      </c>
      <c r="E374" t="s">
        <v>186</v>
      </c>
      <c r="F374">
        <v>4.1806000000000001</v>
      </c>
      <c r="G374">
        <v>-0.70230000000000004</v>
      </c>
      <c r="H374">
        <v>1.8100000000000002E-2</v>
      </c>
      <c r="I374">
        <v>9.8999999999999999E-4</v>
      </c>
      <c r="J374">
        <v>3.5340000000000003E-2</v>
      </c>
      <c r="K374">
        <v>4.1297300000000003</v>
      </c>
    </row>
    <row r="375" spans="1:11" hidden="1" x14ac:dyDescent="0.2">
      <c r="A375" t="s">
        <v>231</v>
      </c>
      <c r="B375">
        <v>2.4666700000000001</v>
      </c>
      <c r="C375" t="s">
        <v>177</v>
      </c>
      <c r="D375" t="s">
        <v>175</v>
      </c>
      <c r="E375" t="s">
        <v>186</v>
      </c>
      <c r="F375">
        <v>4.1806000000000001</v>
      </c>
      <c r="G375">
        <v>-0.57879999999999998</v>
      </c>
      <c r="H375">
        <v>1.8100000000000002E-2</v>
      </c>
      <c r="I375">
        <v>9.8999999999999999E-4</v>
      </c>
      <c r="J375">
        <v>2.87E-2</v>
      </c>
      <c r="K375">
        <v>4.3675300000000004</v>
      </c>
    </row>
    <row r="376" spans="1:11" hidden="1" x14ac:dyDescent="0.2">
      <c r="A376" t="s">
        <v>231</v>
      </c>
      <c r="B376">
        <v>2.8333300000000001</v>
      </c>
      <c r="C376" t="s">
        <v>177</v>
      </c>
      <c r="D376" t="s">
        <v>175</v>
      </c>
      <c r="E376" t="s">
        <v>186</v>
      </c>
      <c r="F376">
        <v>4.1806000000000001</v>
      </c>
      <c r="G376">
        <v>-0.43640000000000001</v>
      </c>
      <c r="H376">
        <v>1.8100000000000002E-2</v>
      </c>
      <c r="I376">
        <v>9.8999999999999999E-4</v>
      </c>
      <c r="J376">
        <v>2.299E-2</v>
      </c>
      <c r="K376">
        <v>4.5536399999999997</v>
      </c>
    </row>
    <row r="377" spans="1:11" hidden="1" x14ac:dyDescent="0.2">
      <c r="A377" t="s">
        <v>231</v>
      </c>
      <c r="B377">
        <v>3.2</v>
      </c>
      <c r="C377" t="s">
        <v>177</v>
      </c>
      <c r="D377" t="s">
        <v>175</v>
      </c>
      <c r="E377" t="s">
        <v>186</v>
      </c>
      <c r="F377">
        <v>4.1806000000000001</v>
      </c>
      <c r="G377">
        <v>-0.29389999999999999</v>
      </c>
      <c r="H377">
        <v>1.8100000000000002E-2</v>
      </c>
      <c r="I377">
        <v>9.8999999999999999E-4</v>
      </c>
      <c r="J377">
        <v>1.7829999999999999E-2</v>
      </c>
      <c r="K377">
        <v>4.6875200000000001</v>
      </c>
    </row>
    <row r="378" spans="1:11" hidden="1" x14ac:dyDescent="0.2">
      <c r="A378" t="s">
        <v>231</v>
      </c>
      <c r="B378">
        <v>3.2</v>
      </c>
      <c r="C378" t="s">
        <v>177</v>
      </c>
      <c r="D378" t="s">
        <v>175</v>
      </c>
      <c r="E378" t="s">
        <v>186</v>
      </c>
      <c r="F378">
        <v>4.1802999999999999</v>
      </c>
      <c r="G378">
        <v>0.51600000000000001</v>
      </c>
      <c r="H378">
        <v>-3.8100000000000002E-2</v>
      </c>
      <c r="I378">
        <v>9.8999999999999999E-4</v>
      </c>
      <c r="J378">
        <v>1.7829999999999999E-2</v>
      </c>
      <c r="K378">
        <v>4.6875200000000001</v>
      </c>
    </row>
    <row r="379" spans="1:11" hidden="1" x14ac:dyDescent="0.2">
      <c r="A379" t="s">
        <v>231</v>
      </c>
      <c r="B379">
        <v>3.7</v>
      </c>
      <c r="C379" t="s">
        <v>177</v>
      </c>
      <c r="D379" t="s">
        <v>175</v>
      </c>
      <c r="E379" t="s">
        <v>186</v>
      </c>
      <c r="F379">
        <v>4.1802999999999999</v>
      </c>
      <c r="G379">
        <v>0.54359999999999997</v>
      </c>
      <c r="H379">
        <v>-3.8100000000000002E-2</v>
      </c>
      <c r="I379">
        <v>9.8999999999999999E-4</v>
      </c>
      <c r="J379">
        <v>3.6880000000000003E-2</v>
      </c>
      <c r="K379">
        <v>4.4226099999999997</v>
      </c>
    </row>
    <row r="380" spans="1:11" hidden="1" x14ac:dyDescent="0.2">
      <c r="A380" t="s">
        <v>231</v>
      </c>
      <c r="B380">
        <v>4.2</v>
      </c>
      <c r="C380" t="s">
        <v>177</v>
      </c>
      <c r="D380" t="s">
        <v>175</v>
      </c>
      <c r="E380" t="s">
        <v>186</v>
      </c>
      <c r="F380">
        <v>4.1802999999999999</v>
      </c>
      <c r="G380">
        <v>0.57130000000000003</v>
      </c>
      <c r="H380">
        <v>-3.8100000000000002E-2</v>
      </c>
      <c r="I380">
        <v>9.8999999999999999E-4</v>
      </c>
      <c r="J380">
        <v>5.5930000000000001E-2</v>
      </c>
      <c r="K380">
        <v>4.1438800000000002</v>
      </c>
    </row>
    <row r="381" spans="1:11" hidden="1" x14ac:dyDescent="0.2">
      <c r="A381" t="s">
        <v>231</v>
      </c>
      <c r="B381">
        <v>4.7</v>
      </c>
      <c r="C381" t="s">
        <v>177</v>
      </c>
      <c r="D381" t="s">
        <v>175</v>
      </c>
      <c r="E381" t="s">
        <v>186</v>
      </c>
      <c r="F381">
        <v>4.1802999999999999</v>
      </c>
      <c r="G381">
        <v>0.59889999999999999</v>
      </c>
      <c r="H381">
        <v>-3.8100000000000002E-2</v>
      </c>
      <c r="I381">
        <v>9.8999999999999999E-4</v>
      </c>
      <c r="J381">
        <v>7.4980000000000005E-2</v>
      </c>
      <c r="K381">
        <v>3.8513500000000001</v>
      </c>
    </row>
    <row r="382" spans="1:11" hidden="1" x14ac:dyDescent="0.2">
      <c r="A382" t="s">
        <v>231</v>
      </c>
      <c r="B382">
        <v>4.7</v>
      </c>
      <c r="C382" t="s">
        <v>177</v>
      </c>
      <c r="D382" t="s">
        <v>175</v>
      </c>
      <c r="E382" t="s">
        <v>186</v>
      </c>
      <c r="F382">
        <v>4.1806000000000001</v>
      </c>
      <c r="G382">
        <v>1.4088000000000001</v>
      </c>
      <c r="H382">
        <v>1.0261</v>
      </c>
      <c r="I382">
        <v>9.8999999999999999E-4</v>
      </c>
      <c r="J382">
        <v>7.4980000000000005E-2</v>
      </c>
      <c r="K382">
        <v>3.8513500000000001</v>
      </c>
    </row>
    <row r="383" spans="1:11" hidden="1" x14ac:dyDescent="0.2">
      <c r="A383" t="s">
        <v>231</v>
      </c>
      <c r="B383">
        <v>5.0999999999999996</v>
      </c>
      <c r="C383" t="s">
        <v>177</v>
      </c>
      <c r="D383" t="s">
        <v>175</v>
      </c>
      <c r="E383" t="s">
        <v>186</v>
      </c>
      <c r="F383">
        <v>4.1806000000000001</v>
      </c>
      <c r="G383">
        <v>1.4309000000000001</v>
      </c>
      <c r="H383">
        <v>1.0261</v>
      </c>
      <c r="I383">
        <v>9.8999999999999999E-4</v>
      </c>
      <c r="J383">
        <v>-0.32993</v>
      </c>
      <c r="K383">
        <v>3.2833999999999999</v>
      </c>
    </row>
    <row r="384" spans="1:11" hidden="1" x14ac:dyDescent="0.2">
      <c r="A384" t="s">
        <v>231</v>
      </c>
      <c r="B384">
        <v>5.5</v>
      </c>
      <c r="C384" t="s">
        <v>177</v>
      </c>
      <c r="D384" t="s">
        <v>175</v>
      </c>
      <c r="E384" t="s">
        <v>186</v>
      </c>
      <c r="F384">
        <v>4.1806000000000001</v>
      </c>
      <c r="G384">
        <v>1.4530000000000001</v>
      </c>
      <c r="H384">
        <v>1.0261</v>
      </c>
      <c r="I384">
        <v>9.8999999999999999E-4</v>
      </c>
      <c r="J384">
        <v>-0.73397000000000001</v>
      </c>
      <c r="K384">
        <v>2.70661</v>
      </c>
    </row>
    <row r="385" spans="1:11" hidden="1" x14ac:dyDescent="0.2">
      <c r="A385" t="s">
        <v>231</v>
      </c>
      <c r="B385">
        <v>5.5</v>
      </c>
      <c r="C385" t="s">
        <v>177</v>
      </c>
      <c r="D385" t="s">
        <v>175</v>
      </c>
      <c r="E385" t="s">
        <v>186</v>
      </c>
      <c r="F385">
        <v>4.1311999999999998</v>
      </c>
      <c r="G385">
        <v>2.9823</v>
      </c>
      <c r="H385">
        <v>-0.8155</v>
      </c>
      <c r="I385">
        <v>9.8999999999999999E-4</v>
      </c>
      <c r="J385">
        <v>-0.73397000000000001</v>
      </c>
      <c r="K385">
        <v>2.7064900000000001</v>
      </c>
    </row>
    <row r="386" spans="1:11" hidden="1" x14ac:dyDescent="0.2">
      <c r="A386" t="s">
        <v>231</v>
      </c>
      <c r="B386">
        <v>5.95</v>
      </c>
      <c r="C386" t="s">
        <v>177</v>
      </c>
      <c r="D386" t="s">
        <v>175</v>
      </c>
      <c r="E386" t="s">
        <v>186</v>
      </c>
      <c r="F386">
        <v>4.1311999999999998</v>
      </c>
      <c r="G386">
        <v>3.0072000000000001</v>
      </c>
      <c r="H386">
        <v>-0.8155</v>
      </c>
      <c r="I386">
        <v>9.8999999999999999E-4</v>
      </c>
      <c r="J386">
        <v>-0.36698999999999998</v>
      </c>
      <c r="K386">
        <v>1.35884</v>
      </c>
    </row>
    <row r="387" spans="1:11" hidden="1" x14ac:dyDescent="0.2">
      <c r="A387" t="s">
        <v>231</v>
      </c>
      <c r="B387">
        <v>6.4</v>
      </c>
      <c r="C387" t="s">
        <v>177</v>
      </c>
      <c r="D387" t="s">
        <v>175</v>
      </c>
      <c r="E387" t="s">
        <v>186</v>
      </c>
      <c r="F387">
        <v>4.1311999999999998</v>
      </c>
      <c r="G387">
        <v>3.0320999999999998</v>
      </c>
      <c r="H387">
        <v>-0.8155</v>
      </c>
      <c r="I387">
        <v>9.8999999999999999E-4</v>
      </c>
      <c r="J387">
        <v>2.9699999999999999E-16</v>
      </c>
      <c r="K387">
        <v>-3.3930000000000001E-15</v>
      </c>
    </row>
    <row r="388" spans="1:11" hidden="1" x14ac:dyDescent="0.2">
      <c r="A388" t="s">
        <v>231</v>
      </c>
      <c r="B388">
        <v>0</v>
      </c>
      <c r="C388" t="s">
        <v>177</v>
      </c>
      <c r="D388" t="s">
        <v>175</v>
      </c>
      <c r="E388" t="s">
        <v>176</v>
      </c>
      <c r="F388">
        <v>10.164099999999999</v>
      </c>
      <c r="G388">
        <v>-2.6657000000000002</v>
      </c>
      <c r="H388">
        <v>-0.45669999999999999</v>
      </c>
      <c r="I388">
        <v>9.2000000000000003E-4</v>
      </c>
      <c r="J388">
        <v>0</v>
      </c>
      <c r="K388">
        <v>0</v>
      </c>
    </row>
    <row r="389" spans="1:11" hidden="1" x14ac:dyDescent="0.2">
      <c r="A389" t="s">
        <v>231</v>
      </c>
      <c r="B389">
        <v>0.4</v>
      </c>
      <c r="C389" t="s">
        <v>177</v>
      </c>
      <c r="D389" t="s">
        <v>175</v>
      </c>
      <c r="E389" t="s">
        <v>176</v>
      </c>
      <c r="F389">
        <v>10.164099999999999</v>
      </c>
      <c r="G389">
        <v>-2.6436000000000002</v>
      </c>
      <c r="H389">
        <v>-0.45669999999999999</v>
      </c>
      <c r="I389">
        <v>9.2000000000000003E-4</v>
      </c>
      <c r="J389">
        <v>0.18004999999999999</v>
      </c>
      <c r="K389">
        <v>1.06185</v>
      </c>
    </row>
    <row r="390" spans="1:11" hidden="1" x14ac:dyDescent="0.2">
      <c r="A390" t="s">
        <v>231</v>
      </c>
      <c r="B390">
        <v>0.4</v>
      </c>
      <c r="C390" t="s">
        <v>177</v>
      </c>
      <c r="D390" t="s">
        <v>175</v>
      </c>
      <c r="E390" t="s">
        <v>176</v>
      </c>
      <c r="F390">
        <v>10.164099999999999</v>
      </c>
      <c r="G390">
        <v>-2.3936999999999999</v>
      </c>
      <c r="H390">
        <v>-0.45669999999999999</v>
      </c>
      <c r="I390">
        <v>9.2000000000000003E-4</v>
      </c>
      <c r="J390">
        <v>0.18004999999999999</v>
      </c>
      <c r="K390">
        <v>1.06185</v>
      </c>
    </row>
    <row r="391" spans="1:11" hidden="1" x14ac:dyDescent="0.2">
      <c r="A391" t="s">
        <v>231</v>
      </c>
      <c r="B391">
        <v>0.7</v>
      </c>
      <c r="C391" t="s">
        <v>177</v>
      </c>
      <c r="D391" t="s">
        <v>175</v>
      </c>
      <c r="E391" t="s">
        <v>176</v>
      </c>
      <c r="F391">
        <v>10.164099999999999</v>
      </c>
      <c r="G391">
        <v>-2.3771</v>
      </c>
      <c r="H391">
        <v>-0.45669999999999999</v>
      </c>
      <c r="I391">
        <v>9.2000000000000003E-4</v>
      </c>
      <c r="J391">
        <v>0.31508999999999998</v>
      </c>
      <c r="K391">
        <v>1.77746</v>
      </c>
    </row>
    <row r="392" spans="1:11" hidden="1" x14ac:dyDescent="0.2">
      <c r="A392" t="s">
        <v>231</v>
      </c>
      <c r="B392">
        <v>1</v>
      </c>
      <c r="C392" t="s">
        <v>177</v>
      </c>
      <c r="D392" t="s">
        <v>175</v>
      </c>
      <c r="E392" t="s">
        <v>176</v>
      </c>
      <c r="F392">
        <v>10.164099999999999</v>
      </c>
      <c r="G392">
        <v>-2.3605</v>
      </c>
      <c r="H392">
        <v>-0.45669999999999999</v>
      </c>
      <c r="I392">
        <v>9.2000000000000003E-4</v>
      </c>
      <c r="J392">
        <v>0.45012999999999997</v>
      </c>
      <c r="K392">
        <v>2.4881000000000002</v>
      </c>
    </row>
    <row r="393" spans="1:11" hidden="1" x14ac:dyDescent="0.2">
      <c r="A393" t="s">
        <v>231</v>
      </c>
      <c r="B393">
        <v>1</v>
      </c>
      <c r="C393" t="s">
        <v>177</v>
      </c>
      <c r="D393" t="s">
        <v>175</v>
      </c>
      <c r="E393" t="s">
        <v>176</v>
      </c>
      <c r="F393">
        <v>4.1182999999999996</v>
      </c>
      <c r="G393">
        <v>-1.6818</v>
      </c>
      <c r="H393">
        <v>0.37709999999999999</v>
      </c>
      <c r="I393">
        <v>9.2000000000000003E-4</v>
      </c>
      <c r="J393">
        <v>0.45012999999999997</v>
      </c>
      <c r="K393">
        <v>2.4881000000000002</v>
      </c>
    </row>
    <row r="394" spans="1:11" hidden="1" x14ac:dyDescent="0.2">
      <c r="A394" t="s">
        <v>231</v>
      </c>
      <c r="B394">
        <v>1.4</v>
      </c>
      <c r="C394" t="s">
        <v>177</v>
      </c>
      <c r="D394" t="s">
        <v>175</v>
      </c>
      <c r="E394" t="s">
        <v>176</v>
      </c>
      <c r="F394">
        <v>4.1182999999999996</v>
      </c>
      <c r="G394">
        <v>-1.6597</v>
      </c>
      <c r="H394">
        <v>0.37709999999999999</v>
      </c>
      <c r="I394">
        <v>9.2000000000000003E-4</v>
      </c>
      <c r="J394">
        <v>0.29930000000000001</v>
      </c>
      <c r="K394">
        <v>3.1564000000000001</v>
      </c>
    </row>
    <row r="395" spans="1:11" hidden="1" x14ac:dyDescent="0.2">
      <c r="A395" t="s">
        <v>231</v>
      </c>
      <c r="B395">
        <v>1.4</v>
      </c>
      <c r="C395" t="s">
        <v>177</v>
      </c>
      <c r="D395" t="s">
        <v>175</v>
      </c>
      <c r="E395" t="s">
        <v>176</v>
      </c>
      <c r="F395">
        <v>4.1182999999999996</v>
      </c>
      <c r="G395">
        <v>-1.4097999999999999</v>
      </c>
      <c r="H395">
        <v>0.37709999999999999</v>
      </c>
      <c r="I395">
        <v>9.2000000000000003E-4</v>
      </c>
      <c r="J395">
        <v>0.29930000000000001</v>
      </c>
      <c r="K395">
        <v>3.1564000000000001</v>
      </c>
    </row>
    <row r="396" spans="1:11" hidden="1" x14ac:dyDescent="0.2">
      <c r="A396" t="s">
        <v>231</v>
      </c>
      <c r="B396">
        <v>1.75</v>
      </c>
      <c r="C396" t="s">
        <v>177</v>
      </c>
      <c r="D396" t="s">
        <v>175</v>
      </c>
      <c r="E396" t="s">
        <v>176</v>
      </c>
      <c r="F396">
        <v>4.1182999999999996</v>
      </c>
      <c r="G396">
        <v>-1.3905000000000001</v>
      </c>
      <c r="H396">
        <v>0.37709999999999999</v>
      </c>
      <c r="I396">
        <v>9.2000000000000003E-4</v>
      </c>
      <c r="J396">
        <v>0.16732</v>
      </c>
      <c r="K396">
        <v>3.6464500000000002</v>
      </c>
    </row>
    <row r="397" spans="1:11" hidden="1" x14ac:dyDescent="0.2">
      <c r="A397" t="s">
        <v>231</v>
      </c>
      <c r="B397">
        <v>2.1</v>
      </c>
      <c r="C397" t="s">
        <v>177</v>
      </c>
      <c r="D397" t="s">
        <v>175</v>
      </c>
      <c r="E397" t="s">
        <v>176</v>
      </c>
      <c r="F397">
        <v>4.1182999999999996</v>
      </c>
      <c r="G397">
        <v>-1.3711</v>
      </c>
      <c r="H397">
        <v>0.37709999999999999</v>
      </c>
      <c r="I397">
        <v>9.2000000000000003E-4</v>
      </c>
      <c r="J397">
        <v>3.3300000000000003E-2</v>
      </c>
      <c r="K397">
        <v>4.1297199999999998</v>
      </c>
    </row>
    <row r="398" spans="1:11" hidden="1" x14ac:dyDescent="0.2">
      <c r="A398" t="s">
        <v>231</v>
      </c>
      <c r="B398">
        <v>2.1</v>
      </c>
      <c r="C398" t="s">
        <v>177</v>
      </c>
      <c r="D398" t="s">
        <v>175</v>
      </c>
      <c r="E398" t="s">
        <v>176</v>
      </c>
      <c r="F398">
        <v>4.1182999999999996</v>
      </c>
      <c r="G398">
        <v>-0.70230000000000004</v>
      </c>
      <c r="H398">
        <v>1.41E-2</v>
      </c>
      <c r="I398">
        <v>9.2000000000000003E-4</v>
      </c>
      <c r="J398">
        <v>3.3300000000000003E-2</v>
      </c>
      <c r="K398">
        <v>4.1297199999999998</v>
      </c>
    </row>
    <row r="399" spans="1:11" hidden="1" x14ac:dyDescent="0.2">
      <c r="A399" t="s">
        <v>231</v>
      </c>
      <c r="B399">
        <v>2.4666700000000001</v>
      </c>
      <c r="C399" t="s">
        <v>177</v>
      </c>
      <c r="D399" t="s">
        <v>175</v>
      </c>
      <c r="E399" t="s">
        <v>176</v>
      </c>
      <c r="F399">
        <v>4.1182999999999996</v>
      </c>
      <c r="G399">
        <v>-0.57879999999999998</v>
      </c>
      <c r="H399">
        <v>1.41E-2</v>
      </c>
      <c r="I399">
        <v>9.2000000000000003E-4</v>
      </c>
      <c r="J399">
        <v>2.8139999999999998E-2</v>
      </c>
      <c r="K399">
        <v>4.3675199999999998</v>
      </c>
    </row>
    <row r="400" spans="1:11" hidden="1" x14ac:dyDescent="0.2">
      <c r="A400" t="s">
        <v>231</v>
      </c>
      <c r="B400">
        <v>2.8333300000000001</v>
      </c>
      <c r="C400" t="s">
        <v>177</v>
      </c>
      <c r="D400" t="s">
        <v>175</v>
      </c>
      <c r="E400" t="s">
        <v>176</v>
      </c>
      <c r="F400">
        <v>4.1182999999999996</v>
      </c>
      <c r="G400">
        <v>-0.43640000000000001</v>
      </c>
      <c r="H400">
        <v>1.41E-2</v>
      </c>
      <c r="I400">
        <v>9.2000000000000003E-4</v>
      </c>
      <c r="J400">
        <v>2.206E-2</v>
      </c>
      <c r="K400">
        <v>4.5536300000000001</v>
      </c>
    </row>
    <row r="401" spans="1:11" hidden="1" x14ac:dyDescent="0.2">
      <c r="A401" t="s">
        <v>231</v>
      </c>
      <c r="B401">
        <v>3.2</v>
      </c>
      <c r="C401" t="s">
        <v>177</v>
      </c>
      <c r="D401" t="s">
        <v>175</v>
      </c>
      <c r="E401" t="s">
        <v>176</v>
      </c>
      <c r="F401">
        <v>4.1182999999999996</v>
      </c>
      <c r="G401">
        <v>-0.29389999999999999</v>
      </c>
      <c r="H401">
        <v>1.41E-2</v>
      </c>
      <c r="I401">
        <v>9.2000000000000003E-4</v>
      </c>
      <c r="J401">
        <v>1.5429999999999999E-2</v>
      </c>
      <c r="K401">
        <v>4.6875099999999996</v>
      </c>
    </row>
    <row r="402" spans="1:11" hidden="1" x14ac:dyDescent="0.2">
      <c r="A402" t="s">
        <v>231</v>
      </c>
      <c r="B402">
        <v>3.2</v>
      </c>
      <c r="C402" t="s">
        <v>177</v>
      </c>
      <c r="D402" t="s">
        <v>175</v>
      </c>
      <c r="E402" t="s">
        <v>176</v>
      </c>
      <c r="F402">
        <v>4.1178999999999997</v>
      </c>
      <c r="G402">
        <v>0.51600000000000001</v>
      </c>
      <c r="H402">
        <v>-3.9100000000000003E-2</v>
      </c>
      <c r="I402">
        <v>9.2000000000000003E-4</v>
      </c>
      <c r="J402">
        <v>1.5429999999999999E-2</v>
      </c>
      <c r="K402">
        <v>4.6875099999999996</v>
      </c>
    </row>
    <row r="403" spans="1:11" hidden="1" x14ac:dyDescent="0.2">
      <c r="A403" t="s">
        <v>231</v>
      </c>
      <c r="B403">
        <v>3.7</v>
      </c>
      <c r="C403" t="s">
        <v>177</v>
      </c>
      <c r="D403" t="s">
        <v>175</v>
      </c>
      <c r="E403" t="s">
        <v>176</v>
      </c>
      <c r="F403">
        <v>4.1178999999999997</v>
      </c>
      <c r="G403">
        <v>0.54359999999999997</v>
      </c>
      <c r="H403">
        <v>-3.9100000000000003E-2</v>
      </c>
      <c r="I403">
        <v>9.2000000000000003E-4</v>
      </c>
      <c r="J403">
        <v>3.499E-2</v>
      </c>
      <c r="K403">
        <v>4.4226000000000001</v>
      </c>
    </row>
    <row r="404" spans="1:11" hidden="1" x14ac:dyDescent="0.2">
      <c r="A404" t="s">
        <v>231</v>
      </c>
      <c r="B404">
        <v>4.2</v>
      </c>
      <c r="C404" t="s">
        <v>177</v>
      </c>
      <c r="D404" t="s">
        <v>175</v>
      </c>
      <c r="E404" t="s">
        <v>176</v>
      </c>
      <c r="F404">
        <v>4.1178999999999997</v>
      </c>
      <c r="G404">
        <v>0.57130000000000003</v>
      </c>
      <c r="H404">
        <v>-3.9100000000000003E-2</v>
      </c>
      <c r="I404">
        <v>9.2000000000000003E-4</v>
      </c>
      <c r="J404">
        <v>5.4550000000000001E-2</v>
      </c>
      <c r="K404">
        <v>4.1438800000000002</v>
      </c>
    </row>
    <row r="405" spans="1:11" hidden="1" x14ac:dyDescent="0.2">
      <c r="A405" t="s">
        <v>231</v>
      </c>
      <c r="B405">
        <v>4.7</v>
      </c>
      <c r="C405" t="s">
        <v>177</v>
      </c>
      <c r="D405" t="s">
        <v>175</v>
      </c>
      <c r="E405" t="s">
        <v>176</v>
      </c>
      <c r="F405">
        <v>4.1178999999999997</v>
      </c>
      <c r="G405">
        <v>0.59889999999999999</v>
      </c>
      <c r="H405">
        <v>-3.9100000000000003E-2</v>
      </c>
      <c r="I405">
        <v>9.2000000000000003E-4</v>
      </c>
      <c r="J405">
        <v>7.4109999999999995E-2</v>
      </c>
      <c r="K405">
        <v>3.85134</v>
      </c>
    </row>
    <row r="406" spans="1:11" hidden="1" x14ac:dyDescent="0.2">
      <c r="A406" t="s">
        <v>231</v>
      </c>
      <c r="B406">
        <v>4.7</v>
      </c>
      <c r="C406" t="s">
        <v>177</v>
      </c>
      <c r="D406" t="s">
        <v>175</v>
      </c>
      <c r="E406" t="s">
        <v>176</v>
      </c>
      <c r="F406">
        <v>4.1182999999999996</v>
      </c>
      <c r="G406">
        <v>1.4088000000000001</v>
      </c>
      <c r="H406">
        <v>1.0101</v>
      </c>
      <c r="I406">
        <v>9.2000000000000003E-4</v>
      </c>
      <c r="J406">
        <v>7.4109999999999995E-2</v>
      </c>
      <c r="K406">
        <v>3.85134</v>
      </c>
    </row>
    <row r="407" spans="1:11" hidden="1" x14ac:dyDescent="0.2">
      <c r="A407" t="s">
        <v>231</v>
      </c>
      <c r="B407">
        <v>5.0999999999999996</v>
      </c>
      <c r="C407" t="s">
        <v>177</v>
      </c>
      <c r="D407" t="s">
        <v>175</v>
      </c>
      <c r="E407" t="s">
        <v>176</v>
      </c>
      <c r="F407">
        <v>4.1182999999999996</v>
      </c>
      <c r="G407">
        <v>1.4309000000000001</v>
      </c>
      <c r="H407">
        <v>1.0101</v>
      </c>
      <c r="I407">
        <v>9.2000000000000003E-4</v>
      </c>
      <c r="J407">
        <v>-0.33545999999999998</v>
      </c>
      <c r="K407">
        <v>3.2833899999999998</v>
      </c>
    </row>
    <row r="408" spans="1:11" hidden="1" x14ac:dyDescent="0.2">
      <c r="A408" t="s">
        <v>231</v>
      </c>
      <c r="B408">
        <v>5.5</v>
      </c>
      <c r="C408" t="s">
        <v>177</v>
      </c>
      <c r="D408" t="s">
        <v>175</v>
      </c>
      <c r="E408" t="s">
        <v>176</v>
      </c>
      <c r="F408">
        <v>4.1182999999999996</v>
      </c>
      <c r="G408">
        <v>1.4530000000000001</v>
      </c>
      <c r="H408">
        <v>1.0101</v>
      </c>
      <c r="I408">
        <v>9.2000000000000003E-4</v>
      </c>
      <c r="J408">
        <v>-0.74590000000000001</v>
      </c>
      <c r="K408">
        <v>2.7065999999999999</v>
      </c>
    </row>
    <row r="409" spans="1:11" hidden="1" x14ac:dyDescent="0.2">
      <c r="A409" t="s">
        <v>231</v>
      </c>
      <c r="B409">
        <v>5.5</v>
      </c>
      <c r="C409" t="s">
        <v>177</v>
      </c>
      <c r="D409" t="s">
        <v>175</v>
      </c>
      <c r="E409" t="s">
        <v>176</v>
      </c>
      <c r="F409">
        <v>4.0688000000000004</v>
      </c>
      <c r="G409">
        <v>2.9823</v>
      </c>
      <c r="H409">
        <v>-0.82879999999999998</v>
      </c>
      <c r="I409">
        <v>9.2000000000000003E-4</v>
      </c>
      <c r="J409">
        <v>-0.74590000000000001</v>
      </c>
      <c r="K409">
        <v>2.7064900000000001</v>
      </c>
    </row>
    <row r="410" spans="1:11" hidden="1" x14ac:dyDescent="0.2">
      <c r="A410" t="s">
        <v>231</v>
      </c>
      <c r="B410">
        <v>5.95</v>
      </c>
      <c r="C410" t="s">
        <v>177</v>
      </c>
      <c r="D410" t="s">
        <v>175</v>
      </c>
      <c r="E410" t="s">
        <v>176</v>
      </c>
      <c r="F410">
        <v>4.0688000000000004</v>
      </c>
      <c r="G410">
        <v>3.0072000000000001</v>
      </c>
      <c r="H410">
        <v>-0.82879999999999998</v>
      </c>
      <c r="I410">
        <v>9.2000000000000003E-4</v>
      </c>
      <c r="J410">
        <v>-0.37295</v>
      </c>
      <c r="K410">
        <v>1.35884</v>
      </c>
    </row>
    <row r="411" spans="1:11" hidden="1" x14ac:dyDescent="0.2">
      <c r="A411" t="s">
        <v>231</v>
      </c>
      <c r="B411">
        <v>6.4</v>
      </c>
      <c r="C411" t="s">
        <v>177</v>
      </c>
      <c r="D411" t="s">
        <v>175</v>
      </c>
      <c r="E411" t="s">
        <v>176</v>
      </c>
      <c r="F411">
        <v>4.0688000000000004</v>
      </c>
      <c r="G411">
        <v>3.0320999999999998</v>
      </c>
      <c r="H411">
        <v>-0.82879999999999998</v>
      </c>
      <c r="I411">
        <v>9.2000000000000003E-4</v>
      </c>
      <c r="J411">
        <v>2.9260000000000001E-16</v>
      </c>
      <c r="K411">
        <v>-3.6889999999999998E-15</v>
      </c>
    </row>
    <row r="412" spans="1:11" hidden="1" x14ac:dyDescent="0.2">
      <c r="A412" t="s">
        <v>231</v>
      </c>
      <c r="B412">
        <v>0</v>
      </c>
      <c r="C412" t="s">
        <v>198</v>
      </c>
      <c r="D412" t="s">
        <v>175</v>
      </c>
      <c r="F412">
        <v>-9.8882999999999992</v>
      </c>
      <c r="G412">
        <v>-2.5840999999999998</v>
      </c>
      <c r="H412">
        <v>0.42859999999999998</v>
      </c>
      <c r="I412">
        <v>1.6100000000000001E-3</v>
      </c>
      <c r="J412">
        <v>0</v>
      </c>
      <c r="K412">
        <v>0</v>
      </c>
    </row>
    <row r="413" spans="1:11" hidden="1" x14ac:dyDescent="0.2">
      <c r="A413" t="s">
        <v>231</v>
      </c>
      <c r="B413">
        <v>0.4</v>
      </c>
      <c r="C413" t="s">
        <v>198</v>
      </c>
      <c r="D413" t="s">
        <v>175</v>
      </c>
      <c r="F413">
        <v>-9.8882999999999992</v>
      </c>
      <c r="G413">
        <v>-2.5619999999999998</v>
      </c>
      <c r="H413">
        <v>0.42859999999999998</v>
      </c>
      <c r="I413">
        <v>1.6100000000000001E-3</v>
      </c>
      <c r="J413">
        <v>-0.17144999999999999</v>
      </c>
      <c r="K413">
        <v>1.0291999999999999</v>
      </c>
    </row>
    <row r="414" spans="1:11" hidden="1" x14ac:dyDescent="0.2">
      <c r="A414" t="s">
        <v>231</v>
      </c>
      <c r="B414">
        <v>0.4</v>
      </c>
      <c r="C414" t="s">
        <v>198</v>
      </c>
      <c r="D414" t="s">
        <v>175</v>
      </c>
      <c r="F414">
        <v>-9.8882999999999992</v>
      </c>
      <c r="G414">
        <v>-2.3121</v>
      </c>
      <c r="H414">
        <v>0.42859999999999998</v>
      </c>
      <c r="I414">
        <v>1.6100000000000001E-3</v>
      </c>
      <c r="J414">
        <v>-0.17144999999999999</v>
      </c>
      <c r="K414">
        <v>1.0291999999999999</v>
      </c>
    </row>
    <row r="415" spans="1:11" hidden="1" x14ac:dyDescent="0.2">
      <c r="A415" t="s">
        <v>231</v>
      </c>
      <c r="B415">
        <v>0.7</v>
      </c>
      <c r="C415" t="s">
        <v>198</v>
      </c>
      <c r="D415" t="s">
        <v>175</v>
      </c>
      <c r="F415">
        <v>-9.8882999999999992</v>
      </c>
      <c r="G415">
        <v>-2.2955000000000001</v>
      </c>
      <c r="H415">
        <v>0.42859999999999998</v>
      </c>
      <c r="I415">
        <v>1.6100000000000001E-3</v>
      </c>
      <c r="J415">
        <v>-0.30003000000000002</v>
      </c>
      <c r="K415">
        <v>1.7203299999999999</v>
      </c>
    </row>
    <row r="416" spans="1:11" hidden="1" x14ac:dyDescent="0.2">
      <c r="A416" t="s">
        <v>231</v>
      </c>
      <c r="B416">
        <v>1</v>
      </c>
      <c r="C416" t="s">
        <v>198</v>
      </c>
      <c r="D416" t="s">
        <v>175</v>
      </c>
      <c r="F416">
        <v>-9.8882999999999992</v>
      </c>
      <c r="G416">
        <v>-2.2789000000000001</v>
      </c>
      <c r="H416">
        <v>0.42859999999999998</v>
      </c>
      <c r="I416">
        <v>1.6100000000000001E-3</v>
      </c>
      <c r="J416">
        <v>-0.42862</v>
      </c>
      <c r="K416">
        <v>2.4064899999999998</v>
      </c>
    </row>
    <row r="417" spans="1:11" hidden="1" x14ac:dyDescent="0.2">
      <c r="A417" t="s">
        <v>231</v>
      </c>
      <c r="B417">
        <v>1</v>
      </c>
      <c r="C417" t="s">
        <v>198</v>
      </c>
      <c r="D417" t="s">
        <v>175</v>
      </c>
      <c r="F417">
        <v>-4.6212999999999997</v>
      </c>
      <c r="G417">
        <v>-1.6002000000000001</v>
      </c>
      <c r="H417">
        <v>-0.39219999999999999</v>
      </c>
      <c r="I417">
        <v>1.6100000000000001E-3</v>
      </c>
      <c r="J417">
        <v>-0.42862</v>
      </c>
      <c r="K417">
        <v>2.4064899999999998</v>
      </c>
    </row>
    <row r="418" spans="1:11" hidden="1" x14ac:dyDescent="0.2">
      <c r="A418" t="s">
        <v>231</v>
      </c>
      <c r="B418">
        <v>1.4</v>
      </c>
      <c r="C418" t="s">
        <v>198</v>
      </c>
      <c r="D418" t="s">
        <v>175</v>
      </c>
      <c r="F418">
        <v>-4.6212999999999997</v>
      </c>
      <c r="G418">
        <v>-1.5781000000000001</v>
      </c>
      <c r="H418">
        <v>-0.39219999999999999</v>
      </c>
      <c r="I418">
        <v>1.6100000000000001E-3</v>
      </c>
      <c r="J418">
        <v>-0.27173000000000003</v>
      </c>
      <c r="K418">
        <v>3.0421499999999999</v>
      </c>
    </row>
    <row r="419" spans="1:11" hidden="1" x14ac:dyDescent="0.2">
      <c r="A419" t="s">
        <v>231</v>
      </c>
      <c r="B419">
        <v>1.4</v>
      </c>
      <c r="C419" t="s">
        <v>198</v>
      </c>
      <c r="D419" t="s">
        <v>175</v>
      </c>
      <c r="F419">
        <v>-4.6212999999999997</v>
      </c>
      <c r="G419">
        <v>-1.3282</v>
      </c>
      <c r="H419">
        <v>-0.39219999999999999</v>
      </c>
      <c r="I419">
        <v>1.6100000000000001E-3</v>
      </c>
      <c r="J419">
        <v>-0.27173000000000003</v>
      </c>
      <c r="K419">
        <v>3.0421499999999999</v>
      </c>
    </row>
    <row r="420" spans="1:11" hidden="1" x14ac:dyDescent="0.2">
      <c r="A420" t="s">
        <v>231</v>
      </c>
      <c r="B420">
        <v>1.75</v>
      </c>
      <c r="C420" t="s">
        <v>198</v>
      </c>
      <c r="D420" t="s">
        <v>175</v>
      </c>
      <c r="F420">
        <v>-4.6212999999999997</v>
      </c>
      <c r="G420">
        <v>-1.3089</v>
      </c>
      <c r="H420">
        <v>-0.39219999999999999</v>
      </c>
      <c r="I420">
        <v>1.6100000000000001E-3</v>
      </c>
      <c r="J420">
        <v>-0.13444999999999999</v>
      </c>
      <c r="K420">
        <v>3.5036299999999998</v>
      </c>
    </row>
    <row r="421" spans="1:11" hidden="1" x14ac:dyDescent="0.2">
      <c r="A421" t="s">
        <v>231</v>
      </c>
      <c r="B421">
        <v>2.1</v>
      </c>
      <c r="C421" t="s">
        <v>198</v>
      </c>
      <c r="D421" t="s">
        <v>175</v>
      </c>
      <c r="F421">
        <v>-4.6212999999999997</v>
      </c>
      <c r="G421">
        <v>-1.2895000000000001</v>
      </c>
      <c r="H421">
        <v>-0.39219999999999999</v>
      </c>
      <c r="I421">
        <v>1.6100000000000001E-3</v>
      </c>
      <c r="J421">
        <v>2.8300000000000001E-3</v>
      </c>
      <c r="K421">
        <v>3.9583499999999998</v>
      </c>
    </row>
    <row r="422" spans="1:11" hidden="1" x14ac:dyDescent="0.2">
      <c r="A422" t="s">
        <v>231</v>
      </c>
      <c r="B422">
        <v>2.1</v>
      </c>
      <c r="C422" t="s">
        <v>198</v>
      </c>
      <c r="D422" t="s">
        <v>175</v>
      </c>
      <c r="F422">
        <v>-4.6212999999999997</v>
      </c>
      <c r="G422">
        <v>-0.62070000000000003</v>
      </c>
      <c r="H422">
        <v>6.3899999999999998E-2</v>
      </c>
      <c r="I422">
        <v>1.6100000000000001E-3</v>
      </c>
      <c r="J422">
        <v>2.8300000000000001E-3</v>
      </c>
      <c r="K422">
        <v>3.9583499999999998</v>
      </c>
    </row>
    <row r="423" spans="1:11" hidden="1" x14ac:dyDescent="0.2">
      <c r="A423" t="s">
        <v>231</v>
      </c>
      <c r="B423">
        <v>2.4666700000000001</v>
      </c>
      <c r="C423" t="s">
        <v>198</v>
      </c>
      <c r="D423" t="s">
        <v>175</v>
      </c>
      <c r="F423">
        <v>-4.6212999999999997</v>
      </c>
      <c r="G423">
        <v>-0.49719999999999998</v>
      </c>
      <c r="H423">
        <v>6.3899999999999998E-2</v>
      </c>
      <c r="I423">
        <v>1.6100000000000001E-3</v>
      </c>
      <c r="J423">
        <v>-2.0590000000000001E-2</v>
      </c>
      <c r="K423">
        <v>4.16622</v>
      </c>
    </row>
    <row r="424" spans="1:11" hidden="1" x14ac:dyDescent="0.2">
      <c r="A424" t="s">
        <v>231</v>
      </c>
      <c r="B424">
        <v>2.8333300000000001</v>
      </c>
      <c r="C424" t="s">
        <v>198</v>
      </c>
      <c r="D424" t="s">
        <v>175</v>
      </c>
      <c r="F424">
        <v>-4.6212999999999997</v>
      </c>
      <c r="G424">
        <v>-0.35470000000000002</v>
      </c>
      <c r="H424">
        <v>6.3899999999999998E-2</v>
      </c>
      <c r="I424">
        <v>1.6100000000000001E-3</v>
      </c>
      <c r="J424">
        <v>-4.3999999999999997E-2</v>
      </c>
      <c r="K424">
        <v>4.3224099999999996</v>
      </c>
    </row>
    <row r="425" spans="1:11" hidden="1" x14ac:dyDescent="0.2">
      <c r="A425" t="s">
        <v>231</v>
      </c>
      <c r="B425">
        <v>3.2</v>
      </c>
      <c r="C425" t="s">
        <v>198</v>
      </c>
      <c r="D425" t="s">
        <v>175</v>
      </c>
      <c r="F425">
        <v>-4.6212999999999997</v>
      </c>
      <c r="G425">
        <v>-0.21229999999999999</v>
      </c>
      <c r="H425">
        <v>6.3899999999999998E-2</v>
      </c>
      <c r="I425">
        <v>1.6100000000000001E-3</v>
      </c>
      <c r="J425">
        <v>-6.7409999999999998E-2</v>
      </c>
      <c r="K425">
        <v>4.4263700000000004</v>
      </c>
    </row>
    <row r="426" spans="1:11" hidden="1" x14ac:dyDescent="0.2">
      <c r="A426" t="s">
        <v>231</v>
      </c>
      <c r="B426">
        <v>3.2</v>
      </c>
      <c r="C426" t="s">
        <v>198</v>
      </c>
      <c r="D426" t="s">
        <v>175</v>
      </c>
      <c r="F426">
        <v>-4.6208999999999998</v>
      </c>
      <c r="G426">
        <v>0.59760000000000002</v>
      </c>
      <c r="H426">
        <v>2.0899999999999998E-2</v>
      </c>
      <c r="I426">
        <v>1.6100000000000001E-3</v>
      </c>
      <c r="J426">
        <v>-6.7409999999999998E-2</v>
      </c>
      <c r="K426">
        <v>4.4263700000000004</v>
      </c>
    </row>
    <row r="427" spans="1:11" hidden="1" x14ac:dyDescent="0.2">
      <c r="A427" t="s">
        <v>231</v>
      </c>
      <c r="B427">
        <v>3.7</v>
      </c>
      <c r="C427" t="s">
        <v>198</v>
      </c>
      <c r="D427" t="s">
        <v>175</v>
      </c>
      <c r="F427">
        <v>-4.6208999999999998</v>
      </c>
      <c r="G427">
        <v>0.62519999999999998</v>
      </c>
      <c r="H427">
        <v>2.0899999999999998E-2</v>
      </c>
      <c r="I427">
        <v>1.6100000000000001E-3</v>
      </c>
      <c r="J427">
        <v>-7.7859999999999999E-2</v>
      </c>
      <c r="K427">
        <v>4.1206500000000004</v>
      </c>
    </row>
    <row r="428" spans="1:11" hidden="1" x14ac:dyDescent="0.2">
      <c r="A428" t="s">
        <v>231</v>
      </c>
      <c r="B428">
        <v>4.2</v>
      </c>
      <c r="C428" t="s">
        <v>198</v>
      </c>
      <c r="D428" t="s">
        <v>175</v>
      </c>
      <c r="F428">
        <v>-4.6208999999999998</v>
      </c>
      <c r="G428">
        <v>0.65290000000000004</v>
      </c>
      <c r="H428">
        <v>2.0899999999999998E-2</v>
      </c>
      <c r="I428">
        <v>1.6100000000000001E-3</v>
      </c>
      <c r="J428">
        <v>-8.8300000000000003E-2</v>
      </c>
      <c r="K428">
        <v>3.8011200000000001</v>
      </c>
    </row>
    <row r="429" spans="1:11" hidden="1" x14ac:dyDescent="0.2">
      <c r="A429" t="s">
        <v>231</v>
      </c>
      <c r="B429">
        <v>4.7</v>
      </c>
      <c r="C429" t="s">
        <v>198</v>
      </c>
      <c r="D429" t="s">
        <v>175</v>
      </c>
      <c r="F429">
        <v>-4.6208999999999998</v>
      </c>
      <c r="G429">
        <v>0.68049999999999999</v>
      </c>
      <c r="H429">
        <v>2.0899999999999998E-2</v>
      </c>
      <c r="I429">
        <v>1.6100000000000001E-3</v>
      </c>
      <c r="J429">
        <v>-9.8739999999999994E-2</v>
      </c>
      <c r="K429">
        <v>3.4677799999999999</v>
      </c>
    </row>
    <row r="430" spans="1:11" hidden="1" x14ac:dyDescent="0.2">
      <c r="A430" t="s">
        <v>231</v>
      </c>
      <c r="B430">
        <v>4.7</v>
      </c>
      <c r="C430" t="s">
        <v>198</v>
      </c>
      <c r="D430" t="s">
        <v>175</v>
      </c>
      <c r="F430">
        <v>-4.6212999999999997</v>
      </c>
      <c r="G430">
        <v>1.4903999999999999</v>
      </c>
      <c r="H430">
        <v>-1.0266</v>
      </c>
      <c r="I430">
        <v>1.6100000000000001E-3</v>
      </c>
      <c r="J430">
        <v>-9.8739999999999994E-2</v>
      </c>
      <c r="K430">
        <v>3.4677799999999999</v>
      </c>
    </row>
    <row r="431" spans="1:11" hidden="1" x14ac:dyDescent="0.2">
      <c r="A431" t="s">
        <v>231</v>
      </c>
      <c r="B431">
        <v>5.0999999999999996</v>
      </c>
      <c r="C431" t="s">
        <v>198</v>
      </c>
      <c r="D431" t="s">
        <v>175</v>
      </c>
      <c r="F431">
        <v>-4.6212999999999997</v>
      </c>
      <c r="G431">
        <v>1.5125</v>
      </c>
      <c r="H431">
        <v>-1.0266</v>
      </c>
      <c r="I431">
        <v>1.6100000000000001E-3</v>
      </c>
      <c r="J431">
        <v>0.31190000000000001</v>
      </c>
      <c r="K431">
        <v>2.8671899999999999</v>
      </c>
    </row>
    <row r="432" spans="1:11" hidden="1" x14ac:dyDescent="0.2">
      <c r="A432" t="s">
        <v>231</v>
      </c>
      <c r="B432">
        <v>5.5</v>
      </c>
      <c r="C432" t="s">
        <v>198</v>
      </c>
      <c r="D432" t="s">
        <v>175</v>
      </c>
      <c r="F432">
        <v>-4.6212999999999997</v>
      </c>
      <c r="G432">
        <v>1.5346</v>
      </c>
      <c r="H432">
        <v>-1.0266</v>
      </c>
      <c r="I432">
        <v>1.6100000000000001E-3</v>
      </c>
      <c r="J432">
        <v>0.72253999999999996</v>
      </c>
      <c r="K432">
        <v>2.2577600000000002</v>
      </c>
    </row>
    <row r="433" spans="1:11" hidden="1" x14ac:dyDescent="0.2">
      <c r="A433" t="s">
        <v>231</v>
      </c>
      <c r="B433">
        <v>5.5</v>
      </c>
      <c r="C433" t="s">
        <v>198</v>
      </c>
      <c r="D433" t="s">
        <v>175</v>
      </c>
      <c r="F433">
        <v>-4.5229999999999997</v>
      </c>
      <c r="G433">
        <v>2.4836999999999998</v>
      </c>
      <c r="H433">
        <v>0.80279999999999996</v>
      </c>
      <c r="I433">
        <v>1.6100000000000001E-3</v>
      </c>
      <c r="J433">
        <v>0.72253999999999996</v>
      </c>
      <c r="K433">
        <v>2.2576900000000002</v>
      </c>
    </row>
    <row r="434" spans="1:11" hidden="1" x14ac:dyDescent="0.2">
      <c r="A434" t="s">
        <v>231</v>
      </c>
      <c r="B434">
        <v>5.95</v>
      </c>
      <c r="C434" t="s">
        <v>198</v>
      </c>
      <c r="D434" t="s">
        <v>175</v>
      </c>
      <c r="F434">
        <v>-4.5229999999999997</v>
      </c>
      <c r="G434">
        <v>2.5085000000000002</v>
      </c>
      <c r="H434">
        <v>0.80279999999999996</v>
      </c>
      <c r="I434">
        <v>1.6100000000000001E-3</v>
      </c>
      <c r="J434">
        <v>0.36126999999999998</v>
      </c>
      <c r="K434">
        <v>1.1344399999999999</v>
      </c>
    </row>
    <row r="435" spans="1:11" hidden="1" x14ac:dyDescent="0.2">
      <c r="A435" t="s">
        <v>231</v>
      </c>
      <c r="B435">
        <v>6.4</v>
      </c>
      <c r="C435" t="s">
        <v>198</v>
      </c>
      <c r="D435" t="s">
        <v>175</v>
      </c>
      <c r="F435">
        <v>-4.5229999999999997</v>
      </c>
      <c r="G435">
        <v>2.5333999999999999</v>
      </c>
      <c r="H435">
        <v>0.80279999999999996</v>
      </c>
      <c r="I435">
        <v>1.6100000000000001E-3</v>
      </c>
      <c r="J435">
        <v>-2.6009999999999998E-16</v>
      </c>
      <c r="K435">
        <v>-4.3729999999999999E-15</v>
      </c>
    </row>
    <row r="436" spans="1:11" hidden="1" x14ac:dyDescent="0.2">
      <c r="A436" t="s">
        <v>231</v>
      </c>
      <c r="B436">
        <v>0</v>
      </c>
      <c r="C436" t="s">
        <v>193</v>
      </c>
      <c r="D436" t="s">
        <v>175</v>
      </c>
      <c r="F436">
        <v>8.3999999999999995E-3</v>
      </c>
      <c r="G436">
        <v>-0.6794</v>
      </c>
      <c r="H436">
        <v>-0.124</v>
      </c>
      <c r="I436">
        <v>-5.1999999999999995E-4</v>
      </c>
      <c r="J436">
        <v>0</v>
      </c>
      <c r="K436">
        <v>0</v>
      </c>
    </row>
    <row r="437" spans="1:11" hidden="1" x14ac:dyDescent="0.2">
      <c r="A437" t="s">
        <v>231</v>
      </c>
      <c r="B437">
        <v>0.4</v>
      </c>
      <c r="C437" t="s">
        <v>193</v>
      </c>
      <c r="D437" t="s">
        <v>175</v>
      </c>
      <c r="F437">
        <v>8.3999999999999995E-3</v>
      </c>
      <c r="G437">
        <v>-0.65949999999999998</v>
      </c>
      <c r="H437">
        <v>-0.124</v>
      </c>
      <c r="I437">
        <v>-5.1999999999999995E-4</v>
      </c>
      <c r="J437">
        <v>4.9590000000000002E-2</v>
      </c>
      <c r="K437">
        <v>0.26778000000000002</v>
      </c>
    </row>
    <row r="438" spans="1:11" hidden="1" x14ac:dyDescent="0.2">
      <c r="A438" t="s">
        <v>231</v>
      </c>
      <c r="B438">
        <v>0.4</v>
      </c>
      <c r="C438" t="s">
        <v>193</v>
      </c>
      <c r="D438" t="s">
        <v>175</v>
      </c>
      <c r="F438">
        <v>8.3999999999999995E-3</v>
      </c>
      <c r="G438">
        <v>-0.622</v>
      </c>
      <c r="H438">
        <v>-0.124</v>
      </c>
      <c r="I438">
        <v>-5.1999999999999995E-4</v>
      </c>
      <c r="J438">
        <v>4.9590000000000002E-2</v>
      </c>
      <c r="K438">
        <v>0.26778000000000002</v>
      </c>
    </row>
    <row r="439" spans="1:11" hidden="1" x14ac:dyDescent="0.2">
      <c r="A439" t="s">
        <v>231</v>
      </c>
      <c r="B439">
        <v>0.7</v>
      </c>
      <c r="C439" t="s">
        <v>193</v>
      </c>
      <c r="D439" t="s">
        <v>175</v>
      </c>
      <c r="F439">
        <v>8.3999999999999995E-3</v>
      </c>
      <c r="G439">
        <v>-0.60709999999999997</v>
      </c>
      <c r="H439">
        <v>-0.124</v>
      </c>
      <c r="I439">
        <v>-5.1999999999999995E-4</v>
      </c>
      <c r="J439">
        <v>8.6779999999999996E-2</v>
      </c>
      <c r="K439">
        <v>0.45212999999999998</v>
      </c>
    </row>
    <row r="440" spans="1:11" hidden="1" x14ac:dyDescent="0.2">
      <c r="A440" t="s">
        <v>231</v>
      </c>
      <c r="B440">
        <v>1</v>
      </c>
      <c r="C440" t="s">
        <v>193</v>
      </c>
      <c r="D440" t="s">
        <v>175</v>
      </c>
      <c r="F440">
        <v>8.3999999999999995E-3</v>
      </c>
      <c r="G440">
        <v>-0.59209999999999996</v>
      </c>
      <c r="H440">
        <v>-0.124</v>
      </c>
      <c r="I440">
        <v>-5.1999999999999995E-4</v>
      </c>
      <c r="J440">
        <v>0.12398000000000001</v>
      </c>
      <c r="K440">
        <v>0.63200999999999996</v>
      </c>
    </row>
    <row r="441" spans="1:11" hidden="1" x14ac:dyDescent="0.2">
      <c r="A441" t="s">
        <v>231</v>
      </c>
      <c r="B441">
        <v>1</v>
      </c>
      <c r="C441" t="s">
        <v>193</v>
      </c>
      <c r="D441" t="s">
        <v>175</v>
      </c>
      <c r="F441">
        <v>1.0108999999999999</v>
      </c>
      <c r="G441">
        <v>-0.42609999999999998</v>
      </c>
      <c r="H441">
        <v>2.3800000000000002E-2</v>
      </c>
      <c r="I441">
        <v>-5.1999999999999995E-4</v>
      </c>
      <c r="J441">
        <v>0.12398000000000001</v>
      </c>
      <c r="K441">
        <v>0.63200999999999996</v>
      </c>
    </row>
    <row r="442" spans="1:11" hidden="1" x14ac:dyDescent="0.2">
      <c r="A442" t="s">
        <v>231</v>
      </c>
      <c r="B442">
        <v>1.4</v>
      </c>
      <c r="C442" t="s">
        <v>193</v>
      </c>
      <c r="D442" t="s">
        <v>175</v>
      </c>
      <c r="F442">
        <v>1.0108999999999999</v>
      </c>
      <c r="G442">
        <v>-0.40620000000000001</v>
      </c>
      <c r="H442">
        <v>2.3800000000000002E-2</v>
      </c>
      <c r="I442">
        <v>-5.1999999999999995E-4</v>
      </c>
      <c r="J442">
        <v>0.11445</v>
      </c>
      <c r="K442">
        <v>0.79847999999999997</v>
      </c>
    </row>
    <row r="443" spans="1:11" hidden="1" x14ac:dyDescent="0.2">
      <c r="A443" t="s">
        <v>231</v>
      </c>
      <c r="B443">
        <v>1.4</v>
      </c>
      <c r="C443" t="s">
        <v>193</v>
      </c>
      <c r="D443" t="s">
        <v>175</v>
      </c>
      <c r="F443">
        <v>1.0108999999999999</v>
      </c>
      <c r="G443">
        <v>-0.36870000000000003</v>
      </c>
      <c r="H443">
        <v>2.3800000000000002E-2</v>
      </c>
      <c r="I443">
        <v>-5.1999999999999995E-4</v>
      </c>
      <c r="J443">
        <v>0.11445</v>
      </c>
      <c r="K443">
        <v>0.79847999999999997</v>
      </c>
    </row>
    <row r="444" spans="1:11" hidden="1" x14ac:dyDescent="0.2">
      <c r="A444" t="s">
        <v>231</v>
      </c>
      <c r="B444">
        <v>1.75</v>
      </c>
      <c r="C444" t="s">
        <v>193</v>
      </c>
      <c r="D444" t="s">
        <v>175</v>
      </c>
      <c r="F444">
        <v>1.0108999999999999</v>
      </c>
      <c r="G444">
        <v>-0.3513</v>
      </c>
      <c r="H444">
        <v>2.3800000000000002E-2</v>
      </c>
      <c r="I444">
        <v>-5.1999999999999995E-4</v>
      </c>
      <c r="J444">
        <v>0.10612000000000001</v>
      </c>
      <c r="K444">
        <v>0.92447999999999997</v>
      </c>
    </row>
    <row r="445" spans="1:11" hidden="1" x14ac:dyDescent="0.2">
      <c r="A445" t="s">
        <v>231</v>
      </c>
      <c r="B445">
        <v>2.1</v>
      </c>
      <c r="C445" t="s">
        <v>193</v>
      </c>
      <c r="D445" t="s">
        <v>175</v>
      </c>
      <c r="F445">
        <v>1.0108999999999999</v>
      </c>
      <c r="G445">
        <v>-0.33389999999999997</v>
      </c>
      <c r="H445">
        <v>2.3800000000000002E-2</v>
      </c>
      <c r="I445">
        <v>-5.1999999999999995E-4</v>
      </c>
      <c r="J445">
        <v>9.7790000000000002E-2</v>
      </c>
      <c r="K445">
        <v>1.0443899999999999</v>
      </c>
    </row>
    <row r="446" spans="1:11" hidden="1" x14ac:dyDescent="0.2">
      <c r="A446" t="s">
        <v>231</v>
      </c>
      <c r="B446">
        <v>2.1</v>
      </c>
      <c r="C446" t="s">
        <v>193</v>
      </c>
      <c r="D446" t="s">
        <v>175</v>
      </c>
      <c r="F446">
        <v>1.0108999999999999</v>
      </c>
      <c r="G446">
        <v>-0.17680000000000001</v>
      </c>
      <c r="H446">
        <v>9.1800000000000007E-2</v>
      </c>
      <c r="I446">
        <v>-5.1999999999999995E-4</v>
      </c>
      <c r="J446">
        <v>9.7790000000000002E-2</v>
      </c>
      <c r="K446">
        <v>1.0443899999999999</v>
      </c>
    </row>
    <row r="447" spans="1:11" hidden="1" x14ac:dyDescent="0.2">
      <c r="A447" t="s">
        <v>231</v>
      </c>
      <c r="B447">
        <v>2.4666700000000001</v>
      </c>
      <c r="C447" t="s">
        <v>193</v>
      </c>
      <c r="D447" t="s">
        <v>175</v>
      </c>
      <c r="F447">
        <v>1.0108999999999999</v>
      </c>
      <c r="G447">
        <v>-0.1376</v>
      </c>
      <c r="H447">
        <v>9.1800000000000007E-2</v>
      </c>
      <c r="I447">
        <v>-5.1999999999999995E-4</v>
      </c>
      <c r="J447">
        <v>6.4119999999999996E-2</v>
      </c>
      <c r="K447">
        <v>1.1026199999999999</v>
      </c>
    </row>
    <row r="448" spans="1:11" hidden="1" x14ac:dyDescent="0.2">
      <c r="A448" t="s">
        <v>231</v>
      </c>
      <c r="B448">
        <v>2.8333300000000001</v>
      </c>
      <c r="C448" t="s">
        <v>193</v>
      </c>
      <c r="D448" t="s">
        <v>175</v>
      </c>
      <c r="F448">
        <v>1.0108999999999999</v>
      </c>
      <c r="G448">
        <v>-9.4600000000000004E-2</v>
      </c>
      <c r="H448">
        <v>9.1800000000000007E-2</v>
      </c>
      <c r="I448">
        <v>-5.1999999999999995E-4</v>
      </c>
      <c r="J448">
        <v>3.0450000000000001E-2</v>
      </c>
      <c r="K448">
        <v>1.1452100000000001</v>
      </c>
    </row>
    <row r="449" spans="1:11" hidden="1" x14ac:dyDescent="0.2">
      <c r="A449" t="s">
        <v>231</v>
      </c>
      <c r="B449">
        <v>3.2</v>
      </c>
      <c r="C449" t="s">
        <v>193</v>
      </c>
      <c r="D449" t="s">
        <v>175</v>
      </c>
      <c r="F449">
        <v>1.0108999999999999</v>
      </c>
      <c r="G449">
        <v>-5.1700000000000003E-2</v>
      </c>
      <c r="H449">
        <v>9.1800000000000007E-2</v>
      </c>
      <c r="I449">
        <v>-5.1999999999999995E-4</v>
      </c>
      <c r="J449">
        <v>-3.2200000000000002E-3</v>
      </c>
      <c r="K449">
        <v>1.1720299999999999</v>
      </c>
    </row>
    <row r="450" spans="1:11" hidden="1" x14ac:dyDescent="0.2">
      <c r="A450" t="s">
        <v>231</v>
      </c>
      <c r="B450">
        <v>3.2</v>
      </c>
      <c r="C450" t="s">
        <v>193</v>
      </c>
      <c r="D450" t="s">
        <v>175</v>
      </c>
      <c r="F450">
        <v>1.0107999999999999</v>
      </c>
      <c r="G450">
        <v>0.13930000000000001</v>
      </c>
      <c r="H450">
        <v>-1.44E-2</v>
      </c>
      <c r="I450">
        <v>-5.1999999999999995E-4</v>
      </c>
      <c r="J450">
        <v>-3.2200000000000002E-3</v>
      </c>
      <c r="K450">
        <v>1.1720299999999999</v>
      </c>
    </row>
    <row r="451" spans="1:11" hidden="1" x14ac:dyDescent="0.2">
      <c r="A451" t="s">
        <v>231</v>
      </c>
      <c r="B451">
        <v>3.7</v>
      </c>
      <c r="C451" t="s">
        <v>193</v>
      </c>
      <c r="D451" t="s">
        <v>175</v>
      </c>
      <c r="F451">
        <v>1.0107999999999999</v>
      </c>
      <c r="G451">
        <v>0.1641</v>
      </c>
      <c r="H451">
        <v>-1.44E-2</v>
      </c>
      <c r="I451">
        <v>-5.1999999999999995E-4</v>
      </c>
      <c r="J451">
        <v>3.9699999999999996E-3</v>
      </c>
      <c r="K451">
        <v>1.0961799999999999</v>
      </c>
    </row>
    <row r="452" spans="1:11" hidden="1" x14ac:dyDescent="0.2">
      <c r="A452" t="s">
        <v>231</v>
      </c>
      <c r="B452">
        <v>4.2</v>
      </c>
      <c r="C452" t="s">
        <v>193</v>
      </c>
      <c r="D452" t="s">
        <v>175</v>
      </c>
      <c r="F452">
        <v>1.0107999999999999</v>
      </c>
      <c r="G452">
        <v>0.189</v>
      </c>
      <c r="H452">
        <v>-1.44E-2</v>
      </c>
      <c r="I452">
        <v>-5.1999999999999995E-4</v>
      </c>
      <c r="J452">
        <v>1.1169999999999999E-2</v>
      </c>
      <c r="K452">
        <v>1.0079</v>
      </c>
    </row>
    <row r="453" spans="1:11" hidden="1" x14ac:dyDescent="0.2">
      <c r="A453" t="s">
        <v>231</v>
      </c>
      <c r="B453">
        <v>4.7</v>
      </c>
      <c r="C453" t="s">
        <v>193</v>
      </c>
      <c r="D453" t="s">
        <v>175</v>
      </c>
      <c r="F453">
        <v>1.0107999999999999</v>
      </c>
      <c r="G453">
        <v>0.21390000000000001</v>
      </c>
      <c r="H453">
        <v>-1.44E-2</v>
      </c>
      <c r="I453">
        <v>-5.1999999999999995E-4</v>
      </c>
      <c r="J453">
        <v>1.8370000000000001E-2</v>
      </c>
      <c r="K453">
        <v>0.90717999999999999</v>
      </c>
    </row>
    <row r="454" spans="1:11" hidden="1" x14ac:dyDescent="0.2">
      <c r="A454" t="s">
        <v>231</v>
      </c>
      <c r="B454">
        <v>4.7</v>
      </c>
      <c r="C454" t="s">
        <v>193</v>
      </c>
      <c r="D454" t="s">
        <v>175</v>
      </c>
      <c r="F454">
        <v>1.0108999999999999</v>
      </c>
      <c r="G454">
        <v>0.40479999999999999</v>
      </c>
      <c r="H454">
        <v>0.21809999999999999</v>
      </c>
      <c r="I454">
        <v>-5.1999999999999995E-4</v>
      </c>
      <c r="J454">
        <v>1.8370000000000001E-2</v>
      </c>
      <c r="K454">
        <v>0.90717999999999999</v>
      </c>
    </row>
    <row r="455" spans="1:11" hidden="1" x14ac:dyDescent="0.2">
      <c r="A455" t="s">
        <v>231</v>
      </c>
      <c r="B455">
        <v>5.0999999999999996</v>
      </c>
      <c r="C455" t="s">
        <v>193</v>
      </c>
      <c r="D455" t="s">
        <v>175</v>
      </c>
      <c r="F455">
        <v>1.0108999999999999</v>
      </c>
      <c r="G455">
        <v>0.42470000000000002</v>
      </c>
      <c r="H455">
        <v>0.21809999999999999</v>
      </c>
      <c r="I455">
        <v>-5.1999999999999995E-4</v>
      </c>
      <c r="J455">
        <v>-6.8860000000000005E-2</v>
      </c>
      <c r="K455">
        <v>0.74129</v>
      </c>
    </row>
    <row r="456" spans="1:11" hidden="1" x14ac:dyDescent="0.2">
      <c r="A456" t="s">
        <v>231</v>
      </c>
      <c r="B456">
        <v>5.5</v>
      </c>
      <c r="C456" t="s">
        <v>193</v>
      </c>
      <c r="D456" t="s">
        <v>175</v>
      </c>
      <c r="F456">
        <v>1.0108999999999999</v>
      </c>
      <c r="G456">
        <v>0.4446</v>
      </c>
      <c r="H456">
        <v>0.21809999999999999</v>
      </c>
      <c r="I456">
        <v>-5.1999999999999995E-4</v>
      </c>
      <c r="J456">
        <v>-0.15608</v>
      </c>
      <c r="K456">
        <v>0.56742999999999999</v>
      </c>
    </row>
    <row r="457" spans="1:11" hidden="1" x14ac:dyDescent="0.2">
      <c r="A457" t="s">
        <v>231</v>
      </c>
      <c r="B457">
        <v>5.5</v>
      </c>
      <c r="C457" t="s">
        <v>193</v>
      </c>
      <c r="D457" t="s">
        <v>175</v>
      </c>
      <c r="F457">
        <v>1.0114000000000001</v>
      </c>
      <c r="G457">
        <v>0.60809999999999997</v>
      </c>
      <c r="H457">
        <v>-0.1734</v>
      </c>
      <c r="I457">
        <v>-5.1999999999999995E-4</v>
      </c>
      <c r="J457">
        <v>-0.15608</v>
      </c>
      <c r="K457">
        <v>0.56742000000000004</v>
      </c>
    </row>
    <row r="458" spans="1:11" hidden="1" x14ac:dyDescent="0.2">
      <c r="A458" t="s">
        <v>231</v>
      </c>
      <c r="B458">
        <v>5.95</v>
      </c>
      <c r="C458" t="s">
        <v>193</v>
      </c>
      <c r="D458" t="s">
        <v>175</v>
      </c>
      <c r="F458">
        <v>1.0114000000000001</v>
      </c>
      <c r="G458">
        <v>0.63049999999999995</v>
      </c>
      <c r="H458">
        <v>-0.1734</v>
      </c>
      <c r="I458">
        <v>-5.1999999999999995E-4</v>
      </c>
      <c r="J458">
        <v>-7.8039999999999998E-2</v>
      </c>
      <c r="K458">
        <v>0.28875000000000001</v>
      </c>
    </row>
    <row r="459" spans="1:11" hidden="1" x14ac:dyDescent="0.2">
      <c r="A459" t="s">
        <v>231</v>
      </c>
      <c r="B459">
        <v>6.4</v>
      </c>
      <c r="C459" t="s">
        <v>193</v>
      </c>
      <c r="D459" t="s">
        <v>175</v>
      </c>
      <c r="F459">
        <v>1.0114000000000001</v>
      </c>
      <c r="G459">
        <v>0.65290000000000004</v>
      </c>
      <c r="H459">
        <v>-0.1734</v>
      </c>
      <c r="I459">
        <v>-5.1999999999999995E-4</v>
      </c>
      <c r="J459">
        <v>8.8900000000000005E-16</v>
      </c>
      <c r="K459">
        <v>-3.8319999999999999E-15</v>
      </c>
    </row>
    <row r="460" spans="1:11" hidden="1" x14ac:dyDescent="0.2">
      <c r="A460" t="s">
        <v>231</v>
      </c>
      <c r="B460">
        <v>0</v>
      </c>
      <c r="C460" t="s">
        <v>194</v>
      </c>
      <c r="D460" t="s">
        <v>175</v>
      </c>
      <c r="E460" t="s">
        <v>186</v>
      </c>
      <c r="F460">
        <v>1.8258000000000001</v>
      </c>
      <c r="G460">
        <v>-0.6794</v>
      </c>
      <c r="H460">
        <v>-9.7000000000000003E-3</v>
      </c>
      <c r="I460">
        <v>5.9999999999999995E-4</v>
      </c>
      <c r="J460">
        <v>0</v>
      </c>
      <c r="K460">
        <v>0</v>
      </c>
    </row>
    <row r="461" spans="1:11" hidden="1" x14ac:dyDescent="0.2">
      <c r="A461" t="s">
        <v>231</v>
      </c>
      <c r="B461">
        <v>0.4</v>
      </c>
      <c r="C461" t="s">
        <v>194</v>
      </c>
      <c r="D461" t="s">
        <v>175</v>
      </c>
      <c r="E461" t="s">
        <v>186</v>
      </c>
      <c r="F461">
        <v>1.8258000000000001</v>
      </c>
      <c r="G461">
        <v>-0.65949999999999998</v>
      </c>
      <c r="H461">
        <v>-9.7000000000000003E-3</v>
      </c>
      <c r="I461">
        <v>5.9999999999999995E-4</v>
      </c>
      <c r="J461">
        <v>6.4999999999999997E-3</v>
      </c>
      <c r="K461">
        <v>0.26777000000000001</v>
      </c>
    </row>
    <row r="462" spans="1:11" hidden="1" x14ac:dyDescent="0.2">
      <c r="A462" t="s">
        <v>231</v>
      </c>
      <c r="B462">
        <v>0.4</v>
      </c>
      <c r="C462" t="s">
        <v>194</v>
      </c>
      <c r="D462" t="s">
        <v>175</v>
      </c>
      <c r="E462" t="s">
        <v>186</v>
      </c>
      <c r="F462">
        <v>1.8258000000000001</v>
      </c>
      <c r="G462">
        <v>-0.622</v>
      </c>
      <c r="H462">
        <v>-9.7000000000000003E-3</v>
      </c>
      <c r="I462">
        <v>5.9999999999999995E-4</v>
      </c>
      <c r="J462">
        <v>6.4999999999999997E-3</v>
      </c>
      <c r="K462">
        <v>0.26777000000000001</v>
      </c>
    </row>
    <row r="463" spans="1:11" hidden="1" x14ac:dyDescent="0.2">
      <c r="A463" t="s">
        <v>231</v>
      </c>
      <c r="B463">
        <v>0.7</v>
      </c>
      <c r="C463" t="s">
        <v>194</v>
      </c>
      <c r="D463" t="s">
        <v>175</v>
      </c>
      <c r="E463" t="s">
        <v>186</v>
      </c>
      <c r="F463">
        <v>1.8258000000000001</v>
      </c>
      <c r="G463">
        <v>-0.60709999999999997</v>
      </c>
      <c r="H463">
        <v>-9.7000000000000003E-3</v>
      </c>
      <c r="I463">
        <v>5.9999999999999995E-4</v>
      </c>
      <c r="J463">
        <v>1.1379999999999999E-2</v>
      </c>
      <c r="K463">
        <v>0.45212999999999998</v>
      </c>
    </row>
    <row r="464" spans="1:11" hidden="1" x14ac:dyDescent="0.2">
      <c r="A464" t="s">
        <v>231</v>
      </c>
      <c r="B464">
        <v>1</v>
      </c>
      <c r="C464" t="s">
        <v>194</v>
      </c>
      <c r="D464" t="s">
        <v>175</v>
      </c>
      <c r="E464" t="s">
        <v>186</v>
      </c>
      <c r="F464">
        <v>1.8258000000000001</v>
      </c>
      <c r="G464">
        <v>-0.59209999999999996</v>
      </c>
      <c r="H464">
        <v>-9.7000000000000003E-3</v>
      </c>
      <c r="I464">
        <v>5.9999999999999995E-4</v>
      </c>
      <c r="J464">
        <v>1.626E-2</v>
      </c>
      <c r="K464">
        <v>0.63200999999999996</v>
      </c>
    </row>
    <row r="465" spans="1:11" hidden="1" x14ac:dyDescent="0.2">
      <c r="A465" t="s">
        <v>231</v>
      </c>
      <c r="B465">
        <v>1</v>
      </c>
      <c r="C465" t="s">
        <v>194</v>
      </c>
      <c r="D465" t="s">
        <v>175</v>
      </c>
      <c r="E465" t="s">
        <v>186</v>
      </c>
      <c r="F465">
        <v>0.23100000000000001</v>
      </c>
      <c r="G465">
        <v>-0.42609999999999998</v>
      </c>
      <c r="H465">
        <v>6.2600000000000003E-2</v>
      </c>
      <c r="I465">
        <v>5.9999999999999995E-4</v>
      </c>
      <c r="J465">
        <v>1.626E-2</v>
      </c>
      <c r="K465">
        <v>0.63200999999999996</v>
      </c>
    </row>
    <row r="466" spans="1:11" hidden="1" x14ac:dyDescent="0.2">
      <c r="A466" t="s">
        <v>231</v>
      </c>
      <c r="B466">
        <v>1.4</v>
      </c>
      <c r="C466" t="s">
        <v>194</v>
      </c>
      <c r="D466" t="s">
        <v>175</v>
      </c>
      <c r="E466" t="s">
        <v>186</v>
      </c>
      <c r="F466">
        <v>0.23100000000000001</v>
      </c>
      <c r="G466">
        <v>-0.40620000000000001</v>
      </c>
      <c r="H466">
        <v>6.2600000000000003E-2</v>
      </c>
      <c r="I466">
        <v>5.9999999999999995E-4</v>
      </c>
      <c r="J466">
        <v>-8.7799999999999996E-3</v>
      </c>
      <c r="K466">
        <v>0.79847999999999997</v>
      </c>
    </row>
    <row r="467" spans="1:11" hidden="1" x14ac:dyDescent="0.2">
      <c r="A467" t="s">
        <v>231</v>
      </c>
      <c r="B467">
        <v>1.4</v>
      </c>
      <c r="C467" t="s">
        <v>194</v>
      </c>
      <c r="D467" t="s">
        <v>175</v>
      </c>
      <c r="E467" t="s">
        <v>186</v>
      </c>
      <c r="F467">
        <v>0.23100000000000001</v>
      </c>
      <c r="G467">
        <v>-0.36870000000000003</v>
      </c>
      <c r="H467">
        <v>6.2600000000000003E-2</v>
      </c>
      <c r="I467">
        <v>5.9999999999999995E-4</v>
      </c>
      <c r="J467">
        <v>-8.7799999999999996E-3</v>
      </c>
      <c r="K467">
        <v>0.79847999999999997</v>
      </c>
    </row>
    <row r="468" spans="1:11" hidden="1" x14ac:dyDescent="0.2">
      <c r="A468" t="s">
        <v>231</v>
      </c>
      <c r="B468">
        <v>1.75</v>
      </c>
      <c r="C468" t="s">
        <v>194</v>
      </c>
      <c r="D468" t="s">
        <v>175</v>
      </c>
      <c r="E468" t="s">
        <v>186</v>
      </c>
      <c r="F468">
        <v>0.23100000000000001</v>
      </c>
      <c r="G468">
        <v>-0.3513</v>
      </c>
      <c r="H468">
        <v>6.2600000000000003E-2</v>
      </c>
      <c r="I468">
        <v>5.9999999999999995E-4</v>
      </c>
      <c r="J468">
        <v>-3.0689999999999999E-2</v>
      </c>
      <c r="K468">
        <v>0.92447999999999997</v>
      </c>
    </row>
    <row r="469" spans="1:11" hidden="1" x14ac:dyDescent="0.2">
      <c r="A469" t="s">
        <v>231</v>
      </c>
      <c r="B469">
        <v>2.1</v>
      </c>
      <c r="C469" t="s">
        <v>194</v>
      </c>
      <c r="D469" t="s">
        <v>175</v>
      </c>
      <c r="E469" t="s">
        <v>186</v>
      </c>
      <c r="F469">
        <v>0.23100000000000001</v>
      </c>
      <c r="G469">
        <v>-0.33389999999999997</v>
      </c>
      <c r="H469">
        <v>6.2600000000000003E-2</v>
      </c>
      <c r="I469">
        <v>5.9999999999999995E-4</v>
      </c>
      <c r="J469">
        <v>-5.0560000000000001E-2</v>
      </c>
      <c r="K469">
        <v>1.0443800000000001</v>
      </c>
    </row>
    <row r="470" spans="1:11" hidden="1" x14ac:dyDescent="0.2">
      <c r="A470" t="s">
        <v>231</v>
      </c>
      <c r="B470">
        <v>2.1</v>
      </c>
      <c r="C470" t="s">
        <v>194</v>
      </c>
      <c r="D470" t="s">
        <v>175</v>
      </c>
      <c r="E470" t="s">
        <v>186</v>
      </c>
      <c r="F470">
        <v>0.23100000000000001</v>
      </c>
      <c r="G470">
        <v>-0.17680000000000001</v>
      </c>
      <c r="H470">
        <v>-0.06</v>
      </c>
      <c r="I470">
        <v>5.9999999999999995E-4</v>
      </c>
      <c r="J470">
        <v>-5.0560000000000001E-2</v>
      </c>
      <c r="K470">
        <v>1.0443800000000001</v>
      </c>
    </row>
    <row r="471" spans="1:11" hidden="1" x14ac:dyDescent="0.2">
      <c r="A471" t="s">
        <v>231</v>
      </c>
      <c r="B471">
        <v>2.4666700000000001</v>
      </c>
      <c r="C471" t="s">
        <v>194</v>
      </c>
      <c r="D471" t="s">
        <v>175</v>
      </c>
      <c r="E471" t="s">
        <v>186</v>
      </c>
      <c r="F471">
        <v>0.23100000000000001</v>
      </c>
      <c r="G471">
        <v>-0.1376</v>
      </c>
      <c r="H471">
        <v>-0.06</v>
      </c>
      <c r="I471">
        <v>5.9999999999999995E-4</v>
      </c>
      <c r="J471">
        <v>-2.8559999999999999E-2</v>
      </c>
      <c r="K471">
        <v>1.1026199999999999</v>
      </c>
    </row>
    <row r="472" spans="1:11" hidden="1" x14ac:dyDescent="0.2">
      <c r="A472" t="s">
        <v>231</v>
      </c>
      <c r="B472">
        <v>2.8333300000000001</v>
      </c>
      <c r="C472" t="s">
        <v>194</v>
      </c>
      <c r="D472" t="s">
        <v>175</v>
      </c>
      <c r="E472" t="s">
        <v>186</v>
      </c>
      <c r="F472">
        <v>0.23100000000000001</v>
      </c>
      <c r="G472">
        <v>-9.4600000000000004E-2</v>
      </c>
      <c r="H472">
        <v>-0.06</v>
      </c>
      <c r="I472">
        <v>5.9999999999999995E-4</v>
      </c>
      <c r="J472">
        <v>-5.6499999999999996E-3</v>
      </c>
      <c r="K472">
        <v>1.1452</v>
      </c>
    </row>
    <row r="473" spans="1:11" hidden="1" x14ac:dyDescent="0.2">
      <c r="A473" t="s">
        <v>231</v>
      </c>
      <c r="B473">
        <v>3.2</v>
      </c>
      <c r="C473" t="s">
        <v>194</v>
      </c>
      <c r="D473" t="s">
        <v>175</v>
      </c>
      <c r="E473" t="s">
        <v>186</v>
      </c>
      <c r="F473">
        <v>0.23100000000000001</v>
      </c>
      <c r="G473">
        <v>-5.16E-2</v>
      </c>
      <c r="H473">
        <v>-0.06</v>
      </c>
      <c r="I473">
        <v>5.9999999999999995E-4</v>
      </c>
      <c r="J473">
        <v>1.7829999999999999E-2</v>
      </c>
      <c r="K473">
        <v>1.1720200000000001</v>
      </c>
    </row>
    <row r="474" spans="1:11" hidden="1" x14ac:dyDescent="0.2">
      <c r="A474" t="s">
        <v>231</v>
      </c>
      <c r="B474">
        <v>3.2</v>
      </c>
      <c r="C474" t="s">
        <v>194</v>
      </c>
      <c r="D474" t="s">
        <v>175</v>
      </c>
      <c r="E474" t="s">
        <v>186</v>
      </c>
      <c r="F474">
        <v>0.23089999999999999</v>
      </c>
      <c r="G474">
        <v>0.13930000000000001</v>
      </c>
      <c r="H474">
        <v>1.06E-2</v>
      </c>
      <c r="I474">
        <v>5.9999999999999995E-4</v>
      </c>
      <c r="J474">
        <v>1.7829999999999999E-2</v>
      </c>
      <c r="K474">
        <v>1.1720200000000001</v>
      </c>
    </row>
    <row r="475" spans="1:11" hidden="1" x14ac:dyDescent="0.2">
      <c r="A475" t="s">
        <v>231</v>
      </c>
      <c r="B475">
        <v>3.7</v>
      </c>
      <c r="C475" t="s">
        <v>194</v>
      </c>
      <c r="D475" t="s">
        <v>175</v>
      </c>
      <c r="E475" t="s">
        <v>186</v>
      </c>
      <c r="F475">
        <v>0.23089999999999999</v>
      </c>
      <c r="G475">
        <v>0.1641</v>
      </c>
      <c r="H475">
        <v>1.06E-2</v>
      </c>
      <c r="I475">
        <v>5.9999999999999995E-4</v>
      </c>
      <c r="J475">
        <v>1.2540000000000001E-2</v>
      </c>
      <c r="K475">
        <v>1.0961799999999999</v>
      </c>
    </row>
    <row r="476" spans="1:11" hidden="1" x14ac:dyDescent="0.2">
      <c r="A476" t="s">
        <v>231</v>
      </c>
      <c r="B476">
        <v>4.2</v>
      </c>
      <c r="C476" t="s">
        <v>194</v>
      </c>
      <c r="D476" t="s">
        <v>175</v>
      </c>
      <c r="E476" t="s">
        <v>186</v>
      </c>
      <c r="F476">
        <v>0.23089999999999999</v>
      </c>
      <c r="G476">
        <v>0.189</v>
      </c>
      <c r="H476">
        <v>1.06E-2</v>
      </c>
      <c r="I476">
        <v>5.9999999999999995E-4</v>
      </c>
      <c r="J476">
        <v>7.2500000000000004E-3</v>
      </c>
      <c r="K476">
        <v>1.00789</v>
      </c>
    </row>
    <row r="477" spans="1:11" hidden="1" x14ac:dyDescent="0.2">
      <c r="A477" t="s">
        <v>231</v>
      </c>
      <c r="B477">
        <v>4.7</v>
      </c>
      <c r="C477" t="s">
        <v>194</v>
      </c>
      <c r="D477" t="s">
        <v>175</v>
      </c>
      <c r="E477" t="s">
        <v>186</v>
      </c>
      <c r="F477">
        <v>0.23089999999999999</v>
      </c>
      <c r="G477">
        <v>0.21390000000000001</v>
      </c>
      <c r="H477">
        <v>1.06E-2</v>
      </c>
      <c r="I477">
        <v>5.9999999999999995E-4</v>
      </c>
      <c r="J477">
        <v>1.9599999999999999E-3</v>
      </c>
      <c r="K477">
        <v>0.90717000000000003</v>
      </c>
    </row>
    <row r="478" spans="1:11" hidden="1" x14ac:dyDescent="0.2">
      <c r="A478" t="s">
        <v>231</v>
      </c>
      <c r="B478">
        <v>4.7</v>
      </c>
      <c r="C478" t="s">
        <v>194</v>
      </c>
      <c r="D478" t="s">
        <v>175</v>
      </c>
      <c r="E478" t="s">
        <v>186</v>
      </c>
      <c r="F478">
        <v>0.23100000000000001</v>
      </c>
      <c r="G478">
        <v>0.40479999999999999</v>
      </c>
      <c r="H478">
        <v>7.2499999999999995E-2</v>
      </c>
      <c r="I478">
        <v>5.9999999999999995E-4</v>
      </c>
      <c r="J478">
        <v>1.9599999999999999E-3</v>
      </c>
      <c r="K478">
        <v>0.90717000000000003</v>
      </c>
    </row>
    <row r="479" spans="1:11" hidden="1" x14ac:dyDescent="0.2">
      <c r="A479" t="s">
        <v>231</v>
      </c>
      <c r="B479">
        <v>5.0999999999999996</v>
      </c>
      <c r="C479" t="s">
        <v>194</v>
      </c>
      <c r="D479" t="s">
        <v>175</v>
      </c>
      <c r="E479" t="s">
        <v>186</v>
      </c>
      <c r="F479">
        <v>0.23100000000000001</v>
      </c>
      <c r="G479">
        <v>0.42470000000000002</v>
      </c>
      <c r="H479">
        <v>7.2499999999999995E-2</v>
      </c>
      <c r="I479">
        <v>5.9999999999999995E-4</v>
      </c>
      <c r="J479">
        <v>-2.1530000000000001E-2</v>
      </c>
      <c r="K479">
        <v>0.74128000000000005</v>
      </c>
    </row>
    <row r="480" spans="1:11" hidden="1" x14ac:dyDescent="0.2">
      <c r="A480" t="s">
        <v>231</v>
      </c>
      <c r="B480">
        <v>5.5</v>
      </c>
      <c r="C480" t="s">
        <v>194</v>
      </c>
      <c r="D480" t="s">
        <v>175</v>
      </c>
      <c r="E480" t="s">
        <v>186</v>
      </c>
      <c r="F480">
        <v>0.23100000000000001</v>
      </c>
      <c r="G480">
        <v>0.4446</v>
      </c>
      <c r="H480">
        <v>7.2499999999999995E-2</v>
      </c>
      <c r="I480">
        <v>5.9999999999999995E-4</v>
      </c>
      <c r="J480">
        <v>-4.4150000000000002E-2</v>
      </c>
      <c r="K480">
        <v>0.56742000000000004</v>
      </c>
    </row>
    <row r="481" spans="1:11" hidden="1" x14ac:dyDescent="0.2">
      <c r="A481" t="s">
        <v>231</v>
      </c>
      <c r="B481">
        <v>5.5</v>
      </c>
      <c r="C481" t="s">
        <v>194</v>
      </c>
      <c r="D481" t="s">
        <v>175</v>
      </c>
      <c r="E481" t="s">
        <v>186</v>
      </c>
      <c r="F481">
        <v>0.23069999999999999</v>
      </c>
      <c r="G481">
        <v>0.60809999999999997</v>
      </c>
      <c r="H481">
        <v>-4.9099999999999998E-2</v>
      </c>
      <c r="I481">
        <v>5.9999999999999995E-4</v>
      </c>
      <c r="J481">
        <v>-4.4150000000000002E-2</v>
      </c>
      <c r="K481">
        <v>0.56742000000000004</v>
      </c>
    </row>
    <row r="482" spans="1:11" hidden="1" x14ac:dyDescent="0.2">
      <c r="A482" t="s">
        <v>231</v>
      </c>
      <c r="B482">
        <v>5.95</v>
      </c>
      <c r="C482" t="s">
        <v>194</v>
      </c>
      <c r="D482" t="s">
        <v>175</v>
      </c>
      <c r="E482" t="s">
        <v>186</v>
      </c>
      <c r="F482">
        <v>0.23069999999999999</v>
      </c>
      <c r="G482">
        <v>0.63049999999999995</v>
      </c>
      <c r="H482">
        <v>-4.9099999999999998E-2</v>
      </c>
      <c r="I482">
        <v>5.9999999999999995E-4</v>
      </c>
      <c r="J482">
        <v>-2.2069999999999999E-2</v>
      </c>
      <c r="K482">
        <v>0.28875000000000001</v>
      </c>
    </row>
    <row r="483" spans="1:11" hidden="1" x14ac:dyDescent="0.2">
      <c r="A483" t="s">
        <v>231</v>
      </c>
      <c r="B483">
        <v>6.4</v>
      </c>
      <c r="C483" t="s">
        <v>194</v>
      </c>
      <c r="D483" t="s">
        <v>175</v>
      </c>
      <c r="E483" t="s">
        <v>186</v>
      </c>
      <c r="F483">
        <v>0.23069999999999999</v>
      </c>
      <c r="G483">
        <v>0.65290000000000004</v>
      </c>
      <c r="H483">
        <v>-4.9099999999999998E-2</v>
      </c>
      <c r="I483">
        <v>5.9999999999999995E-4</v>
      </c>
      <c r="J483">
        <v>-3.5159999999999998E-16</v>
      </c>
      <c r="K483">
        <v>-3.6839999999999999E-15</v>
      </c>
    </row>
    <row r="484" spans="1:11" hidden="1" x14ac:dyDescent="0.2">
      <c r="A484" t="s">
        <v>231</v>
      </c>
      <c r="B484">
        <v>0</v>
      </c>
      <c r="C484" t="s">
        <v>194</v>
      </c>
      <c r="D484" t="s">
        <v>175</v>
      </c>
      <c r="E484" t="s">
        <v>176</v>
      </c>
      <c r="F484">
        <v>1.6501999999999999</v>
      </c>
      <c r="G484">
        <v>-0.6794</v>
      </c>
      <c r="H484">
        <v>-1.6299999999999999E-2</v>
      </c>
      <c r="I484">
        <v>5.2999999999999998E-4</v>
      </c>
      <c r="J484">
        <v>0</v>
      </c>
      <c r="K484">
        <v>0</v>
      </c>
    </row>
    <row r="485" spans="1:11" hidden="1" x14ac:dyDescent="0.2">
      <c r="A485" t="s">
        <v>231</v>
      </c>
      <c r="B485">
        <v>0.4</v>
      </c>
      <c r="C485" t="s">
        <v>194</v>
      </c>
      <c r="D485" t="s">
        <v>175</v>
      </c>
      <c r="E485" t="s">
        <v>176</v>
      </c>
      <c r="F485">
        <v>1.6501999999999999</v>
      </c>
      <c r="G485">
        <v>-0.65949999999999998</v>
      </c>
      <c r="H485">
        <v>-1.6299999999999999E-2</v>
      </c>
      <c r="I485">
        <v>5.2999999999999998E-4</v>
      </c>
      <c r="J485">
        <v>3.8700000000000002E-3</v>
      </c>
      <c r="K485">
        <v>0.26777000000000001</v>
      </c>
    </row>
    <row r="486" spans="1:11" hidden="1" x14ac:dyDescent="0.2">
      <c r="A486" t="s">
        <v>231</v>
      </c>
      <c r="B486">
        <v>0.4</v>
      </c>
      <c r="C486" t="s">
        <v>194</v>
      </c>
      <c r="D486" t="s">
        <v>175</v>
      </c>
      <c r="E486" t="s">
        <v>176</v>
      </c>
      <c r="F486">
        <v>1.6501999999999999</v>
      </c>
      <c r="G486">
        <v>-0.622</v>
      </c>
      <c r="H486">
        <v>-1.6299999999999999E-2</v>
      </c>
      <c r="I486">
        <v>5.2999999999999998E-4</v>
      </c>
      <c r="J486">
        <v>3.8700000000000002E-3</v>
      </c>
      <c r="K486">
        <v>0.26777000000000001</v>
      </c>
    </row>
    <row r="487" spans="1:11" hidden="1" x14ac:dyDescent="0.2">
      <c r="A487" t="s">
        <v>231</v>
      </c>
      <c r="B487">
        <v>0.7</v>
      </c>
      <c r="C487" t="s">
        <v>194</v>
      </c>
      <c r="D487" t="s">
        <v>175</v>
      </c>
      <c r="E487" t="s">
        <v>176</v>
      </c>
      <c r="F487">
        <v>1.6501999999999999</v>
      </c>
      <c r="G487">
        <v>-0.60709999999999997</v>
      </c>
      <c r="H487">
        <v>-1.6299999999999999E-2</v>
      </c>
      <c r="I487">
        <v>5.2999999999999998E-4</v>
      </c>
      <c r="J487">
        <v>6.7799999999999996E-3</v>
      </c>
      <c r="K487">
        <v>0.45212999999999998</v>
      </c>
    </row>
    <row r="488" spans="1:11" hidden="1" x14ac:dyDescent="0.2">
      <c r="A488" t="s">
        <v>231</v>
      </c>
      <c r="B488">
        <v>1</v>
      </c>
      <c r="C488" t="s">
        <v>194</v>
      </c>
      <c r="D488" t="s">
        <v>175</v>
      </c>
      <c r="E488" t="s">
        <v>176</v>
      </c>
      <c r="F488">
        <v>1.6501999999999999</v>
      </c>
      <c r="G488">
        <v>-0.59209999999999996</v>
      </c>
      <c r="H488">
        <v>-1.6299999999999999E-2</v>
      </c>
      <c r="I488">
        <v>5.2999999999999998E-4</v>
      </c>
      <c r="J488">
        <v>9.6799999999999994E-3</v>
      </c>
      <c r="K488">
        <v>0.63200999999999996</v>
      </c>
    </row>
    <row r="489" spans="1:11" hidden="1" x14ac:dyDescent="0.2">
      <c r="A489" t="s">
        <v>231</v>
      </c>
      <c r="B489">
        <v>1</v>
      </c>
      <c r="C489" t="s">
        <v>194</v>
      </c>
      <c r="D489" t="s">
        <v>175</v>
      </c>
      <c r="E489" t="s">
        <v>176</v>
      </c>
      <c r="F489">
        <v>0.1686</v>
      </c>
      <c r="G489">
        <v>-0.42609999999999998</v>
      </c>
      <c r="H489">
        <v>5.4800000000000001E-2</v>
      </c>
      <c r="I489">
        <v>5.2999999999999998E-4</v>
      </c>
      <c r="J489">
        <v>9.6799999999999994E-3</v>
      </c>
      <c r="K489">
        <v>0.63200999999999996</v>
      </c>
    </row>
    <row r="490" spans="1:11" hidden="1" x14ac:dyDescent="0.2">
      <c r="A490" t="s">
        <v>231</v>
      </c>
      <c r="B490">
        <v>1.4</v>
      </c>
      <c r="C490" t="s">
        <v>194</v>
      </c>
      <c r="D490" t="s">
        <v>175</v>
      </c>
      <c r="E490" t="s">
        <v>176</v>
      </c>
      <c r="F490">
        <v>0.1686</v>
      </c>
      <c r="G490">
        <v>-0.40620000000000001</v>
      </c>
      <c r="H490">
        <v>5.4800000000000001E-2</v>
      </c>
      <c r="I490">
        <v>5.2999999999999998E-4</v>
      </c>
      <c r="J490">
        <v>-1.222E-2</v>
      </c>
      <c r="K490">
        <v>0.79847000000000001</v>
      </c>
    </row>
    <row r="491" spans="1:11" hidden="1" x14ac:dyDescent="0.2">
      <c r="A491" t="s">
        <v>231</v>
      </c>
      <c r="B491">
        <v>1.4</v>
      </c>
      <c r="C491" t="s">
        <v>194</v>
      </c>
      <c r="D491" t="s">
        <v>175</v>
      </c>
      <c r="E491" t="s">
        <v>176</v>
      </c>
      <c r="F491">
        <v>0.1686</v>
      </c>
      <c r="G491">
        <v>-0.36870000000000003</v>
      </c>
      <c r="H491">
        <v>5.4800000000000001E-2</v>
      </c>
      <c r="I491">
        <v>5.2999999999999998E-4</v>
      </c>
      <c r="J491">
        <v>-1.222E-2</v>
      </c>
      <c r="K491">
        <v>0.79847000000000001</v>
      </c>
    </row>
    <row r="492" spans="1:11" hidden="1" x14ac:dyDescent="0.2">
      <c r="A492" t="s">
        <v>231</v>
      </c>
      <c r="B492">
        <v>1.75</v>
      </c>
      <c r="C492" t="s">
        <v>194</v>
      </c>
      <c r="D492" t="s">
        <v>175</v>
      </c>
      <c r="E492" t="s">
        <v>176</v>
      </c>
      <c r="F492">
        <v>0.1686</v>
      </c>
      <c r="G492">
        <v>-0.3513</v>
      </c>
      <c r="H492">
        <v>5.4800000000000001E-2</v>
      </c>
      <c r="I492">
        <v>5.2999999999999998E-4</v>
      </c>
      <c r="J492">
        <v>-3.1390000000000001E-2</v>
      </c>
      <c r="K492">
        <v>0.92447000000000001</v>
      </c>
    </row>
    <row r="493" spans="1:11" hidden="1" x14ac:dyDescent="0.2">
      <c r="A493" t="s">
        <v>231</v>
      </c>
      <c r="B493">
        <v>2.1</v>
      </c>
      <c r="C493" t="s">
        <v>194</v>
      </c>
      <c r="D493" t="s">
        <v>175</v>
      </c>
      <c r="E493" t="s">
        <v>176</v>
      </c>
      <c r="F493">
        <v>0.1686</v>
      </c>
      <c r="G493">
        <v>-0.33389999999999997</v>
      </c>
      <c r="H493">
        <v>5.4800000000000001E-2</v>
      </c>
      <c r="I493">
        <v>5.2999999999999998E-4</v>
      </c>
      <c r="J493">
        <v>-5.2600000000000001E-2</v>
      </c>
      <c r="K493">
        <v>1.0443800000000001</v>
      </c>
    </row>
    <row r="494" spans="1:11" hidden="1" x14ac:dyDescent="0.2">
      <c r="A494" t="s">
        <v>231</v>
      </c>
      <c r="B494">
        <v>2.1</v>
      </c>
      <c r="C494" t="s">
        <v>194</v>
      </c>
      <c r="D494" t="s">
        <v>175</v>
      </c>
      <c r="E494" t="s">
        <v>176</v>
      </c>
      <c r="F494">
        <v>0.1686</v>
      </c>
      <c r="G494">
        <v>-0.17680000000000001</v>
      </c>
      <c r="H494">
        <v>-6.4000000000000001E-2</v>
      </c>
      <c r="I494">
        <v>5.2999999999999998E-4</v>
      </c>
      <c r="J494">
        <v>-5.2600000000000001E-2</v>
      </c>
      <c r="K494">
        <v>1.0443800000000001</v>
      </c>
    </row>
    <row r="495" spans="1:11" hidden="1" x14ac:dyDescent="0.2">
      <c r="A495" t="s">
        <v>231</v>
      </c>
      <c r="B495">
        <v>2.4666700000000001</v>
      </c>
      <c r="C495" t="s">
        <v>194</v>
      </c>
      <c r="D495" t="s">
        <v>175</v>
      </c>
      <c r="E495" t="s">
        <v>176</v>
      </c>
      <c r="F495">
        <v>0.1686</v>
      </c>
      <c r="G495">
        <v>-0.1376</v>
      </c>
      <c r="H495">
        <v>-6.4000000000000001E-2</v>
      </c>
      <c r="I495">
        <v>5.2999999999999998E-4</v>
      </c>
      <c r="J495">
        <v>-2.912E-2</v>
      </c>
      <c r="K495">
        <v>1.1026199999999999</v>
      </c>
    </row>
    <row r="496" spans="1:11" hidden="1" x14ac:dyDescent="0.2">
      <c r="A496" t="s">
        <v>231</v>
      </c>
      <c r="B496">
        <v>2.8333300000000001</v>
      </c>
      <c r="C496" t="s">
        <v>194</v>
      </c>
      <c r="D496" t="s">
        <v>175</v>
      </c>
      <c r="E496" t="s">
        <v>176</v>
      </c>
      <c r="F496">
        <v>0.1686</v>
      </c>
      <c r="G496">
        <v>-9.4600000000000004E-2</v>
      </c>
      <c r="H496">
        <v>-6.4000000000000001E-2</v>
      </c>
      <c r="I496">
        <v>5.2999999999999998E-4</v>
      </c>
      <c r="J496">
        <v>-6.5700000000000003E-3</v>
      </c>
      <c r="K496">
        <v>1.1452</v>
      </c>
    </row>
    <row r="497" spans="1:11" hidden="1" x14ac:dyDescent="0.2">
      <c r="A497" t="s">
        <v>231</v>
      </c>
      <c r="B497">
        <v>3.2</v>
      </c>
      <c r="C497" t="s">
        <v>194</v>
      </c>
      <c r="D497" t="s">
        <v>175</v>
      </c>
      <c r="E497" t="s">
        <v>176</v>
      </c>
      <c r="F497">
        <v>0.1686</v>
      </c>
      <c r="G497">
        <v>-5.16E-2</v>
      </c>
      <c r="H497">
        <v>-6.4000000000000001E-2</v>
      </c>
      <c r="I497">
        <v>5.2999999999999998E-4</v>
      </c>
      <c r="J497">
        <v>1.5429999999999999E-2</v>
      </c>
      <c r="K497">
        <v>1.1720200000000001</v>
      </c>
    </row>
    <row r="498" spans="1:11" hidden="1" x14ac:dyDescent="0.2">
      <c r="A498" t="s">
        <v>231</v>
      </c>
      <c r="B498">
        <v>3.2</v>
      </c>
      <c r="C498" t="s">
        <v>194</v>
      </c>
      <c r="D498" t="s">
        <v>175</v>
      </c>
      <c r="E498" t="s">
        <v>176</v>
      </c>
      <c r="F498">
        <v>0.1686</v>
      </c>
      <c r="G498">
        <v>0.13930000000000001</v>
      </c>
      <c r="H498">
        <v>9.5999999999999992E-3</v>
      </c>
      <c r="I498">
        <v>5.2999999999999998E-4</v>
      </c>
      <c r="J498">
        <v>1.5429999999999999E-2</v>
      </c>
      <c r="K498">
        <v>1.1720200000000001</v>
      </c>
    </row>
    <row r="499" spans="1:11" hidden="1" x14ac:dyDescent="0.2">
      <c r="A499" t="s">
        <v>231</v>
      </c>
      <c r="B499">
        <v>3.7</v>
      </c>
      <c r="C499" t="s">
        <v>194</v>
      </c>
      <c r="D499" t="s">
        <v>175</v>
      </c>
      <c r="E499" t="s">
        <v>176</v>
      </c>
      <c r="F499">
        <v>0.1686</v>
      </c>
      <c r="G499">
        <v>0.1641</v>
      </c>
      <c r="H499">
        <v>9.5999999999999992E-3</v>
      </c>
      <c r="I499">
        <v>5.2999999999999998E-4</v>
      </c>
      <c r="J499">
        <v>1.065E-2</v>
      </c>
      <c r="K499">
        <v>1.0961700000000001</v>
      </c>
    </row>
    <row r="500" spans="1:11" hidden="1" x14ac:dyDescent="0.2">
      <c r="A500" t="s">
        <v>231</v>
      </c>
      <c r="B500">
        <v>4.2</v>
      </c>
      <c r="C500" t="s">
        <v>194</v>
      </c>
      <c r="D500" t="s">
        <v>175</v>
      </c>
      <c r="E500" t="s">
        <v>176</v>
      </c>
      <c r="F500">
        <v>0.1686</v>
      </c>
      <c r="G500">
        <v>0.189</v>
      </c>
      <c r="H500">
        <v>9.5999999999999992E-3</v>
      </c>
      <c r="I500">
        <v>5.2999999999999998E-4</v>
      </c>
      <c r="J500">
        <v>5.8700000000000002E-3</v>
      </c>
      <c r="K500">
        <v>1.00789</v>
      </c>
    </row>
    <row r="501" spans="1:11" hidden="1" x14ac:dyDescent="0.2">
      <c r="A501" t="s">
        <v>231</v>
      </c>
      <c r="B501">
        <v>4.7</v>
      </c>
      <c r="C501" t="s">
        <v>194</v>
      </c>
      <c r="D501" t="s">
        <v>175</v>
      </c>
      <c r="E501" t="s">
        <v>176</v>
      </c>
      <c r="F501">
        <v>0.1686</v>
      </c>
      <c r="G501">
        <v>0.21390000000000001</v>
      </c>
      <c r="H501">
        <v>9.5999999999999992E-3</v>
      </c>
      <c r="I501">
        <v>5.2999999999999998E-4</v>
      </c>
      <c r="J501">
        <v>1.1000000000000001E-3</v>
      </c>
      <c r="K501">
        <v>0.90717000000000003</v>
      </c>
    </row>
    <row r="502" spans="1:11" hidden="1" x14ac:dyDescent="0.2">
      <c r="A502" t="s">
        <v>231</v>
      </c>
      <c r="B502">
        <v>4.7</v>
      </c>
      <c r="C502" t="s">
        <v>194</v>
      </c>
      <c r="D502" t="s">
        <v>175</v>
      </c>
      <c r="E502" t="s">
        <v>176</v>
      </c>
      <c r="F502">
        <v>0.1686</v>
      </c>
      <c r="G502">
        <v>0.40479999999999999</v>
      </c>
      <c r="H502">
        <v>5.6599999999999998E-2</v>
      </c>
      <c r="I502">
        <v>5.2999999999999998E-4</v>
      </c>
      <c r="J502">
        <v>1.1000000000000001E-3</v>
      </c>
      <c r="K502">
        <v>0.90717000000000003</v>
      </c>
    </row>
    <row r="503" spans="1:11" hidden="1" x14ac:dyDescent="0.2">
      <c r="A503" t="s">
        <v>231</v>
      </c>
      <c r="B503">
        <v>5.0999999999999996</v>
      </c>
      <c r="C503" t="s">
        <v>194</v>
      </c>
      <c r="D503" t="s">
        <v>175</v>
      </c>
      <c r="E503" t="s">
        <v>176</v>
      </c>
      <c r="F503">
        <v>0.1686</v>
      </c>
      <c r="G503">
        <v>0.42470000000000002</v>
      </c>
      <c r="H503">
        <v>5.6599999999999998E-2</v>
      </c>
      <c r="I503">
        <v>5.2999999999999998E-4</v>
      </c>
      <c r="J503">
        <v>-2.7050000000000001E-2</v>
      </c>
      <c r="K503">
        <v>0.74126999999999998</v>
      </c>
    </row>
    <row r="504" spans="1:11" hidden="1" x14ac:dyDescent="0.2">
      <c r="A504" t="s">
        <v>231</v>
      </c>
      <c r="B504">
        <v>5.5</v>
      </c>
      <c r="C504" t="s">
        <v>194</v>
      </c>
      <c r="D504" t="s">
        <v>175</v>
      </c>
      <c r="E504" t="s">
        <v>176</v>
      </c>
      <c r="F504">
        <v>0.1686</v>
      </c>
      <c r="G504">
        <v>0.4446</v>
      </c>
      <c r="H504">
        <v>5.6599999999999998E-2</v>
      </c>
      <c r="I504">
        <v>5.2999999999999998E-4</v>
      </c>
      <c r="J504">
        <v>-5.6070000000000002E-2</v>
      </c>
      <c r="K504">
        <v>0.56742000000000004</v>
      </c>
    </row>
    <row r="505" spans="1:11" hidden="1" x14ac:dyDescent="0.2">
      <c r="A505" t="s">
        <v>231</v>
      </c>
      <c r="B505">
        <v>5.5</v>
      </c>
      <c r="C505" t="s">
        <v>194</v>
      </c>
      <c r="D505" t="s">
        <v>175</v>
      </c>
      <c r="E505" t="s">
        <v>176</v>
      </c>
      <c r="F505">
        <v>0.16830000000000001</v>
      </c>
      <c r="G505">
        <v>0.60809999999999997</v>
      </c>
      <c r="H505">
        <v>-6.2300000000000001E-2</v>
      </c>
      <c r="I505">
        <v>5.2999999999999998E-4</v>
      </c>
      <c r="J505">
        <v>-5.6070000000000002E-2</v>
      </c>
      <c r="K505">
        <v>0.56742000000000004</v>
      </c>
    </row>
    <row r="506" spans="1:11" hidden="1" x14ac:dyDescent="0.2">
      <c r="A506" t="s">
        <v>231</v>
      </c>
      <c r="B506">
        <v>5.95</v>
      </c>
      <c r="C506" t="s">
        <v>194</v>
      </c>
      <c r="D506" t="s">
        <v>175</v>
      </c>
      <c r="E506" t="s">
        <v>176</v>
      </c>
      <c r="F506">
        <v>0.16830000000000001</v>
      </c>
      <c r="G506">
        <v>0.63049999999999995</v>
      </c>
      <c r="H506">
        <v>-6.2300000000000001E-2</v>
      </c>
      <c r="I506">
        <v>5.2999999999999998E-4</v>
      </c>
      <c r="J506">
        <v>-2.8039999999999999E-2</v>
      </c>
      <c r="K506">
        <v>0.28875000000000001</v>
      </c>
    </row>
    <row r="507" spans="1:11" hidden="1" x14ac:dyDescent="0.2">
      <c r="A507" t="s">
        <v>231</v>
      </c>
      <c r="B507">
        <v>6.4</v>
      </c>
      <c r="C507" t="s">
        <v>194</v>
      </c>
      <c r="D507" t="s">
        <v>175</v>
      </c>
      <c r="E507" t="s">
        <v>176</v>
      </c>
      <c r="F507">
        <v>0.16830000000000001</v>
      </c>
      <c r="G507">
        <v>0.65290000000000004</v>
      </c>
      <c r="H507">
        <v>-6.2300000000000001E-2</v>
      </c>
      <c r="I507">
        <v>5.2999999999999998E-4</v>
      </c>
      <c r="J507">
        <v>-3.5590000000000002E-16</v>
      </c>
      <c r="K507">
        <v>-3.98E-15</v>
      </c>
    </row>
    <row r="508" spans="1:11" hidden="1" x14ac:dyDescent="0.2">
      <c r="A508" t="s">
        <v>231</v>
      </c>
      <c r="B508">
        <v>0</v>
      </c>
      <c r="C508" t="s">
        <v>195</v>
      </c>
      <c r="D508" t="s">
        <v>175</v>
      </c>
      <c r="E508" t="s">
        <v>186</v>
      </c>
      <c r="F508">
        <v>6.9932999999999996</v>
      </c>
      <c r="G508">
        <v>-0.70660000000000001</v>
      </c>
      <c r="H508">
        <v>-0.29199999999999998</v>
      </c>
      <c r="I508">
        <v>7.0010000000000002E-5</v>
      </c>
      <c r="J508">
        <v>0</v>
      </c>
      <c r="K508">
        <v>0</v>
      </c>
    </row>
    <row r="509" spans="1:11" hidden="1" x14ac:dyDescent="0.2">
      <c r="A509" t="s">
        <v>231</v>
      </c>
      <c r="B509">
        <v>0.4</v>
      </c>
      <c r="C509" t="s">
        <v>195</v>
      </c>
      <c r="D509" t="s">
        <v>175</v>
      </c>
      <c r="E509" t="s">
        <v>186</v>
      </c>
      <c r="F509">
        <v>6.9932999999999996</v>
      </c>
      <c r="G509">
        <v>-0.68669999999999998</v>
      </c>
      <c r="H509">
        <v>-0.29199999999999998</v>
      </c>
      <c r="I509">
        <v>7.0010000000000002E-5</v>
      </c>
      <c r="J509">
        <v>0.11945</v>
      </c>
      <c r="K509">
        <v>0.27866000000000002</v>
      </c>
    </row>
    <row r="510" spans="1:11" hidden="1" x14ac:dyDescent="0.2">
      <c r="A510" t="s">
        <v>231</v>
      </c>
      <c r="B510">
        <v>0.4</v>
      </c>
      <c r="C510" t="s">
        <v>195</v>
      </c>
      <c r="D510" t="s">
        <v>175</v>
      </c>
      <c r="E510" t="s">
        <v>186</v>
      </c>
      <c r="F510">
        <v>6.9932999999999996</v>
      </c>
      <c r="G510">
        <v>-0.6492</v>
      </c>
      <c r="H510">
        <v>-0.29199999999999998</v>
      </c>
      <c r="I510">
        <v>7.0010000000000002E-5</v>
      </c>
      <c r="J510">
        <v>0.11945</v>
      </c>
      <c r="K510">
        <v>0.27866000000000002</v>
      </c>
    </row>
    <row r="511" spans="1:11" hidden="1" x14ac:dyDescent="0.2">
      <c r="A511" t="s">
        <v>231</v>
      </c>
      <c r="B511">
        <v>0.7</v>
      </c>
      <c r="C511" t="s">
        <v>195</v>
      </c>
      <c r="D511" t="s">
        <v>175</v>
      </c>
      <c r="E511" t="s">
        <v>186</v>
      </c>
      <c r="F511">
        <v>6.9932999999999996</v>
      </c>
      <c r="G511">
        <v>-0.63429999999999997</v>
      </c>
      <c r="H511">
        <v>-0.29199999999999998</v>
      </c>
      <c r="I511">
        <v>7.0010000000000002E-5</v>
      </c>
      <c r="J511">
        <v>0.20902999999999999</v>
      </c>
      <c r="K511">
        <v>0.47116999999999998</v>
      </c>
    </row>
    <row r="512" spans="1:11" hidden="1" x14ac:dyDescent="0.2">
      <c r="A512" t="s">
        <v>231</v>
      </c>
      <c r="B512">
        <v>1</v>
      </c>
      <c r="C512" t="s">
        <v>195</v>
      </c>
      <c r="D512" t="s">
        <v>175</v>
      </c>
      <c r="E512" t="s">
        <v>186</v>
      </c>
      <c r="F512">
        <v>6.9932999999999996</v>
      </c>
      <c r="G512">
        <v>-0.61929999999999996</v>
      </c>
      <c r="H512">
        <v>-0.29199999999999998</v>
      </c>
      <c r="I512">
        <v>7.0010000000000002E-5</v>
      </c>
      <c r="J512">
        <v>0.29862</v>
      </c>
      <c r="K512">
        <v>0.65920999999999996</v>
      </c>
    </row>
    <row r="513" spans="1:11" hidden="1" x14ac:dyDescent="0.2">
      <c r="A513" t="s">
        <v>231</v>
      </c>
      <c r="B513">
        <v>1</v>
      </c>
      <c r="C513" t="s">
        <v>195</v>
      </c>
      <c r="D513" t="s">
        <v>175</v>
      </c>
      <c r="E513" t="s">
        <v>186</v>
      </c>
      <c r="F513">
        <v>2.9769000000000001</v>
      </c>
      <c r="G513">
        <v>-0.45329999999999998</v>
      </c>
      <c r="H513">
        <v>0.26750000000000002</v>
      </c>
      <c r="I513">
        <v>7.0010000000000002E-5</v>
      </c>
      <c r="J513">
        <v>0.29862</v>
      </c>
      <c r="K513">
        <v>0.65920999999999996</v>
      </c>
    </row>
    <row r="514" spans="1:11" hidden="1" x14ac:dyDescent="0.2">
      <c r="A514" t="s">
        <v>231</v>
      </c>
      <c r="B514">
        <v>1.4</v>
      </c>
      <c r="C514" t="s">
        <v>195</v>
      </c>
      <c r="D514" t="s">
        <v>175</v>
      </c>
      <c r="E514" t="s">
        <v>186</v>
      </c>
      <c r="F514">
        <v>2.9769000000000001</v>
      </c>
      <c r="G514">
        <v>-0.43340000000000001</v>
      </c>
      <c r="H514">
        <v>0.26750000000000002</v>
      </c>
      <c r="I514">
        <v>7.0010000000000002E-5</v>
      </c>
      <c r="J514">
        <v>0.19161</v>
      </c>
      <c r="K514">
        <v>0.83655999999999997</v>
      </c>
    </row>
    <row r="515" spans="1:11" hidden="1" x14ac:dyDescent="0.2">
      <c r="A515" t="s">
        <v>231</v>
      </c>
      <c r="B515">
        <v>1.4</v>
      </c>
      <c r="C515" t="s">
        <v>195</v>
      </c>
      <c r="D515" t="s">
        <v>175</v>
      </c>
      <c r="E515" t="s">
        <v>186</v>
      </c>
      <c r="F515">
        <v>2.9769000000000001</v>
      </c>
      <c r="G515">
        <v>-0.39589999999999997</v>
      </c>
      <c r="H515">
        <v>0.26750000000000002</v>
      </c>
      <c r="I515">
        <v>7.0010000000000002E-5</v>
      </c>
      <c r="J515">
        <v>0.19161</v>
      </c>
      <c r="K515">
        <v>0.83655999999999997</v>
      </c>
    </row>
    <row r="516" spans="1:11" hidden="1" x14ac:dyDescent="0.2">
      <c r="A516" t="s">
        <v>231</v>
      </c>
      <c r="B516">
        <v>1.75</v>
      </c>
      <c r="C516" t="s">
        <v>195</v>
      </c>
      <c r="D516" t="s">
        <v>175</v>
      </c>
      <c r="E516" t="s">
        <v>186</v>
      </c>
      <c r="F516">
        <v>2.9769000000000001</v>
      </c>
      <c r="G516">
        <v>-0.3785</v>
      </c>
      <c r="H516">
        <v>0.26750000000000002</v>
      </c>
      <c r="I516">
        <v>7.0010000000000002E-5</v>
      </c>
      <c r="J516">
        <v>9.7979999999999998E-2</v>
      </c>
      <c r="K516">
        <v>0.97208000000000006</v>
      </c>
    </row>
    <row r="517" spans="1:11" hidden="1" x14ac:dyDescent="0.2">
      <c r="A517" t="s">
        <v>231</v>
      </c>
      <c r="B517">
        <v>2.1</v>
      </c>
      <c r="C517" t="s">
        <v>195</v>
      </c>
      <c r="D517" t="s">
        <v>175</v>
      </c>
      <c r="E517" t="s">
        <v>186</v>
      </c>
      <c r="F517">
        <v>2.9769000000000001</v>
      </c>
      <c r="G517">
        <v>-0.36109999999999998</v>
      </c>
      <c r="H517">
        <v>0.26750000000000002</v>
      </c>
      <c r="I517">
        <v>7.0010000000000002E-5</v>
      </c>
      <c r="J517">
        <v>6.3899999999999998E-3</v>
      </c>
      <c r="K517">
        <v>1.10151</v>
      </c>
    </row>
    <row r="518" spans="1:11" hidden="1" x14ac:dyDescent="0.2">
      <c r="A518" t="s">
        <v>231</v>
      </c>
      <c r="B518">
        <v>2.1</v>
      </c>
      <c r="C518" t="s">
        <v>195</v>
      </c>
      <c r="D518" t="s">
        <v>175</v>
      </c>
      <c r="E518" t="s">
        <v>186</v>
      </c>
      <c r="F518">
        <v>2.9769000000000001</v>
      </c>
      <c r="G518">
        <v>-0.20399999999999999</v>
      </c>
      <c r="H518">
        <v>-1.9900000000000001E-2</v>
      </c>
      <c r="I518">
        <v>7.0010000000000002E-5</v>
      </c>
      <c r="J518">
        <v>6.3899999999999998E-3</v>
      </c>
      <c r="K518">
        <v>1.10151</v>
      </c>
    </row>
    <row r="519" spans="1:11" hidden="1" x14ac:dyDescent="0.2">
      <c r="A519" t="s">
        <v>231</v>
      </c>
      <c r="B519">
        <v>2.4666700000000001</v>
      </c>
      <c r="C519" t="s">
        <v>195</v>
      </c>
      <c r="D519" t="s">
        <v>175</v>
      </c>
      <c r="E519" t="s">
        <v>186</v>
      </c>
      <c r="F519">
        <v>2.9769000000000001</v>
      </c>
      <c r="G519">
        <v>-0.1648</v>
      </c>
      <c r="H519">
        <v>-1.9900000000000001E-2</v>
      </c>
      <c r="I519">
        <v>7.0010000000000002E-5</v>
      </c>
      <c r="J519">
        <v>1.3679999999999999E-2</v>
      </c>
      <c r="K519">
        <v>1.1697200000000001</v>
      </c>
    </row>
    <row r="520" spans="1:11" hidden="1" x14ac:dyDescent="0.2">
      <c r="A520" t="s">
        <v>231</v>
      </c>
      <c r="B520">
        <v>2.8333300000000001</v>
      </c>
      <c r="C520" t="s">
        <v>195</v>
      </c>
      <c r="D520" t="s">
        <v>175</v>
      </c>
      <c r="E520" t="s">
        <v>186</v>
      </c>
      <c r="F520">
        <v>2.9769000000000001</v>
      </c>
      <c r="G520">
        <v>-0.12180000000000001</v>
      </c>
      <c r="H520">
        <v>-1.9900000000000001E-2</v>
      </c>
      <c r="I520">
        <v>7.0010000000000002E-5</v>
      </c>
      <c r="J520">
        <v>2.188E-2</v>
      </c>
      <c r="K520">
        <v>1.22228</v>
      </c>
    </row>
    <row r="521" spans="1:11" hidden="1" x14ac:dyDescent="0.2">
      <c r="A521" t="s">
        <v>231</v>
      </c>
      <c r="B521">
        <v>3.2</v>
      </c>
      <c r="C521" t="s">
        <v>195</v>
      </c>
      <c r="D521" t="s">
        <v>175</v>
      </c>
      <c r="E521" t="s">
        <v>186</v>
      </c>
      <c r="F521">
        <v>2.9769000000000001</v>
      </c>
      <c r="G521">
        <v>-7.8899999999999998E-2</v>
      </c>
      <c r="H521">
        <v>-1.9900000000000001E-2</v>
      </c>
      <c r="I521">
        <v>7.0010000000000002E-5</v>
      </c>
      <c r="J521">
        <v>3.065E-2</v>
      </c>
      <c r="K521">
        <v>1.2590699999999999</v>
      </c>
    </row>
    <row r="522" spans="1:11" hidden="1" x14ac:dyDescent="0.2">
      <c r="A522" t="s">
        <v>231</v>
      </c>
      <c r="B522">
        <v>3.2</v>
      </c>
      <c r="C522" t="s">
        <v>195</v>
      </c>
      <c r="D522" t="s">
        <v>175</v>
      </c>
      <c r="E522" t="s">
        <v>186</v>
      </c>
      <c r="F522">
        <v>2.9767000000000001</v>
      </c>
      <c r="G522">
        <v>0.11210000000000001</v>
      </c>
      <c r="H522">
        <v>-1.84E-2</v>
      </c>
      <c r="I522">
        <v>7.0010000000000002E-5</v>
      </c>
      <c r="J522">
        <v>3.065E-2</v>
      </c>
      <c r="K522">
        <v>1.2590699999999999</v>
      </c>
    </row>
    <row r="523" spans="1:11" hidden="1" x14ac:dyDescent="0.2">
      <c r="A523" t="s">
        <v>231</v>
      </c>
      <c r="B523">
        <v>3.7</v>
      </c>
      <c r="C523" t="s">
        <v>195</v>
      </c>
      <c r="D523" t="s">
        <v>175</v>
      </c>
      <c r="E523" t="s">
        <v>186</v>
      </c>
      <c r="F523">
        <v>2.9767000000000001</v>
      </c>
      <c r="G523">
        <v>0.13689999999999999</v>
      </c>
      <c r="H523">
        <v>-1.84E-2</v>
      </c>
      <c r="I523">
        <v>7.0010000000000002E-5</v>
      </c>
      <c r="J523">
        <v>3.9829999999999997E-2</v>
      </c>
      <c r="K523">
        <v>1.1968300000000001</v>
      </c>
    </row>
    <row r="524" spans="1:11" hidden="1" x14ac:dyDescent="0.2">
      <c r="A524" t="s">
        <v>231</v>
      </c>
      <c r="B524">
        <v>4.2</v>
      </c>
      <c r="C524" t="s">
        <v>195</v>
      </c>
      <c r="D524" t="s">
        <v>175</v>
      </c>
      <c r="E524" t="s">
        <v>186</v>
      </c>
      <c r="F524">
        <v>2.9767000000000001</v>
      </c>
      <c r="G524">
        <v>0.1618</v>
      </c>
      <c r="H524">
        <v>-1.84E-2</v>
      </c>
      <c r="I524">
        <v>7.0010000000000002E-5</v>
      </c>
      <c r="J524">
        <v>4.9020000000000001E-2</v>
      </c>
      <c r="K524">
        <v>1.12215</v>
      </c>
    </row>
    <row r="525" spans="1:11" hidden="1" x14ac:dyDescent="0.2">
      <c r="A525" t="s">
        <v>231</v>
      </c>
      <c r="B525">
        <v>4.7</v>
      </c>
      <c r="C525" t="s">
        <v>195</v>
      </c>
      <c r="D525" t="s">
        <v>175</v>
      </c>
      <c r="E525" t="s">
        <v>186</v>
      </c>
      <c r="F525">
        <v>2.9767000000000001</v>
      </c>
      <c r="G525">
        <v>0.1867</v>
      </c>
      <c r="H525">
        <v>-1.84E-2</v>
      </c>
      <c r="I525">
        <v>7.0010000000000002E-5</v>
      </c>
      <c r="J525">
        <v>5.8209999999999998E-2</v>
      </c>
      <c r="K525">
        <v>1.0350299999999999</v>
      </c>
    </row>
    <row r="526" spans="1:11" hidden="1" x14ac:dyDescent="0.2">
      <c r="A526" t="s">
        <v>231</v>
      </c>
      <c r="B526">
        <v>4.7</v>
      </c>
      <c r="C526" t="s">
        <v>195</v>
      </c>
      <c r="D526" t="s">
        <v>175</v>
      </c>
      <c r="E526" t="s">
        <v>186</v>
      </c>
      <c r="F526">
        <v>2.9769000000000001</v>
      </c>
      <c r="G526">
        <v>0.37759999999999999</v>
      </c>
      <c r="H526">
        <v>0.69579999999999997</v>
      </c>
      <c r="I526">
        <v>7.0010000000000002E-5</v>
      </c>
      <c r="J526">
        <v>5.8209999999999998E-2</v>
      </c>
      <c r="K526">
        <v>1.0350299999999999</v>
      </c>
    </row>
    <row r="527" spans="1:11" hidden="1" x14ac:dyDescent="0.2">
      <c r="A527" t="s">
        <v>231</v>
      </c>
      <c r="B527">
        <v>5.0999999999999996</v>
      </c>
      <c r="C527" t="s">
        <v>195</v>
      </c>
      <c r="D527" t="s">
        <v>175</v>
      </c>
      <c r="E527" t="s">
        <v>186</v>
      </c>
      <c r="F527">
        <v>2.9769000000000001</v>
      </c>
      <c r="G527">
        <v>0.39750000000000002</v>
      </c>
      <c r="H527">
        <v>0.69579999999999997</v>
      </c>
      <c r="I527">
        <v>7.0010000000000002E-5</v>
      </c>
      <c r="J527">
        <v>-0.21456</v>
      </c>
      <c r="K527">
        <v>0.88000999999999996</v>
      </c>
    </row>
    <row r="528" spans="1:11" hidden="1" x14ac:dyDescent="0.2">
      <c r="A528" t="s">
        <v>231</v>
      </c>
      <c r="B528">
        <v>5.5</v>
      </c>
      <c r="C528" t="s">
        <v>195</v>
      </c>
      <c r="D528" t="s">
        <v>175</v>
      </c>
      <c r="E528" t="s">
        <v>186</v>
      </c>
      <c r="F528">
        <v>2.9769000000000001</v>
      </c>
      <c r="G528">
        <v>0.41739999999999999</v>
      </c>
      <c r="H528">
        <v>0.69579999999999997</v>
      </c>
      <c r="I528">
        <v>7.0010000000000002E-5</v>
      </c>
      <c r="J528">
        <v>-0.48647000000000001</v>
      </c>
      <c r="K528">
        <v>0.71704000000000001</v>
      </c>
    </row>
    <row r="529" spans="1:11" hidden="1" x14ac:dyDescent="0.2">
      <c r="A529" t="s">
        <v>231</v>
      </c>
      <c r="B529">
        <v>5.5</v>
      </c>
      <c r="C529" t="s">
        <v>195</v>
      </c>
      <c r="D529" t="s">
        <v>175</v>
      </c>
      <c r="E529" t="s">
        <v>186</v>
      </c>
      <c r="F529">
        <v>2.9277000000000002</v>
      </c>
      <c r="G529">
        <v>0.77429999999999999</v>
      </c>
      <c r="H529">
        <v>-0.54049999999999998</v>
      </c>
      <c r="I529">
        <v>7.0010000000000002E-5</v>
      </c>
      <c r="J529">
        <v>-0.48647000000000001</v>
      </c>
      <c r="K529">
        <v>0.71701999999999999</v>
      </c>
    </row>
    <row r="530" spans="1:11" hidden="1" x14ac:dyDescent="0.2">
      <c r="A530" t="s">
        <v>231</v>
      </c>
      <c r="B530">
        <v>5.95</v>
      </c>
      <c r="C530" t="s">
        <v>195</v>
      </c>
      <c r="D530" t="s">
        <v>175</v>
      </c>
      <c r="E530" t="s">
        <v>186</v>
      </c>
      <c r="F530">
        <v>2.9277000000000002</v>
      </c>
      <c r="G530">
        <v>0.79669999999999996</v>
      </c>
      <c r="H530">
        <v>-0.54049999999999998</v>
      </c>
      <c r="I530">
        <v>7.0010000000000002E-5</v>
      </c>
      <c r="J530">
        <v>-0.24323</v>
      </c>
      <c r="K530">
        <v>0.36354999999999998</v>
      </c>
    </row>
    <row r="531" spans="1:11" hidden="1" x14ac:dyDescent="0.2">
      <c r="A531" t="s">
        <v>231</v>
      </c>
      <c r="B531">
        <v>6.4</v>
      </c>
      <c r="C531" t="s">
        <v>195</v>
      </c>
      <c r="D531" t="s">
        <v>175</v>
      </c>
      <c r="E531" t="s">
        <v>186</v>
      </c>
      <c r="F531">
        <v>2.9277000000000002</v>
      </c>
      <c r="G531">
        <v>0.81910000000000005</v>
      </c>
      <c r="H531">
        <v>-0.54049999999999998</v>
      </c>
      <c r="I531">
        <v>7.0010000000000002E-5</v>
      </c>
      <c r="J531">
        <v>1.975E-16</v>
      </c>
      <c r="K531">
        <v>-3.3879999999999998E-15</v>
      </c>
    </row>
    <row r="532" spans="1:11" hidden="1" x14ac:dyDescent="0.2">
      <c r="A532" t="s">
        <v>231</v>
      </c>
      <c r="B532">
        <v>0</v>
      </c>
      <c r="C532" t="s">
        <v>195</v>
      </c>
      <c r="D532" t="s">
        <v>175</v>
      </c>
      <c r="E532" t="s">
        <v>176</v>
      </c>
      <c r="F532">
        <v>6.8178000000000001</v>
      </c>
      <c r="G532">
        <v>-0.70660000000000001</v>
      </c>
      <c r="H532">
        <v>-0.29859999999999998</v>
      </c>
      <c r="I532">
        <v>-5.0520000000000005E-7</v>
      </c>
      <c r="J532">
        <v>0</v>
      </c>
      <c r="K532">
        <v>0</v>
      </c>
    </row>
    <row r="533" spans="1:11" hidden="1" x14ac:dyDescent="0.2">
      <c r="A533" t="s">
        <v>231</v>
      </c>
      <c r="B533">
        <v>0.4</v>
      </c>
      <c r="C533" t="s">
        <v>195</v>
      </c>
      <c r="D533" t="s">
        <v>175</v>
      </c>
      <c r="E533" t="s">
        <v>176</v>
      </c>
      <c r="F533">
        <v>6.8178000000000001</v>
      </c>
      <c r="G533">
        <v>-0.68669999999999998</v>
      </c>
      <c r="H533">
        <v>-0.29859999999999998</v>
      </c>
      <c r="I533">
        <v>-5.0520000000000005E-7</v>
      </c>
      <c r="J533">
        <v>0.11681999999999999</v>
      </c>
      <c r="K533">
        <v>0.27866000000000002</v>
      </c>
    </row>
    <row r="534" spans="1:11" hidden="1" x14ac:dyDescent="0.2">
      <c r="A534" t="s">
        <v>231</v>
      </c>
      <c r="B534">
        <v>0.4</v>
      </c>
      <c r="C534" t="s">
        <v>195</v>
      </c>
      <c r="D534" t="s">
        <v>175</v>
      </c>
      <c r="E534" t="s">
        <v>176</v>
      </c>
      <c r="F534">
        <v>6.8178000000000001</v>
      </c>
      <c r="G534">
        <v>-0.6492</v>
      </c>
      <c r="H534">
        <v>-0.29859999999999998</v>
      </c>
      <c r="I534">
        <v>-5.0520000000000005E-7</v>
      </c>
      <c r="J534">
        <v>0.11681999999999999</v>
      </c>
      <c r="K534">
        <v>0.27866000000000002</v>
      </c>
    </row>
    <row r="535" spans="1:11" hidden="1" x14ac:dyDescent="0.2">
      <c r="A535" t="s">
        <v>231</v>
      </c>
      <c r="B535">
        <v>0.7</v>
      </c>
      <c r="C535" t="s">
        <v>195</v>
      </c>
      <c r="D535" t="s">
        <v>175</v>
      </c>
      <c r="E535" t="s">
        <v>176</v>
      </c>
      <c r="F535">
        <v>6.8178000000000001</v>
      </c>
      <c r="G535">
        <v>-0.63429999999999997</v>
      </c>
      <c r="H535">
        <v>-0.29859999999999998</v>
      </c>
      <c r="I535">
        <v>-5.0520000000000005E-7</v>
      </c>
      <c r="J535">
        <v>0.20443</v>
      </c>
      <c r="K535">
        <v>0.47116999999999998</v>
      </c>
    </row>
    <row r="536" spans="1:11" hidden="1" x14ac:dyDescent="0.2">
      <c r="A536" t="s">
        <v>231</v>
      </c>
      <c r="B536">
        <v>1</v>
      </c>
      <c r="C536" t="s">
        <v>195</v>
      </c>
      <c r="D536" t="s">
        <v>175</v>
      </c>
      <c r="E536" t="s">
        <v>176</v>
      </c>
      <c r="F536">
        <v>6.8178000000000001</v>
      </c>
      <c r="G536">
        <v>-0.61929999999999996</v>
      </c>
      <c r="H536">
        <v>-0.29859999999999998</v>
      </c>
      <c r="I536">
        <v>-5.0520000000000005E-7</v>
      </c>
      <c r="J536">
        <v>0.29204000000000002</v>
      </c>
      <c r="K536">
        <v>0.65920999999999996</v>
      </c>
    </row>
    <row r="537" spans="1:11" hidden="1" x14ac:dyDescent="0.2">
      <c r="A537" t="s">
        <v>231</v>
      </c>
      <c r="B537">
        <v>1</v>
      </c>
      <c r="C537" t="s">
        <v>195</v>
      </c>
      <c r="D537" t="s">
        <v>175</v>
      </c>
      <c r="E537" t="s">
        <v>176</v>
      </c>
      <c r="F537">
        <v>2.9144999999999999</v>
      </c>
      <c r="G537">
        <v>-0.45329999999999998</v>
      </c>
      <c r="H537">
        <v>0.25969999999999999</v>
      </c>
      <c r="I537">
        <v>-5.0520000000000005E-7</v>
      </c>
      <c r="J537">
        <v>0.29204000000000002</v>
      </c>
      <c r="K537">
        <v>0.65920999999999996</v>
      </c>
    </row>
    <row r="538" spans="1:11" hidden="1" x14ac:dyDescent="0.2">
      <c r="A538" t="s">
        <v>231</v>
      </c>
      <c r="B538">
        <v>1.4</v>
      </c>
      <c r="C538" t="s">
        <v>195</v>
      </c>
      <c r="D538" t="s">
        <v>175</v>
      </c>
      <c r="E538" t="s">
        <v>176</v>
      </c>
      <c r="F538">
        <v>2.9144999999999999</v>
      </c>
      <c r="G538">
        <v>-0.43340000000000001</v>
      </c>
      <c r="H538">
        <v>0.25969999999999999</v>
      </c>
      <c r="I538">
        <v>-5.0520000000000005E-7</v>
      </c>
      <c r="J538">
        <v>0.18817</v>
      </c>
      <c r="K538">
        <v>0.83655999999999997</v>
      </c>
    </row>
    <row r="539" spans="1:11" hidden="1" x14ac:dyDescent="0.2">
      <c r="A539" t="s">
        <v>231</v>
      </c>
      <c r="B539">
        <v>1.4</v>
      </c>
      <c r="C539" t="s">
        <v>195</v>
      </c>
      <c r="D539" t="s">
        <v>175</v>
      </c>
      <c r="E539" t="s">
        <v>176</v>
      </c>
      <c r="F539">
        <v>2.9144999999999999</v>
      </c>
      <c r="G539">
        <v>-0.39589999999999997</v>
      </c>
      <c r="H539">
        <v>0.25969999999999999</v>
      </c>
      <c r="I539">
        <v>-5.0520000000000005E-7</v>
      </c>
      <c r="J539">
        <v>0.18817</v>
      </c>
      <c r="K539">
        <v>0.83655999999999997</v>
      </c>
    </row>
    <row r="540" spans="1:11" hidden="1" x14ac:dyDescent="0.2">
      <c r="A540" t="s">
        <v>231</v>
      </c>
      <c r="B540">
        <v>1.75</v>
      </c>
      <c r="C540" t="s">
        <v>195</v>
      </c>
      <c r="D540" t="s">
        <v>175</v>
      </c>
      <c r="E540" t="s">
        <v>176</v>
      </c>
      <c r="F540">
        <v>2.9144999999999999</v>
      </c>
      <c r="G540">
        <v>-0.3785</v>
      </c>
      <c r="H540">
        <v>0.25969999999999999</v>
      </c>
      <c r="I540">
        <v>-5.0520000000000005E-7</v>
      </c>
      <c r="J540">
        <v>9.7280000000000005E-2</v>
      </c>
      <c r="K540">
        <v>0.97208000000000006</v>
      </c>
    </row>
    <row r="541" spans="1:11" hidden="1" x14ac:dyDescent="0.2">
      <c r="A541" t="s">
        <v>231</v>
      </c>
      <c r="B541">
        <v>2.1</v>
      </c>
      <c r="C541" t="s">
        <v>195</v>
      </c>
      <c r="D541" t="s">
        <v>175</v>
      </c>
      <c r="E541" t="s">
        <v>176</v>
      </c>
      <c r="F541">
        <v>2.9144999999999999</v>
      </c>
      <c r="G541">
        <v>-0.36109999999999998</v>
      </c>
      <c r="H541">
        <v>0.25969999999999999</v>
      </c>
      <c r="I541">
        <v>-5.0520000000000005E-7</v>
      </c>
      <c r="J541">
        <v>4.3499999999999997E-3</v>
      </c>
      <c r="K541">
        <v>1.10151</v>
      </c>
    </row>
    <row r="542" spans="1:11" hidden="1" x14ac:dyDescent="0.2">
      <c r="A542" t="s">
        <v>231</v>
      </c>
      <c r="B542">
        <v>2.1</v>
      </c>
      <c r="C542" t="s">
        <v>195</v>
      </c>
      <c r="D542" t="s">
        <v>175</v>
      </c>
      <c r="E542" t="s">
        <v>176</v>
      </c>
      <c r="F542">
        <v>2.9144999999999999</v>
      </c>
      <c r="G542">
        <v>-0.20399999999999999</v>
      </c>
      <c r="H542">
        <v>-2.3900000000000001E-2</v>
      </c>
      <c r="I542">
        <v>-5.0520000000000005E-7</v>
      </c>
      <c r="J542">
        <v>4.3499999999999997E-3</v>
      </c>
      <c r="K542">
        <v>1.10151</v>
      </c>
    </row>
    <row r="543" spans="1:11" hidden="1" x14ac:dyDescent="0.2">
      <c r="A543" t="s">
        <v>231</v>
      </c>
      <c r="B543">
        <v>2.4666700000000001</v>
      </c>
      <c r="C543" t="s">
        <v>195</v>
      </c>
      <c r="D543" t="s">
        <v>175</v>
      </c>
      <c r="E543" t="s">
        <v>176</v>
      </c>
      <c r="F543">
        <v>2.9144999999999999</v>
      </c>
      <c r="G543">
        <v>-0.1648</v>
      </c>
      <c r="H543">
        <v>-2.3900000000000001E-2</v>
      </c>
      <c r="I543">
        <v>-5.0520000000000005E-7</v>
      </c>
      <c r="J543">
        <v>1.312E-2</v>
      </c>
      <c r="K543">
        <v>1.1697200000000001</v>
      </c>
    </row>
    <row r="544" spans="1:11" hidden="1" x14ac:dyDescent="0.2">
      <c r="A544" t="s">
        <v>231</v>
      </c>
      <c r="B544">
        <v>2.8333300000000001</v>
      </c>
      <c r="C544" t="s">
        <v>195</v>
      </c>
      <c r="D544" t="s">
        <v>175</v>
      </c>
      <c r="E544" t="s">
        <v>176</v>
      </c>
      <c r="F544">
        <v>2.9144999999999999</v>
      </c>
      <c r="G544">
        <v>-0.12180000000000001</v>
      </c>
      <c r="H544">
        <v>-2.3900000000000001E-2</v>
      </c>
      <c r="I544">
        <v>-5.0520000000000005E-7</v>
      </c>
      <c r="J544">
        <v>2.0959999999999999E-2</v>
      </c>
      <c r="K544">
        <v>1.22228</v>
      </c>
    </row>
    <row r="545" spans="1:12" hidden="1" x14ac:dyDescent="0.2">
      <c r="A545" t="s">
        <v>231</v>
      </c>
      <c r="B545">
        <v>3.2</v>
      </c>
      <c r="C545" t="s">
        <v>195</v>
      </c>
      <c r="D545" t="s">
        <v>175</v>
      </c>
      <c r="E545" t="s">
        <v>176</v>
      </c>
      <c r="F545">
        <v>2.9144999999999999</v>
      </c>
      <c r="G545">
        <v>-7.8899999999999998E-2</v>
      </c>
      <c r="H545">
        <v>-2.3900000000000001E-2</v>
      </c>
      <c r="I545">
        <v>-5.0520000000000005E-7</v>
      </c>
      <c r="J545">
        <v>2.8240000000000001E-2</v>
      </c>
      <c r="K545">
        <v>1.2590699999999999</v>
      </c>
    </row>
    <row r="546" spans="1:12" hidden="1" x14ac:dyDescent="0.2">
      <c r="A546" t="s">
        <v>231</v>
      </c>
      <c r="B546">
        <v>3.2</v>
      </c>
      <c r="C546" t="s">
        <v>195</v>
      </c>
      <c r="D546" t="s">
        <v>175</v>
      </c>
      <c r="E546" t="s">
        <v>176</v>
      </c>
      <c r="F546">
        <v>2.9142999999999999</v>
      </c>
      <c r="G546">
        <v>0.11210000000000001</v>
      </c>
      <c r="H546">
        <v>-1.9400000000000001E-2</v>
      </c>
      <c r="I546">
        <v>-5.0520000000000005E-7</v>
      </c>
      <c r="J546">
        <v>2.8240000000000001E-2</v>
      </c>
      <c r="K546">
        <v>1.2590699999999999</v>
      </c>
    </row>
    <row r="547" spans="1:12" hidden="1" x14ac:dyDescent="0.2">
      <c r="A547" t="s">
        <v>231</v>
      </c>
      <c r="B547">
        <v>3.7</v>
      </c>
      <c r="C547" t="s">
        <v>195</v>
      </c>
      <c r="D547" t="s">
        <v>175</v>
      </c>
      <c r="E547" t="s">
        <v>176</v>
      </c>
      <c r="F547">
        <v>2.9142999999999999</v>
      </c>
      <c r="G547">
        <v>0.13689999999999999</v>
      </c>
      <c r="H547">
        <v>-1.9400000000000001E-2</v>
      </c>
      <c r="I547">
        <v>-5.0520000000000005E-7</v>
      </c>
      <c r="J547">
        <v>3.7940000000000002E-2</v>
      </c>
      <c r="K547">
        <v>1.19682</v>
      </c>
    </row>
    <row r="548" spans="1:12" hidden="1" x14ac:dyDescent="0.2">
      <c r="A548" t="s">
        <v>231</v>
      </c>
      <c r="B548">
        <v>4.2</v>
      </c>
      <c r="C548" t="s">
        <v>195</v>
      </c>
      <c r="D548" t="s">
        <v>175</v>
      </c>
      <c r="E548" t="s">
        <v>176</v>
      </c>
      <c r="F548">
        <v>2.9142999999999999</v>
      </c>
      <c r="G548">
        <v>0.1618</v>
      </c>
      <c r="H548">
        <v>-1.9400000000000001E-2</v>
      </c>
      <c r="I548">
        <v>-5.0520000000000005E-7</v>
      </c>
      <c r="J548">
        <v>4.7640000000000002E-2</v>
      </c>
      <c r="K548">
        <v>1.1221399999999999</v>
      </c>
    </row>
    <row r="549" spans="1:12" hidden="1" x14ac:dyDescent="0.2">
      <c r="A549" t="s">
        <v>231</v>
      </c>
      <c r="B549">
        <v>4.7</v>
      </c>
      <c r="C549" t="s">
        <v>195</v>
      </c>
      <c r="D549" t="s">
        <v>175</v>
      </c>
      <c r="E549" t="s">
        <v>176</v>
      </c>
      <c r="F549">
        <v>2.9142999999999999</v>
      </c>
      <c r="G549">
        <v>0.1867</v>
      </c>
      <c r="H549">
        <v>-1.9400000000000001E-2</v>
      </c>
      <c r="I549">
        <v>-5.0520000000000005E-7</v>
      </c>
      <c r="J549">
        <v>5.7340000000000002E-2</v>
      </c>
      <c r="K549">
        <v>1.0350200000000001</v>
      </c>
    </row>
    <row r="550" spans="1:12" hidden="1" x14ac:dyDescent="0.2">
      <c r="A550" t="s">
        <v>231</v>
      </c>
      <c r="B550">
        <v>4.7</v>
      </c>
      <c r="C550" t="s">
        <v>195</v>
      </c>
      <c r="D550" t="s">
        <v>175</v>
      </c>
      <c r="E550" t="s">
        <v>176</v>
      </c>
      <c r="F550">
        <v>2.9144999999999999</v>
      </c>
      <c r="G550">
        <v>0.37759999999999999</v>
      </c>
      <c r="H550">
        <v>0.67979999999999996</v>
      </c>
      <c r="I550">
        <v>-5.0520000000000005E-7</v>
      </c>
      <c r="J550">
        <v>5.7340000000000002E-2</v>
      </c>
      <c r="K550">
        <v>1.0350200000000001</v>
      </c>
    </row>
    <row r="551" spans="1:12" hidden="1" x14ac:dyDescent="0.2">
      <c r="A551" t="s">
        <v>231</v>
      </c>
      <c r="B551">
        <v>5.0999999999999996</v>
      </c>
      <c r="C551" t="s">
        <v>195</v>
      </c>
      <c r="D551" t="s">
        <v>175</v>
      </c>
      <c r="E551" t="s">
        <v>176</v>
      </c>
      <c r="F551">
        <v>2.9144999999999999</v>
      </c>
      <c r="G551">
        <v>0.39750000000000002</v>
      </c>
      <c r="H551">
        <v>0.67979999999999996</v>
      </c>
      <c r="I551">
        <v>-5.0520000000000005E-7</v>
      </c>
      <c r="J551">
        <v>-0.22009000000000001</v>
      </c>
      <c r="K551">
        <v>0.88000999999999996</v>
      </c>
    </row>
    <row r="552" spans="1:12" hidden="1" x14ac:dyDescent="0.2">
      <c r="A552" t="s">
        <v>231</v>
      </c>
      <c r="B552">
        <v>5.5</v>
      </c>
      <c r="C552" t="s">
        <v>195</v>
      </c>
      <c r="D552" t="s">
        <v>175</v>
      </c>
      <c r="E552" t="s">
        <v>176</v>
      </c>
      <c r="F552">
        <v>2.9144999999999999</v>
      </c>
      <c r="G552">
        <v>0.41739999999999999</v>
      </c>
      <c r="H552">
        <v>0.67979999999999996</v>
      </c>
      <c r="I552">
        <v>-5.0520000000000005E-7</v>
      </c>
      <c r="J552">
        <v>-0.49839</v>
      </c>
      <c r="K552">
        <v>0.71702999999999995</v>
      </c>
    </row>
    <row r="553" spans="1:12" hidden="1" x14ac:dyDescent="0.2">
      <c r="A553" t="s">
        <v>231</v>
      </c>
      <c r="B553">
        <v>5.5</v>
      </c>
      <c r="C553" t="s">
        <v>195</v>
      </c>
      <c r="D553" t="s">
        <v>175</v>
      </c>
      <c r="E553" t="s">
        <v>176</v>
      </c>
      <c r="F553">
        <v>2.8653</v>
      </c>
      <c r="G553">
        <v>0.77429999999999999</v>
      </c>
      <c r="H553">
        <v>-0.55379999999999996</v>
      </c>
      <c r="I553">
        <v>-5.0520000000000005E-7</v>
      </c>
      <c r="J553">
        <v>-0.49839</v>
      </c>
      <c r="K553">
        <v>0.71701999999999999</v>
      </c>
    </row>
    <row r="554" spans="1:12" hidden="1" x14ac:dyDescent="0.2">
      <c r="A554" t="s">
        <v>231</v>
      </c>
      <c r="B554">
        <v>5.95</v>
      </c>
      <c r="C554" t="s">
        <v>195</v>
      </c>
      <c r="D554" t="s">
        <v>175</v>
      </c>
      <c r="E554" t="s">
        <v>176</v>
      </c>
      <c r="F554">
        <v>2.8653</v>
      </c>
      <c r="G554">
        <v>0.79669999999999996</v>
      </c>
      <c r="H554">
        <v>-0.55379999999999996</v>
      </c>
      <c r="I554">
        <v>-5.0520000000000005E-7</v>
      </c>
      <c r="J554">
        <v>-0.2492</v>
      </c>
      <c r="K554">
        <v>0.36354999999999998</v>
      </c>
    </row>
    <row r="555" spans="1:12" hidden="1" x14ac:dyDescent="0.2">
      <c r="A555" t="s">
        <v>231</v>
      </c>
      <c r="B555">
        <v>6.4</v>
      </c>
      <c r="C555" t="s">
        <v>195</v>
      </c>
      <c r="D555" t="s">
        <v>175</v>
      </c>
      <c r="E555" t="s">
        <v>176</v>
      </c>
      <c r="F555">
        <v>2.8653</v>
      </c>
      <c r="G555">
        <v>0.81910000000000005</v>
      </c>
      <c r="H555">
        <v>-0.55379999999999996</v>
      </c>
      <c r="I555">
        <v>-5.0520000000000005E-7</v>
      </c>
      <c r="J555">
        <v>1.9319999999999999E-16</v>
      </c>
      <c r="K555">
        <v>-3.6839999999999999E-15</v>
      </c>
    </row>
    <row r="556" spans="1:12" hidden="1" x14ac:dyDescent="0.2">
      <c r="A556" t="s">
        <v>231</v>
      </c>
      <c r="B556">
        <v>0</v>
      </c>
      <c r="C556" t="s">
        <v>174</v>
      </c>
      <c r="D556" t="s">
        <v>175</v>
      </c>
      <c r="F556">
        <v>-13.2347</v>
      </c>
      <c r="G556">
        <v>-0.625</v>
      </c>
      <c r="H556">
        <v>0.5867</v>
      </c>
      <c r="I556">
        <v>6.8999999999999997E-4</v>
      </c>
      <c r="J556">
        <v>0</v>
      </c>
      <c r="K556">
        <v>0</v>
      </c>
    </row>
    <row r="557" spans="1:12" hidden="1" x14ac:dyDescent="0.2">
      <c r="A557" t="s">
        <v>231</v>
      </c>
      <c r="B557">
        <v>0.4</v>
      </c>
      <c r="C557" t="s">
        <v>174</v>
      </c>
      <c r="D557" t="s">
        <v>175</v>
      </c>
      <c r="F557">
        <v>-13.2347</v>
      </c>
      <c r="G557">
        <v>-0.60509999999999997</v>
      </c>
      <c r="H557">
        <v>0.5867</v>
      </c>
      <c r="I557">
        <v>6.8999999999999997E-4</v>
      </c>
      <c r="J557">
        <v>-0.23468</v>
      </c>
      <c r="K557">
        <v>0.24601000000000001</v>
      </c>
    </row>
    <row r="558" spans="1:12" hidden="1" x14ac:dyDescent="0.2">
      <c r="A558" t="s">
        <v>231</v>
      </c>
      <c r="B558">
        <v>0.4</v>
      </c>
      <c r="C558" t="s">
        <v>174</v>
      </c>
      <c r="D558" t="s">
        <v>175</v>
      </c>
      <c r="F558">
        <v>-13.2347</v>
      </c>
      <c r="G558">
        <v>-0.56759999999999999</v>
      </c>
      <c r="H558">
        <v>0.5867</v>
      </c>
      <c r="I558">
        <v>6.8999999999999997E-4</v>
      </c>
      <c r="J558">
        <v>-0.23468</v>
      </c>
      <c r="K558">
        <v>0.24601000000000001</v>
      </c>
    </row>
    <row r="559" spans="1:12" hidden="1" x14ac:dyDescent="0.2">
      <c r="A559" t="s">
        <v>231</v>
      </c>
      <c r="B559">
        <v>0.7</v>
      </c>
      <c r="C559" t="s">
        <v>174</v>
      </c>
      <c r="D559" t="s">
        <v>175</v>
      </c>
      <c r="F559">
        <v>-13.2347</v>
      </c>
      <c r="G559">
        <v>-0.55269999999999997</v>
      </c>
      <c r="H559">
        <v>0.5867</v>
      </c>
      <c r="I559">
        <v>6.8999999999999997E-4</v>
      </c>
      <c r="J559">
        <v>-0.41069</v>
      </c>
      <c r="K559">
        <v>0.41404999999999997</v>
      </c>
    </row>
    <row r="560" spans="1:12" x14ac:dyDescent="0.2">
      <c r="A560" s="101" t="s">
        <v>231</v>
      </c>
      <c r="B560" s="101">
        <v>1</v>
      </c>
      <c r="C560" s="101" t="s">
        <v>174</v>
      </c>
      <c r="D560" s="101" t="s">
        <v>175</v>
      </c>
      <c r="E560" s="101"/>
      <c r="F560" s="101">
        <v>-13.2347</v>
      </c>
      <c r="G560" s="101">
        <v>-0.53769999999999996</v>
      </c>
      <c r="H560" s="101">
        <v>0.5867</v>
      </c>
      <c r="I560" s="101">
        <v>6.8999999999999997E-4</v>
      </c>
      <c r="J560" s="101">
        <v>-0.5867</v>
      </c>
      <c r="K560" s="101">
        <v>0.57760999999999996</v>
      </c>
      <c r="L560" s="102" t="s">
        <v>233</v>
      </c>
    </row>
    <row r="561" spans="1:11" hidden="1" x14ac:dyDescent="0.2">
      <c r="A561" t="s">
        <v>231</v>
      </c>
      <c r="B561">
        <v>1</v>
      </c>
      <c r="C561" t="s">
        <v>174</v>
      </c>
      <c r="D561" t="s">
        <v>175</v>
      </c>
      <c r="F561">
        <v>-5.8250999999999999</v>
      </c>
      <c r="G561">
        <v>-0.37169999999999997</v>
      </c>
      <c r="H561">
        <v>-0.50960000000000005</v>
      </c>
      <c r="I561">
        <v>6.8999999999999997E-4</v>
      </c>
      <c r="J561">
        <v>-0.5867</v>
      </c>
      <c r="K561">
        <v>0.57760999999999996</v>
      </c>
    </row>
    <row r="562" spans="1:11" hidden="1" x14ac:dyDescent="0.2">
      <c r="A562" t="s">
        <v>231</v>
      </c>
      <c r="B562">
        <v>1.4</v>
      </c>
      <c r="C562" t="s">
        <v>174</v>
      </c>
      <c r="D562" t="s">
        <v>175</v>
      </c>
      <c r="F562">
        <v>-5.8250999999999999</v>
      </c>
      <c r="G562">
        <v>-0.3518</v>
      </c>
      <c r="H562">
        <v>-0.50960000000000005</v>
      </c>
      <c r="I562">
        <v>6.8999999999999997E-4</v>
      </c>
      <c r="J562">
        <v>-0.38285999999999998</v>
      </c>
      <c r="K562">
        <v>0.72231000000000001</v>
      </c>
    </row>
    <row r="563" spans="1:11" hidden="1" x14ac:dyDescent="0.2">
      <c r="A563" t="s">
        <v>231</v>
      </c>
      <c r="B563">
        <v>1.4</v>
      </c>
      <c r="C563" t="s">
        <v>174</v>
      </c>
      <c r="D563" t="s">
        <v>175</v>
      </c>
      <c r="F563">
        <v>-5.8250999999999999</v>
      </c>
      <c r="G563">
        <v>-0.31430000000000002</v>
      </c>
      <c r="H563">
        <v>-0.50960000000000005</v>
      </c>
      <c r="I563">
        <v>6.8999999999999997E-4</v>
      </c>
      <c r="J563">
        <v>-0.38285999999999998</v>
      </c>
      <c r="K563">
        <v>0.72231000000000001</v>
      </c>
    </row>
    <row r="564" spans="1:11" hidden="1" x14ac:dyDescent="0.2">
      <c r="A564" t="s">
        <v>231</v>
      </c>
      <c r="B564">
        <v>1.75</v>
      </c>
      <c r="C564" t="s">
        <v>174</v>
      </c>
      <c r="D564" t="s">
        <v>175</v>
      </c>
      <c r="F564">
        <v>-5.8250999999999999</v>
      </c>
      <c r="G564">
        <v>-0.2969</v>
      </c>
      <c r="H564">
        <v>-0.50960000000000005</v>
      </c>
      <c r="I564">
        <v>6.8999999999999997E-4</v>
      </c>
      <c r="J564">
        <v>-0.20449000000000001</v>
      </c>
      <c r="K564">
        <v>0.82926</v>
      </c>
    </row>
    <row r="565" spans="1:11" hidden="1" x14ac:dyDescent="0.2">
      <c r="A565" t="s">
        <v>231</v>
      </c>
      <c r="B565">
        <v>2.1</v>
      </c>
      <c r="C565" t="s">
        <v>174</v>
      </c>
      <c r="D565" t="s">
        <v>175</v>
      </c>
      <c r="F565">
        <v>-5.8250999999999999</v>
      </c>
      <c r="G565">
        <v>-0.27950000000000003</v>
      </c>
      <c r="H565">
        <v>-0.50960000000000005</v>
      </c>
      <c r="I565">
        <v>6.8999999999999997E-4</v>
      </c>
      <c r="J565">
        <v>-2.6120000000000001E-2</v>
      </c>
      <c r="K565">
        <v>0.93013000000000001</v>
      </c>
    </row>
    <row r="566" spans="1:11" hidden="1" x14ac:dyDescent="0.2">
      <c r="A566" t="s">
        <v>231</v>
      </c>
      <c r="B566">
        <v>2.1</v>
      </c>
      <c r="C566" t="s">
        <v>174</v>
      </c>
      <c r="D566" t="s">
        <v>175</v>
      </c>
      <c r="F566">
        <v>-5.8250999999999999</v>
      </c>
      <c r="G566">
        <v>-0.12239999999999999</v>
      </c>
      <c r="H566">
        <v>2.5899999999999999E-2</v>
      </c>
      <c r="I566">
        <v>6.8999999999999997E-4</v>
      </c>
      <c r="J566">
        <v>-2.6120000000000001E-2</v>
      </c>
      <c r="K566">
        <v>0.93013000000000001</v>
      </c>
    </row>
    <row r="567" spans="1:11" hidden="1" x14ac:dyDescent="0.2">
      <c r="A567" t="s">
        <v>231</v>
      </c>
      <c r="B567">
        <v>2.4666700000000001</v>
      </c>
      <c r="C567" t="s">
        <v>174</v>
      </c>
      <c r="D567" t="s">
        <v>175</v>
      </c>
      <c r="F567">
        <v>-5.8250999999999999</v>
      </c>
      <c r="G567">
        <v>-8.3199999999999996E-2</v>
      </c>
      <c r="H567">
        <v>2.5899999999999999E-2</v>
      </c>
      <c r="I567">
        <v>6.8999999999999997E-4</v>
      </c>
      <c r="J567">
        <v>-3.5610000000000003E-2</v>
      </c>
      <c r="K567">
        <v>0.96841999999999995</v>
      </c>
    </row>
    <row r="568" spans="1:11" hidden="1" x14ac:dyDescent="0.2">
      <c r="A568" t="s">
        <v>231</v>
      </c>
      <c r="B568">
        <v>2.8333300000000001</v>
      </c>
      <c r="C568" t="s">
        <v>174</v>
      </c>
      <c r="D568" t="s">
        <v>175</v>
      </c>
      <c r="F568">
        <v>-5.8250999999999999</v>
      </c>
      <c r="G568">
        <v>-4.02E-2</v>
      </c>
      <c r="H568">
        <v>2.5899999999999999E-2</v>
      </c>
      <c r="I568">
        <v>6.8999999999999997E-4</v>
      </c>
      <c r="J568">
        <v>-4.5100000000000001E-2</v>
      </c>
      <c r="K568">
        <v>0.99104999999999999</v>
      </c>
    </row>
    <row r="569" spans="1:11" hidden="1" x14ac:dyDescent="0.2">
      <c r="A569" t="s">
        <v>231</v>
      </c>
      <c r="B569">
        <v>3.2</v>
      </c>
      <c r="C569" t="s">
        <v>174</v>
      </c>
      <c r="D569" t="s">
        <v>175</v>
      </c>
      <c r="F569">
        <v>-5.8250999999999999</v>
      </c>
      <c r="G569">
        <v>2.8E-3</v>
      </c>
      <c r="H569">
        <v>2.5899999999999999E-2</v>
      </c>
      <c r="I569">
        <v>6.8999999999999997E-4</v>
      </c>
      <c r="J569">
        <v>-5.4600000000000003E-2</v>
      </c>
      <c r="K569">
        <v>0.99792000000000003</v>
      </c>
    </row>
    <row r="570" spans="1:11" hidden="1" x14ac:dyDescent="0.2">
      <c r="A570" t="s">
        <v>231</v>
      </c>
      <c r="B570">
        <v>3.2</v>
      </c>
      <c r="C570" t="s">
        <v>174</v>
      </c>
      <c r="D570" t="s">
        <v>175</v>
      </c>
      <c r="F570">
        <v>-5.8246000000000002</v>
      </c>
      <c r="G570">
        <v>0.19370000000000001</v>
      </c>
      <c r="H570">
        <v>4.0599999999999997E-2</v>
      </c>
      <c r="I570">
        <v>6.8999999999999997E-4</v>
      </c>
      <c r="J570">
        <v>-5.4600000000000003E-2</v>
      </c>
      <c r="K570">
        <v>0.99792000000000003</v>
      </c>
    </row>
    <row r="571" spans="1:11" hidden="1" x14ac:dyDescent="0.2">
      <c r="A571" t="s">
        <v>231</v>
      </c>
      <c r="B571">
        <v>3.7</v>
      </c>
      <c r="C571" t="s">
        <v>174</v>
      </c>
      <c r="D571" t="s">
        <v>175</v>
      </c>
      <c r="F571">
        <v>-5.8246000000000002</v>
      </c>
      <c r="G571">
        <v>0.2185</v>
      </c>
      <c r="H571">
        <v>4.0599999999999997E-2</v>
      </c>
      <c r="I571">
        <v>6.8999999999999997E-4</v>
      </c>
      <c r="J571">
        <v>-7.4899999999999994E-2</v>
      </c>
      <c r="K571">
        <v>0.89487000000000005</v>
      </c>
    </row>
    <row r="572" spans="1:11" hidden="1" x14ac:dyDescent="0.2">
      <c r="A572" t="s">
        <v>231</v>
      </c>
      <c r="B572">
        <v>4.2</v>
      </c>
      <c r="C572" t="s">
        <v>174</v>
      </c>
      <c r="D572" t="s">
        <v>175</v>
      </c>
      <c r="F572">
        <v>-5.8246000000000002</v>
      </c>
      <c r="G572">
        <v>0.24340000000000001</v>
      </c>
      <c r="H572">
        <v>4.0599999999999997E-2</v>
      </c>
      <c r="I572">
        <v>6.8999999999999997E-4</v>
      </c>
      <c r="J572">
        <v>-9.5210000000000003E-2</v>
      </c>
      <c r="K572">
        <v>0.77937999999999996</v>
      </c>
    </row>
    <row r="573" spans="1:11" hidden="1" x14ac:dyDescent="0.2">
      <c r="A573" t="s">
        <v>231</v>
      </c>
      <c r="B573">
        <v>4.7</v>
      </c>
      <c r="C573" t="s">
        <v>174</v>
      </c>
      <c r="D573" t="s">
        <v>175</v>
      </c>
      <c r="F573">
        <v>-5.8246000000000002</v>
      </c>
      <c r="G573">
        <v>0.26829999999999998</v>
      </c>
      <c r="H573">
        <v>4.0599999999999997E-2</v>
      </c>
      <c r="I573">
        <v>6.8999999999999997E-4</v>
      </c>
      <c r="J573">
        <v>-0.11551</v>
      </c>
      <c r="K573">
        <v>0.65146000000000004</v>
      </c>
    </row>
    <row r="574" spans="1:11" hidden="1" x14ac:dyDescent="0.2">
      <c r="A574" t="s">
        <v>231</v>
      </c>
      <c r="B574">
        <v>4.7</v>
      </c>
      <c r="C574" t="s">
        <v>174</v>
      </c>
      <c r="D574" t="s">
        <v>175</v>
      </c>
      <c r="F574">
        <v>-5.8250999999999999</v>
      </c>
      <c r="G574">
        <v>0.4592</v>
      </c>
      <c r="H574">
        <v>-1.357</v>
      </c>
      <c r="I574">
        <v>6.8999999999999997E-4</v>
      </c>
      <c r="J574">
        <v>-0.11551</v>
      </c>
      <c r="K574">
        <v>0.65146000000000004</v>
      </c>
    </row>
    <row r="575" spans="1:11" hidden="1" x14ac:dyDescent="0.2">
      <c r="A575" t="s">
        <v>231</v>
      </c>
      <c r="B575">
        <v>5.0999999999999996</v>
      </c>
      <c r="C575" t="s">
        <v>174</v>
      </c>
      <c r="D575" t="s">
        <v>175</v>
      </c>
      <c r="F575">
        <v>-5.8250999999999999</v>
      </c>
      <c r="G575">
        <v>0.47910000000000003</v>
      </c>
      <c r="H575">
        <v>-1.357</v>
      </c>
      <c r="I575">
        <v>6.8999999999999997E-4</v>
      </c>
      <c r="J575">
        <v>0.42726999999999998</v>
      </c>
      <c r="K575">
        <v>0.46379999999999999</v>
      </c>
    </row>
    <row r="576" spans="1:11" hidden="1" x14ac:dyDescent="0.2">
      <c r="A576" t="s">
        <v>231</v>
      </c>
      <c r="B576">
        <v>5.5</v>
      </c>
      <c r="C576" t="s">
        <v>174</v>
      </c>
      <c r="D576" t="s">
        <v>175</v>
      </c>
      <c r="F576">
        <v>-5.8250999999999999</v>
      </c>
      <c r="G576">
        <v>0.499</v>
      </c>
      <c r="H576">
        <v>-1.357</v>
      </c>
      <c r="I576">
        <v>6.8999999999999997E-4</v>
      </c>
      <c r="J576">
        <v>0.97004999999999997</v>
      </c>
      <c r="K576">
        <v>0.26818999999999998</v>
      </c>
    </row>
    <row r="577" spans="1:11" hidden="1" x14ac:dyDescent="0.2">
      <c r="A577" t="s">
        <v>231</v>
      </c>
      <c r="B577">
        <v>5.5</v>
      </c>
      <c r="C577" t="s">
        <v>174</v>
      </c>
      <c r="D577" t="s">
        <v>175</v>
      </c>
      <c r="F577">
        <v>-5.7266000000000004</v>
      </c>
      <c r="G577">
        <v>0.27560000000000001</v>
      </c>
      <c r="H577">
        <v>1.0778000000000001</v>
      </c>
      <c r="I577">
        <v>6.8999999999999997E-4</v>
      </c>
      <c r="J577">
        <v>0.97004999999999997</v>
      </c>
      <c r="K577">
        <v>0.26823000000000002</v>
      </c>
    </row>
    <row r="578" spans="1:11" hidden="1" x14ac:dyDescent="0.2">
      <c r="A578" t="s">
        <v>231</v>
      </c>
      <c r="B578">
        <v>5.95</v>
      </c>
      <c r="C578" t="s">
        <v>174</v>
      </c>
      <c r="D578" t="s">
        <v>175</v>
      </c>
      <c r="F578">
        <v>-5.7266000000000004</v>
      </c>
      <c r="G578">
        <v>0.29799999999999999</v>
      </c>
      <c r="H578">
        <v>1.0778000000000001</v>
      </c>
      <c r="I578">
        <v>6.8999999999999997E-4</v>
      </c>
      <c r="J578">
        <v>0.48503000000000002</v>
      </c>
      <c r="K578">
        <v>0.13915</v>
      </c>
    </row>
    <row r="579" spans="1:11" hidden="1" x14ac:dyDescent="0.2">
      <c r="A579" t="s">
        <v>231</v>
      </c>
      <c r="B579">
        <v>6.4</v>
      </c>
      <c r="C579" t="s">
        <v>174</v>
      </c>
      <c r="D579" t="s">
        <v>175</v>
      </c>
      <c r="F579">
        <v>-5.7266000000000004</v>
      </c>
      <c r="G579">
        <v>0.32040000000000002</v>
      </c>
      <c r="H579">
        <v>1.0778000000000001</v>
      </c>
      <c r="I579">
        <v>6.8999999999999997E-4</v>
      </c>
      <c r="J579">
        <v>-3.5950000000000002E-16</v>
      </c>
      <c r="K579">
        <v>-4.3689999999999998E-15</v>
      </c>
    </row>
  </sheetData>
  <sheetProtection formatCells="0" formatColumns="0" formatRows="0" insertColumns="0" insertRows="0" insertHyperlinks="0" deleteColumns="0" deleteRows="0" sort="0" autoFilter="0" pivotTables="0"/>
  <autoFilter ref="A3:K579">
    <filterColumn colId="5">
      <colorFilter dxfId="0"/>
    </filterColumn>
  </autoFilter>
  <customSheetViews>
    <customSheetView guid="{214FA6DC-41F2-4063-BA0D-1722591432DF}">
      <pageMargins left="0.75" right="0.75" top="1" bottom="1" header="0.5" footer="0.5"/>
      <headerFooter alignWithMargins="0"/>
    </customSheetView>
    <customSheetView guid="{A53D2527-1CD8-4084-A1CA-34A3152FE11C}" showRuler="0">
      <pageMargins left="0.75" right="0.75" top="1" bottom="1" header="0.5" footer="0.5"/>
      <headerFooter alignWithMargins="0"/>
    </customSheetView>
    <customSheetView guid="{825D17B0-18C9-4D7D-BF44-8BA39F2DE3B5}" showRuler="0">
      <pageMargins left="0.75" right="0.75" top="1" bottom="1" header="0.5" footer="0.5"/>
      <headerFooter alignWithMargins="0"/>
    </customSheetView>
  </customSheetView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cosmos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ENG.ayman</dc:creator>
  <cp:lastModifiedBy>Hossam</cp:lastModifiedBy>
  <cp:lastPrinted>2018-03-11T13:28:45Z</cp:lastPrinted>
  <dcterms:created xsi:type="dcterms:W3CDTF">2010-03-02T11:23:22Z</dcterms:created>
  <dcterms:modified xsi:type="dcterms:W3CDTF">2018-10-14T11:00:45Z</dcterms:modified>
</cp:coreProperties>
</file>