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8_{2E1568CC-09BB-4985-B54B-377ED07DDE7F}" xr6:coauthVersionLast="47" xr6:coauthVersionMax="47" xr10:uidLastSave="{00000000-0000-0000-0000-000000000000}"/>
  <bookViews>
    <workbookView xWindow="-120" yWindow="-120" windowWidth="20730" windowHeight="11160" activeTab="3" xr2:uid="{EB30C26F-4571-5447-8EFE-CD622A342A0B}"/>
  </bookViews>
  <sheets>
    <sheet name="Problem" sheetId="9" r:id="rId1"/>
    <sheet name="Project Model" sheetId="2" r:id="rId2"/>
    <sheet name="Solution Summary" sheetId="8" r:id="rId3"/>
    <sheet name="Approved Line Charts" sheetId="6" r:id="rId4"/>
  </sheets>
  <definedNames>
    <definedName name="_xlnm.Print_Area" localSheetId="2">'Solution Summary'!$A$1:$U$28</definedName>
    <definedName name="solver_adj" localSheetId="1" hidden="1">'Project Model'!$K$19:$K$23,'Project Model'!$K$26:$K$29,'Project Model'!$K$32:$K$34,'Project Model'!$C$71:$J$82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ng" localSheetId="2" hidden="1">1</definedName>
    <definedName name="solver_est" localSheetId="1" hidden="1">1</definedName>
    <definedName name="solver_itr" localSheetId="1" hidden="1">2147483647</definedName>
    <definedName name="solver_lhs1" localSheetId="1" hidden="1">'Project Model'!$C$83:$J$83</definedName>
    <definedName name="solver_lhs2" localSheetId="1" hidden="1">'Project Model'!$D$38:$G$38</definedName>
    <definedName name="solver_lhs3" localSheetId="1" hidden="1">'Project Model'!$K$19:$K$23</definedName>
    <definedName name="solver_lhs4" localSheetId="1" hidden="1">'Project Model'!$K$26:$K$29</definedName>
    <definedName name="solver_lhs5" localSheetId="1" hidden="1">'Project Model'!$K$32:$K$34</definedName>
    <definedName name="solver_lhs6" localSheetId="1" hidden="1">'Project Model'!$K$71:$K$82</definedName>
    <definedName name="solver_lhs7" localSheetId="1" hidden="1">'Project Model'!$N$15:$N$18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1" hidden="1">7</definedName>
    <definedName name="solver_num" localSheetId="2" hidden="1">0</definedName>
    <definedName name="solver_nwt" localSheetId="1" hidden="1">1</definedName>
    <definedName name="solver_opt" localSheetId="1" hidden="1">'Project Model'!$C$88</definedName>
    <definedName name="solver_opt" localSheetId="2" hidden="1">'Solution Summary'!$A$2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5</definedName>
    <definedName name="solver_rel4" localSheetId="1" hidden="1">5</definedName>
    <definedName name="solver_rel5" localSheetId="1" hidden="1">5</definedName>
    <definedName name="solver_rel6" localSheetId="1" hidden="1">1</definedName>
    <definedName name="solver_rel7" localSheetId="1" hidden="1">3</definedName>
    <definedName name="solver_rhs1" localSheetId="1" hidden="1">'Project Model'!$C$85:$J$85</definedName>
    <definedName name="solver_rhs2" localSheetId="1" hidden="1">'Project Model'!$D$40:$G$40</definedName>
    <definedName name="solver_rhs3" localSheetId="1" hidden="1">"binary"</definedName>
    <definedName name="solver_rhs4" localSheetId="1" hidden="1">"binary"</definedName>
    <definedName name="solver_rhs5" localSheetId="1" hidden="1">"binary"</definedName>
    <definedName name="solver_rhs6" localSheetId="1" hidden="1">'Project Model'!$M$71:$M$82</definedName>
    <definedName name="solver_rhs7" localSheetId="1" hidden="1">'Project Model'!$P$15:$P$18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2" l="1"/>
  <c r="L34" i="2"/>
  <c r="L32" i="2"/>
  <c r="L27" i="2"/>
  <c r="L28" i="2"/>
  <c r="L29" i="2"/>
  <c r="L26" i="2"/>
  <c r="L22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C83" i="2"/>
  <c r="D83" i="2"/>
  <c r="E83" i="2"/>
  <c r="F83" i="2"/>
  <c r="G83" i="2"/>
  <c r="H83" i="2"/>
  <c r="I83" i="2"/>
  <c r="J83" i="2"/>
  <c r="C88" i="2"/>
  <c r="N74" i="2"/>
  <c r="N71" i="2"/>
  <c r="N73" i="2"/>
  <c r="N80" i="2"/>
  <c r="N81" i="2"/>
  <c r="N82" i="2"/>
  <c r="N77" i="2"/>
  <c r="N75" i="2"/>
  <c r="N72" i="2"/>
  <c r="N76" i="2"/>
  <c r="N79" i="2"/>
  <c r="N78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J19" i="2" s="1"/>
  <c r="D20" i="2"/>
  <c r="I23" i="2"/>
  <c r="J23" i="2" s="1"/>
  <c r="N17" i="2"/>
  <c r="N16" i="2"/>
  <c r="N15" i="2"/>
  <c r="D19" i="2"/>
  <c r="I38" i="2" l="1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<sst xmlns="http://schemas.openxmlformats.org/spreadsheetml/2006/main" count="131" uniqueCount="71">
  <si>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</si>
  <si>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</si>
  <si>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</si>
  <si>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</si>
  <si>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</si>
  <si>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</si>
  <si>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</si>
  <si>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</si>
  <si>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</si>
  <si>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</si>
  <si>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</si>
  <si>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</si>
  <si>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</si>
  <si>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</si>
  <si>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</si>
  <si>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</si>
  <si>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</si>
  <si>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</si>
  <si>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</si>
  <si>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</si>
  <si>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</si>
  <si>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</si>
  <si>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</si>
  <si>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</si>
  <si>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</si>
  <si>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</si>
  <si>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</si>
  <si>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</si>
  <si>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</si>
  <si>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</si>
  <si>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</si>
  <si>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</si>
  <si>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</si>
  <si>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</si>
  <si>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</si>
  <si>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</si>
  <si>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</si>
  <si>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</si>
  <si>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</si>
  <si>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</si>
  <si>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</si>
  <si>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</si>
  <si>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</si>
  <si>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</si>
  <si>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</si>
  <si>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</si>
  <si>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</si>
  <si>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</si>
  <si>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</si>
  <si>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</si>
  <si>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</si>
  <si>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</si>
  <si>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</si>
  <si>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</si>
  <si>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</si>
  <si>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</si>
  <si>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</si>
  <si>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</si>
  <si>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</si>
  <si>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</si>
  <si>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</si>
  <si>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</si>
  <si>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Objective (max)</t>
  </si>
  <si>
    <t>Allowed Assignments:</t>
  </si>
  <si>
    <t>=</t>
  </si>
  <si>
    <t xml:space="preserve">This gives a maximum NPV of $1848 meeting all constraints for all approved projects except 1, 3 and 12. </t>
  </si>
  <si>
    <t>Manager:</t>
  </si>
  <si>
    <t xml:space="preserve">The manager assignment is given in L19 - L34 for each approved project. </t>
  </si>
  <si>
    <t>Notice the change of the objective cell for this example!</t>
  </si>
  <si>
    <t>&lt;---use as objective for first question</t>
  </si>
  <si>
    <t>&lt;-- use as objective for second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</si>
</sst>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1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164" fontId="0" fillId="0" borderId="0" xfId="1" applyNumberFormat="1" applyFont="1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450</c:v>
                </c:pt>
                <c:pt idx="1">
                  <c:v>450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450</c:v>
                </c:pt>
                <c:pt idx="1">
                  <c:v>450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132733</xdr:colOff>
      <xdr:row>22</xdr:row>
      <xdr:rowOff>56593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C0DBA-2FB2-BD4E-5B0C-464AD4B9D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33333" cy="4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</xdr:row>
      <xdr:rowOff>79374</xdr:rowOff>
    </xdr:from>
    <xdr:to>
      <xdr:col>18</xdr:col>
      <xdr:colOff>419628</xdr:colOff>
      <xdr:row>25</xdr:row>
      <xdr:rowOff>126975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2AA2F-E21A-4AA8-AD90-F3A28046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4563" y="277812"/>
          <a:ext cx="4983690" cy="48101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433E-43F7-4F50-9A09-27FDDE18FE69}">
  <dimension ref="A1"/>
  <sheetViews>
    <sheetView workbookViewId="0"/>
  </sheetViews>
  <sheetFormatPr defaultRowHeight="15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90"/>
  <sheetViews>
    <sheetView topLeftCell="C18" zoomScale="70" zoomScaleNormal="70" workbookViewId="0">
      <selection activeCell="Y15" sqref="Y15"/>
    </sheetView>
  </sheetViews>
  <sheetFormatPr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8" customWidth="1"/>
    <col min="5" max="5" width="17" bestFit="1" customWidth="1"/>
    <col min="6" max="7" width="17.3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6.5" customWidth="1"/>
    <col min="16" max="16" width="14.375" customWidth="1"/>
  </cols>
  <sheetData>
    <row r="1" spans="1:16" ht="21">
      <c r="A1" s="64" t="s">
        <v>46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6" t="s">
        <v>22</v>
      </c>
      <c r="N3" s="66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7" t="s">
        <v>12</v>
      </c>
      <c r="N9" s="68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2</v>
      </c>
      <c r="O15" s="44" t="s">
        <v>48</v>
      </c>
      <c r="P15">
        <v>1</v>
      </c>
    </row>
    <row r="16" spans="1:16" ht="17.100000000000001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0" t="s">
        <v>51</v>
      </c>
      <c r="E17" s="70"/>
      <c r="F17" s="70"/>
      <c r="G17" s="70"/>
      <c r="M17" s="38" t="s">
        <v>28</v>
      </c>
      <c r="N17" s="38">
        <f>SUM(K32:K34)</f>
        <v>2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8" t="s">
        <v>66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0">
        <v>1</v>
      </c>
      <c r="L20" s="44">
        <f>_xlfn.XMATCH(1,C72:J72,0)</f>
        <v>8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0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0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 t="str">
        <f>IF(K23=0,"",I23/SUM(E8:G8))</f>
        <v/>
      </c>
      <c r="K23" s="50">
        <v>0</v>
      </c>
      <c r="L23" s="44" t="e">
        <f t="shared" ref="L23" si="1">_xlfn.XMATCH(1,C75:J75,0)</f>
        <v>#N/A</v>
      </c>
    </row>
    <row r="24" spans="1:17">
      <c r="C24" s="45" t="s">
        <v>37</v>
      </c>
      <c r="D24" s="43">
        <f>SUMPRODUCT(D19:D23,K19:K23)</f>
        <v>915</v>
      </c>
      <c r="E24" s="43">
        <f>SUMPRODUCT(E19:E23,K19:K23)</f>
        <v>599</v>
      </c>
      <c r="F24" s="43">
        <f>SUMPRODUCT(F19:F23,K19:K23)</f>
        <v>399</v>
      </c>
      <c r="G24" s="43">
        <f t="shared" si="0"/>
        <v>1913</v>
      </c>
      <c r="K24" s="44"/>
      <c r="L24" s="44"/>
      <c r="O24" s="63" t="s">
        <v>41</v>
      </c>
      <c r="P24" s="63"/>
      <c r="Q24" s="63"/>
    </row>
    <row r="25" spans="1:17">
      <c r="K25" s="44"/>
      <c r="L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L26" s="44">
        <f>_xlfn.XMATCH(1,C76:J76,0)</f>
        <v>6</v>
      </c>
      <c r="M26" s="69" t="s">
        <v>45</v>
      </c>
      <c r="N26" s="46" t="s">
        <v>40</v>
      </c>
      <c r="O26" s="36">
        <f>D24</f>
        <v>915</v>
      </c>
      <c r="P26" s="36">
        <f>E24</f>
        <v>599</v>
      </c>
      <c r="Q26" s="36">
        <f>F24</f>
        <v>399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0">
        <v>1</v>
      </c>
      <c r="L27" s="44">
        <f t="shared" ref="L27:L29" si="2">_xlfn.XMATCH(1,C77:J77,0)</f>
        <v>5</v>
      </c>
      <c r="M27" s="69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0">
        <v>1</v>
      </c>
      <c r="L28" s="44">
        <f t="shared" si="2"/>
        <v>4</v>
      </c>
      <c r="M28" s="69"/>
      <c r="N28" s="46" t="s">
        <v>10</v>
      </c>
      <c r="O28" s="36">
        <f>D35</f>
        <v>450</v>
      </c>
      <c r="P28" s="36">
        <f>E35</f>
        <v>450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0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>
        <f>IF(K32=0,"",I32/SUM(E13:G13))</f>
        <v>0.12571428571428572</v>
      </c>
      <c r="K32" s="50">
        <v>1</v>
      </c>
      <c r="L32" s="44">
        <f>_xlfn.XMATCH(1,C80:J80,0)</f>
        <v>2</v>
      </c>
    </row>
    <row r="33" spans="1:12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0">
        <v>1</v>
      </c>
      <c r="L33" s="44">
        <f t="shared" ref="L33:L34" si="3">_xlfn.XMATCH(1,C81:J81,0)</f>
        <v>1</v>
      </c>
    </row>
    <row r="34" spans="1:12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0">
        <v>0</v>
      </c>
      <c r="L34" s="44" t="e">
        <f t="shared" si="3"/>
        <v>#N/A</v>
      </c>
    </row>
    <row r="35" spans="1:12">
      <c r="C35" s="45" t="s">
        <v>39</v>
      </c>
      <c r="D35" s="5">
        <f>SUMPRODUCT(D32:D34,$K$32:$K$34)</f>
        <v>450</v>
      </c>
      <c r="E35" s="5">
        <f>SUMPRODUCT(E32:E34,$K$32:$K$34)</f>
        <v>450</v>
      </c>
      <c r="F35" s="5">
        <f>SUMPRODUCT(F32:F34,$K$32:$K$34)</f>
        <v>550</v>
      </c>
      <c r="G35" s="5">
        <f>SUM(D35:F35)</f>
        <v>1450</v>
      </c>
    </row>
    <row r="36" spans="1:12">
      <c r="F36" s="1"/>
      <c r="G36" s="1"/>
    </row>
    <row r="37" spans="1:12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52</v>
      </c>
    </row>
    <row r="38" spans="1:12">
      <c r="C38" s="45" t="s">
        <v>49</v>
      </c>
      <c r="D38" s="14">
        <f>SUMPRODUCT(D19:D23,$K$19:$K$23)+SUMPRODUCT(D26:D29,$K$26:$K$29)+SUMPRODUCT(D32:D34,$K$32:$K$34)</f>
        <v>3683</v>
      </c>
      <c r="E38" s="14">
        <f>SUMPRODUCT(E19:E23,$K$19:$K$23)+SUMPRODUCT(E26:E29,$K$26:$K$29)+SUMPRODUCT(E32:E34,$K$32:$K$34)</f>
        <v>3051</v>
      </c>
      <c r="F38" s="14">
        <f>SUMPRODUCT(F19:F23,$K$19:$K$23)+SUMPRODUCT(F26:F29,$K$26:$K$29)+SUMPRODUCT(F32:F34,$K$32:$K$34)</f>
        <v>2535</v>
      </c>
      <c r="G38" s="14">
        <f>SUM(D38:F38)</f>
        <v>9269</v>
      </c>
      <c r="I38" s="48">
        <f>SUMPRODUCT(I19:I34,K19:K34)</f>
        <v>1848.0000000000002</v>
      </c>
      <c r="J38" t="s">
        <v>69</v>
      </c>
    </row>
    <row r="39" spans="1:12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2">
      <c r="D40" s="44">
        <v>4000</v>
      </c>
      <c r="E40" s="44">
        <v>4000</v>
      </c>
      <c r="F40" s="44">
        <v>4000</v>
      </c>
      <c r="G40" s="44">
        <v>10000</v>
      </c>
    </row>
    <row r="42" spans="1:12">
      <c r="E42" s="61" t="s">
        <v>32</v>
      </c>
      <c r="F42" s="61"/>
      <c r="G42" s="61"/>
    </row>
    <row r="43" spans="1:12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2">
      <c r="D44" s="40"/>
      <c r="E44" s="42">
        <f>AVERAGE(J19:J34)</f>
        <v>0.15010039682539683</v>
      </c>
      <c r="F44" s="42">
        <f>MIN(J19:J34)</f>
        <v>9.9000000000000005E-2</v>
      </c>
      <c r="G44" s="42">
        <f>MAX(J19:J34)</f>
        <v>0.20044444444444445</v>
      </c>
    </row>
    <row r="45" spans="1:12">
      <c r="D45" s="2">
        <v>0</v>
      </c>
      <c r="E45" s="2">
        <f t="dataTable" ref="E45:G51" dt2D="0" dtr="0" r1="N7"/>
        <v>0.17056863275613274</v>
      </c>
      <c r="F45" s="2">
        <v>0.1125</v>
      </c>
      <c r="G45" s="2">
        <v>0.22777777777777777</v>
      </c>
    </row>
    <row r="46" spans="1:12">
      <c r="D46" s="2">
        <v>0.05</v>
      </c>
      <c r="E46" s="2">
        <v>0.16204020111832612</v>
      </c>
      <c r="F46" s="2">
        <v>0.106875</v>
      </c>
      <c r="G46" s="2">
        <v>0.21638888888888888</v>
      </c>
    </row>
    <row r="47" spans="1:12">
      <c r="D47" s="2">
        <v>0.1</v>
      </c>
      <c r="E47" s="2">
        <v>0.15351176948051948</v>
      </c>
      <c r="F47" s="2">
        <v>0.10125000000000001</v>
      </c>
      <c r="G47" s="2">
        <v>0.20499999999999999</v>
      </c>
    </row>
    <row r="48" spans="1:12">
      <c r="D48" s="2">
        <v>0.15</v>
      </c>
      <c r="E48" s="2">
        <v>0.14498333784271283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0.13645490620490622</v>
      </c>
      <c r="F49" s="2">
        <v>0.09</v>
      </c>
      <c r="G49" s="2">
        <v>0.18222222222222223</v>
      </c>
    </row>
    <row r="50" spans="1:10">
      <c r="D50" s="2">
        <v>0.25</v>
      </c>
      <c r="E50" s="2">
        <v>0.12792647456709955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0.11939804292929292</v>
      </c>
      <c r="F51" s="2">
        <v>7.8749999999999987E-2</v>
      </c>
      <c r="G51" s="2">
        <v>0.15944444444444444</v>
      </c>
    </row>
    <row r="53" spans="1:10" ht="20.25" thickBot="1">
      <c r="A53" s="53" t="s">
        <v>54</v>
      </c>
    </row>
    <row r="54" spans="1:10" ht="16.5" thickTop="1">
      <c r="A54" s="38"/>
      <c r="B54" s="61" t="s">
        <v>55</v>
      </c>
      <c r="C54" s="61"/>
      <c r="D54" s="61"/>
      <c r="E54" s="61"/>
      <c r="F54" s="61"/>
      <c r="G54" s="61"/>
      <c r="H54" s="61"/>
      <c r="I54" s="61"/>
      <c r="J54" s="38"/>
    </row>
    <row r="55" spans="1:10" ht="16.5" thickBot="1">
      <c r="A55" s="38"/>
      <c r="B55" s="38"/>
      <c r="C55" s="52">
        <v>1</v>
      </c>
      <c r="D55" s="52">
        <v>2</v>
      </c>
      <c r="E55" s="52">
        <v>3</v>
      </c>
      <c r="F55" s="52">
        <v>4</v>
      </c>
      <c r="G55" s="52">
        <v>5</v>
      </c>
      <c r="H55" s="52">
        <v>6</v>
      </c>
      <c r="I55" s="52">
        <v>7</v>
      </c>
      <c r="J55" s="52">
        <v>8</v>
      </c>
    </row>
    <row r="56" spans="1:10" ht="16.5" thickTop="1">
      <c r="A56" s="62" t="s">
        <v>56</v>
      </c>
      <c r="B56" s="12">
        <v>1</v>
      </c>
      <c r="C56" s="51">
        <v>1</v>
      </c>
      <c r="D56" s="51">
        <v>1</v>
      </c>
      <c r="E56" s="51">
        <v>1</v>
      </c>
      <c r="F56" s="51">
        <v>1</v>
      </c>
      <c r="G56" s="51">
        <v>1</v>
      </c>
      <c r="H56" s="51">
        <v>0</v>
      </c>
      <c r="I56" s="51">
        <v>0</v>
      </c>
      <c r="J56" s="51">
        <v>0</v>
      </c>
    </row>
    <row r="57" spans="1:10">
      <c r="A57" s="62"/>
      <c r="B57" s="12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2"/>
      <c r="B58" s="12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2"/>
      <c r="B59" s="12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2"/>
      <c r="B60" s="12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2"/>
      <c r="B61" s="12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2"/>
      <c r="B62" s="12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2"/>
      <c r="B63" s="12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2"/>
      <c r="B64" s="12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2"/>
      <c r="B65" s="12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2"/>
      <c r="B66" s="12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2"/>
      <c r="B67" s="12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1" t="s">
        <v>55</v>
      </c>
      <c r="C69" s="61"/>
      <c r="D69" s="61"/>
      <c r="E69" s="61"/>
      <c r="F69" s="61"/>
      <c r="G69" s="61"/>
      <c r="H69" s="61"/>
      <c r="I69" s="61"/>
      <c r="J69" s="38"/>
    </row>
    <row r="70" spans="1:14" ht="16.5" thickBot="1">
      <c r="A70" s="38"/>
      <c r="B70" s="38"/>
      <c r="C70" s="52">
        <v>1</v>
      </c>
      <c r="D70" s="52">
        <v>2</v>
      </c>
      <c r="E70" s="52">
        <v>3</v>
      </c>
      <c r="F70" s="52">
        <v>4</v>
      </c>
      <c r="G70" s="52">
        <v>5</v>
      </c>
      <c r="H70" s="52">
        <v>6</v>
      </c>
      <c r="I70" s="52">
        <v>7</v>
      </c>
      <c r="J70" s="52">
        <v>8</v>
      </c>
      <c r="K70" s="44" t="s">
        <v>59</v>
      </c>
      <c r="M70" s="44" t="s">
        <v>60</v>
      </c>
    </row>
    <row r="71" spans="1:14" ht="16.5" thickTop="1">
      <c r="A71" s="62" t="s">
        <v>56</v>
      </c>
      <c r="B71" s="12">
        <v>1</v>
      </c>
      <c r="C71" s="59">
        <v>0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2"/>
      <c r="B72" s="12">
        <v>2</v>
      </c>
      <c r="C72" s="60">
        <v>0</v>
      </c>
      <c r="D72" s="60">
        <v>0</v>
      </c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1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2"/>
      <c r="B73" s="12">
        <v>3</v>
      </c>
      <c r="C73" s="60">
        <v>0</v>
      </c>
      <c r="D73" s="60">
        <v>0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2"/>
      <c r="B74" s="12">
        <v>4</v>
      </c>
      <c r="C74" s="60">
        <v>0</v>
      </c>
      <c r="D74" s="60">
        <v>0</v>
      </c>
      <c r="E74" s="60">
        <v>0</v>
      </c>
      <c r="F74" s="60">
        <v>0</v>
      </c>
      <c r="G74" s="60">
        <v>0</v>
      </c>
      <c r="H74" s="60">
        <v>0</v>
      </c>
      <c r="I74" s="60">
        <v>1</v>
      </c>
      <c r="J74" s="60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2"/>
      <c r="B75" s="12">
        <v>5</v>
      </c>
      <c r="C75" s="60">
        <v>0</v>
      </c>
      <c r="D75" s="60">
        <v>0</v>
      </c>
      <c r="E75" s="60">
        <v>0</v>
      </c>
      <c r="F75" s="60">
        <v>0</v>
      </c>
      <c r="G75" s="60">
        <v>0</v>
      </c>
      <c r="H75" s="60">
        <v>0</v>
      </c>
      <c r="I75" s="60">
        <v>0</v>
      </c>
      <c r="J75" s="60">
        <v>0</v>
      </c>
      <c r="K75" s="44">
        <f t="shared" si="4"/>
        <v>0</v>
      </c>
      <c r="L75" s="44" t="s">
        <v>53</v>
      </c>
      <c r="M75" s="44">
        <f>'Project Model'!K23</f>
        <v>0</v>
      </c>
      <c r="N75" t="str">
        <f t="shared" ca="1" si="5"/>
        <v>='Project Model'!K23</v>
      </c>
    </row>
    <row r="76" spans="1:14">
      <c r="A76" s="62"/>
      <c r="B76" s="12">
        <v>6</v>
      </c>
      <c r="C76" s="60">
        <v>0</v>
      </c>
      <c r="D76" s="60">
        <v>0</v>
      </c>
      <c r="E76" s="60">
        <v>0</v>
      </c>
      <c r="F76" s="60">
        <v>0</v>
      </c>
      <c r="G76" s="60">
        <v>0</v>
      </c>
      <c r="H76" s="60">
        <v>1</v>
      </c>
      <c r="I76" s="60">
        <v>0</v>
      </c>
      <c r="J76" s="60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2"/>
      <c r="B77" s="12">
        <v>7</v>
      </c>
      <c r="C77" s="60">
        <v>0</v>
      </c>
      <c r="D77" s="60">
        <v>0</v>
      </c>
      <c r="E77" s="60">
        <v>0</v>
      </c>
      <c r="F77" s="60">
        <v>0</v>
      </c>
      <c r="G77" s="60">
        <v>1</v>
      </c>
      <c r="H77" s="60">
        <v>0</v>
      </c>
      <c r="I77" s="60">
        <v>0</v>
      </c>
      <c r="J77" s="60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2"/>
      <c r="B78" s="12">
        <v>8</v>
      </c>
      <c r="C78" s="60">
        <v>0</v>
      </c>
      <c r="D78" s="60">
        <v>0</v>
      </c>
      <c r="E78" s="60">
        <v>0</v>
      </c>
      <c r="F78" s="60">
        <v>1</v>
      </c>
      <c r="G78" s="60">
        <v>0</v>
      </c>
      <c r="H78" s="60">
        <v>0</v>
      </c>
      <c r="I78" s="60">
        <v>0</v>
      </c>
      <c r="J78" s="60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2"/>
      <c r="B79" s="12">
        <v>9</v>
      </c>
      <c r="C79" s="60">
        <v>0</v>
      </c>
      <c r="D79" s="60">
        <v>0</v>
      </c>
      <c r="E79" s="60">
        <v>1</v>
      </c>
      <c r="F79" s="60">
        <v>0</v>
      </c>
      <c r="G79" s="60">
        <v>0</v>
      </c>
      <c r="H79" s="60">
        <v>0</v>
      </c>
      <c r="I79" s="60">
        <v>0</v>
      </c>
      <c r="J79" s="60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2"/>
      <c r="B80" s="12">
        <v>10</v>
      </c>
      <c r="C80" s="60">
        <v>0</v>
      </c>
      <c r="D80" s="60">
        <v>1</v>
      </c>
      <c r="E80" s="60">
        <v>0</v>
      </c>
      <c r="F80" s="60">
        <v>0</v>
      </c>
      <c r="G80" s="60">
        <v>0</v>
      </c>
      <c r="H80" s="60">
        <v>0</v>
      </c>
      <c r="I80" s="60">
        <v>0</v>
      </c>
      <c r="J80" s="60">
        <v>0</v>
      </c>
      <c r="K80" s="44">
        <f t="shared" si="4"/>
        <v>1</v>
      </c>
      <c r="L80" s="44" t="s">
        <v>53</v>
      </c>
      <c r="M80" s="44">
        <f>'Project Model'!K32</f>
        <v>1</v>
      </c>
      <c r="N80" t="str">
        <f t="shared" ca="1" si="5"/>
        <v>='Project Model'!K32</v>
      </c>
    </row>
    <row r="81" spans="1:14">
      <c r="A81" s="62"/>
      <c r="B81" s="12">
        <v>11</v>
      </c>
      <c r="C81" s="60">
        <v>1</v>
      </c>
      <c r="D81" s="60">
        <v>0</v>
      </c>
      <c r="E81" s="60">
        <v>0</v>
      </c>
      <c r="F81" s="60">
        <v>0</v>
      </c>
      <c r="G81" s="60">
        <v>0</v>
      </c>
      <c r="H81" s="60">
        <v>0</v>
      </c>
      <c r="I81" s="60">
        <v>0</v>
      </c>
      <c r="J81" s="60">
        <v>0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2"/>
      <c r="B82" s="12">
        <v>12</v>
      </c>
      <c r="C82" s="60">
        <v>0</v>
      </c>
      <c r="D82" s="60">
        <v>0</v>
      </c>
      <c r="E82" s="60">
        <v>0</v>
      </c>
      <c r="F82" s="60">
        <v>0</v>
      </c>
      <c r="G82" s="60">
        <v>0</v>
      </c>
      <c r="H82" s="60">
        <v>0</v>
      </c>
      <c r="I82" s="60">
        <v>0</v>
      </c>
      <c r="J82" s="60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64</v>
      </c>
      <c r="D84" s="44" t="s">
        <v>64</v>
      </c>
      <c r="E84" s="44" t="s">
        <v>64</v>
      </c>
      <c r="F84" s="44" t="s">
        <v>64</v>
      </c>
      <c r="G84" s="44" t="s">
        <v>64</v>
      </c>
      <c r="H84" s="44" t="s">
        <v>64</v>
      </c>
      <c r="I84" s="44" t="s">
        <v>64</v>
      </c>
      <c r="J84" s="44" t="s">
        <v>64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 t="s">
        <v>62</v>
      </c>
    </row>
    <row r="88" spans="1:14">
      <c r="B88" s="56" t="s">
        <v>63</v>
      </c>
      <c r="C88" s="57">
        <f>SUMPRODUCT(C56:J67,C71:J82)</f>
        <v>8</v>
      </c>
      <c r="D88" t="s">
        <v>70</v>
      </c>
    </row>
    <row r="89" spans="1:14">
      <c r="D89" s="54"/>
    </row>
    <row r="90" spans="1:14">
      <c r="D90" s="55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30"/>
  <sheetViews>
    <sheetView zoomScale="80" zoomScaleNormal="80" zoomScaleSheetLayoutView="80" workbookViewId="0">
      <selection activeCell="L31" sqref="L31"/>
    </sheetView>
  </sheetViews>
  <sheetFormatPr defaultRowHeight="15.7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65</v>
      </c>
    </row>
    <row r="29" spans="1:12">
      <c r="L29" t="s">
        <v>67</v>
      </c>
    </row>
    <row r="30" spans="1:12">
      <c r="L30" t="s">
        <v>68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tabSelected="1" workbookViewId="0">
      <selection activeCell="K15" sqref="K15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Problem</vt:lpstr>
      <vt:lpstr>Project Model</vt:lpstr>
      <vt:lpstr>Solution Summary</vt:lpstr>
      <vt:lpstr>Approved Line Charts</vt:lpstr>
      <vt:lpstr>'Solution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2023-07-19T15:22:08Z</dcterms:modified>
  <cp:category/>
  <cp:contentStatus/>
</cp:coreProperties>
</file>