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6" sheetId="1" state="visible" r:id="rId2"/>
    <sheet name="CONSTRUÇAO DO MODELO EMPIRICO_D" sheetId="2" state="visible" r:id="rId3"/>
    <sheet name="AULA 28 MAR 2024_RAIZ DE n X ST" sheetId="3" state="visible" r:id="rId4"/>
    <sheet name="formulas de MEREDITH" sheetId="4" state="visible" r:id="rId5"/>
    <sheet name="AULA 21 MAR 2024_TAMANHO DE AMO" sheetId="5" state="visible" r:id="rId6"/>
    <sheet name="AULA DE 12 MAR 202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<sst xmlns="http://schemas.openxmlformats.org/spreadsheetml/2006/main" count="108" uniqueCount="91">
  <si>
    <t xml:space="preserve">IDADE</t>
  </si>
  <si>
    <t xml:space="preserve">ni</t>
  </si>
  <si>
    <t xml:space="preserve">pi</t>
  </si>
  <si>
    <t xml:space="preserve">Pi</t>
  </si>
  <si>
    <t xml:space="preserve">DADOS SIMPLES</t>
  </si>
  <si>
    <t xml:space="preserve">1ª etapa: </t>
  </si>
  <si>
    <t xml:space="preserve">X(n) =</t>
  </si>
  <si>
    <t xml:space="preserve">DADOS AGRUPADOS</t>
  </si>
  <si>
    <t xml:space="preserve">H I S T O G R A M A</t>
  </si>
  <si>
    <t xml:space="preserve">Pto Médio de Classe</t>
  </si>
  <si>
    <t xml:space="preserve">i</t>
  </si>
  <si>
    <t xml:space="preserve">Tempo (s)</t>
  </si>
  <si>
    <t xml:space="preserve">X(1) =</t>
  </si>
  <si>
    <t xml:space="preserve">k</t>
  </si>
  <si>
    <t xml:space="preserve">T E M P O (Em “s”)</t>
  </si>
  <si>
    <t xml:space="preserve">CONTAGEM (APURAÇÃO)</t>
  </si>
  <si>
    <t xml:space="preserve">Freq (ni)</t>
  </si>
  <si>
    <t xml:space="preserve">Xi = (li+Li)/2</t>
  </si>
  <si>
    <t xml:space="preserve">Xi*pi</t>
  </si>
  <si>
    <t xml:space="preserve">QDP</t>
  </si>
  <si>
    <t xml:space="preserve">1ª</t>
  </si>
  <si>
    <t xml:space="preserve">/----</t>
  </si>
  <si>
    <t xml:space="preserve">/////  /////  /////  /////  /////  //</t>
  </si>
  <si>
    <t xml:space="preserve">2ª etapa: </t>
  </si>
  <si>
    <t xml:space="preserve">R =</t>
  </si>
  <si>
    <t xml:space="preserve">2ª</t>
  </si>
  <si>
    <t xml:space="preserve">/////  /////  /////  </t>
  </si>
  <si>
    <t xml:space="preserve">3ª</t>
  </si>
  <si>
    <t xml:space="preserve">////</t>
  </si>
  <si>
    <t xml:space="preserve">3ª etapa: </t>
  </si>
  <si>
    <t xml:space="preserve">k (raiz n)</t>
  </si>
  <si>
    <t xml:space="preserve">4ª</t>
  </si>
  <si>
    <t xml:space="preserve">///</t>
  </si>
  <si>
    <t xml:space="preserve">5ª</t>
  </si>
  <si>
    <t xml:space="preserve">4ª etapa:</t>
  </si>
  <si>
    <t xml:space="preserve">C =</t>
  </si>
  <si>
    <t xml:space="preserve">6ª</t>
  </si>
  <si>
    <t xml:space="preserve">Usar: C=</t>
  </si>
  <si>
    <t xml:space="preserve">7ª</t>
  </si>
  <si>
    <t xml:space="preserve">/</t>
  </si>
  <si>
    <t xml:space="preserve">Média</t>
  </si>
  <si>
    <t xml:space="preserve">VAR</t>
  </si>
  <si>
    <t xml:space="preserve">Moda=</t>
  </si>
  <si>
    <t xml:space="preserve">Ponderada</t>
  </si>
  <si>
    <t xml:space="preserve">DESVPAD</t>
  </si>
  <si>
    <t xml:space="preserve">Média simples=</t>
  </si>
  <si>
    <t xml:space="preserve">Erro relativo do agrup=</t>
  </si>
  <si>
    <t xml:space="preserve">COEF DE VAR → CV=</t>
  </si>
  <si>
    <t xml:space="preserve">ASSIMETRIA=</t>
  </si>
  <si>
    <t xml:space="preserve">Unidade dimensional</t>
  </si>
  <si>
    <t xml:space="preserve">MÉDIA</t>
  </si>
  <si>
    <t xml:space="preserve">s</t>
  </si>
  <si>
    <t xml:space="preserve">Mediana (MED)</t>
  </si>
  <si>
    <t xml:space="preserve">Moda (MODO)</t>
  </si>
  <si>
    <t xml:space="preserve">S^2</t>
  </si>
  <si>
    <t xml:space="preserve">CV</t>
  </si>
  <si>
    <t xml:space="preserve">adimensional</t>
  </si>
  <si>
    <t xml:space="preserve">Epad</t>
  </si>
  <si>
    <t xml:space="preserve">DISTORÇÃO (Assimetria ou Cauda)</t>
  </si>
  <si>
    <t xml:space="preserve">n</t>
  </si>
  <si>
    <t xml:space="preserve">Raiz de n</t>
  </si>
  <si>
    <t xml:space="preserve">Sturges</t>
  </si>
  <si>
    <t xml:space="preserve">2^(n-1)</t>
  </si>
  <si>
    <t xml:space="preserve">(1/2)*(n^2-n+1)</t>
  </si>
  <si>
    <t xml:space="preserve">n(3*n-1)</t>
  </si>
  <si>
    <t xml:space="preserve">ERRO</t>
  </si>
  <si>
    <t xml:space="preserve">n0</t>
  </si>
  <si>
    <t xml:space="preserve">ESCOLHA SUBJETIVA</t>
  </si>
  <si>
    <t xml:space="preserve">SELEÇÃO ALEATÓRIA</t>
  </si>
  <si>
    <t xml:space="preserve">OBS</t>
  </si>
  <si>
    <t xml:space="preserve">PESO1</t>
  </si>
  <si>
    <t xml:space="preserve">Desvios</t>
  </si>
  <si>
    <t xml:space="preserve">D^2 (Me)</t>
  </si>
  <si>
    <t xml:space="preserve">D^2(Md)</t>
  </si>
  <si>
    <t xml:space="preserve">PESO2</t>
  </si>
  <si>
    <t xml:space="preserve">ALT1</t>
  </si>
  <si>
    <t xml:space="preserve">ALT2</t>
  </si>
  <si>
    <t xml:space="preserve">Di</t>
  </si>
  <si>
    <t xml:space="preserve">Di^2(Me)</t>
  </si>
  <si>
    <t xml:space="preserve">Di^2 (Mo)</t>
  </si>
  <si>
    <t xml:space="preserve">Di^2 (Md)</t>
  </si>
  <si>
    <t xml:space="preserve">IDADE1</t>
  </si>
  <si>
    <t xml:space="preserve">IDADE2</t>
  </si>
  <si>
    <t xml:space="preserve">ERRO REL</t>
  </si>
  <si>
    <t xml:space="preserve">MÉDIA (Me)</t>
  </si>
  <si>
    <t xml:space="preserve">1ª Propr</t>
  </si>
  <si>
    <t xml:space="preserve">2ª Propr</t>
  </si>
  <si>
    <t xml:space="preserve">MODO(Mo)</t>
  </si>
  <si>
    <t xml:space="preserve">MEDIANA (Md)</t>
  </si>
  <si>
    <t xml:space="preserve">VARIÂNCIA</t>
  </si>
  <si>
    <t xml:space="preserve">MINIMO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</si>
</sst>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%"/>
    <numFmt numFmtId="166" formatCode="0.0"/>
    <numFmt numFmtId="167" formatCode="General"/>
    <numFmt numFmtId="168" formatCode="0.0000"/>
    <numFmt numFmtId="169" formatCode="0"/>
    <numFmt numFmtId="170" formatCode="0.00"/>
    <numFmt numFmtId="171" formatCode="0.00%"/>
    <numFmt numFmtId="172" formatCode="0.000"/>
    <numFmt numFmtId="173" formatCode="0.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20"/>
      <color rgb="FFC9211E"/>
      <name val="Calibri"/>
      <family val="2"/>
      <charset val="1"/>
    </font>
    <font>
      <b val="true"/>
      <sz val="24"/>
      <color rgb="FFC9211E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20"/>
      <color rgb="FFFFFFFF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8"/>
      <color rgb="FF00A933"/>
      <name val="Calibri"/>
      <family val="2"/>
      <charset val="1"/>
    </font>
    <font>
      <b val="true"/>
      <sz val="18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FFFF00"/>
        <bgColor rgb="FFFFCC00"/>
      </patternFill>
    </fill>
    <fill>
      <patternFill patternType="solid">
        <fgColor rgb="FFB4C7DC"/>
        <bgColor rgb="FFCCCCCC"/>
      </patternFill>
    </fill>
    <fill>
      <patternFill patternType="solid">
        <fgColor rgb="FFD4EA6B"/>
        <bgColor rgb="FFE8F2A1"/>
      </patternFill>
    </fill>
    <fill>
      <patternFill patternType="solid">
        <fgColor rgb="FF77BC65"/>
        <bgColor rgb="FFB2B2B2"/>
      </patternFill>
    </fill>
    <fill>
      <patternFill patternType="solid">
        <fgColor rgb="FFE8F2A1"/>
        <bgColor rgb="FFFFFFA6"/>
      </patternFill>
    </fill>
    <fill>
      <patternFill patternType="solid">
        <fgColor rgb="FFFFFFA6"/>
        <bgColor rgb="FFE8F2A1"/>
      </patternFill>
    </fill>
    <fill>
      <patternFill patternType="solid">
        <fgColor rgb="FFDDE8CB"/>
        <bgColor rgb="FFDDDDDD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DDE8CB"/>
      </patternFill>
    </fill>
    <fill>
      <patternFill patternType="solid">
        <fgColor rgb="FFFFD8C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F2A1"/>
      <rgbColor rgb="FFDDDDDD"/>
      <rgbColor rgb="FF660066"/>
      <rgbColor rgb="FFFF8080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99CC"/>
      <rgbColor rgb="FFCC99FF"/>
      <rgbColor rgb="FFFFD8CE"/>
      <rgbColor rgb="FF3366FF"/>
      <rgbColor rgb="FF33CCCC"/>
      <rgbColor rgb="FF77BC65"/>
      <rgbColor rgb="FFFFCC00"/>
      <rgbColor rgb="FFFF9900"/>
      <rgbColor rgb="FFFF6600"/>
      <rgbColor rgb="FF666699"/>
      <rgbColor rgb="FFB2B2B2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ColWidth="11.53515625" defaultRowHeight="29.15" zeroHeight="false" outlineLevelRow="0" outlineLevelCol="0"/>
  <cols>
    <col collapsed="false" customWidth="false" hidden="false" outlineLevel="0" max="4" min="1" style="1" width="11.52"/>
    <col collapsed="false" customWidth="true" hidden="false" outlineLevel="0" max="6" min="5" style="1" width="15.22"/>
    <col collapsed="false" customWidth="false" hidden="false" outlineLevel="0" max="1024" min="7" style="1" width="11.52"/>
  </cols>
  <sheetData>
    <row r="1" customFormat="false" ht="29.15" hidden="false" customHeight="false" outlineLevel="0" collapsed="false">
      <c r="A1" s="2" t="s">
        <v>0</v>
      </c>
      <c r="B1" s="2"/>
      <c r="C1" s="2"/>
      <c r="D1" s="1" t="s">
        <v>1</v>
      </c>
      <c r="E1" s="1" t="s">
        <v>2</v>
      </c>
      <c r="F1" s="1" t="s">
        <v>3</v>
      </c>
    </row>
    <row r="2" customFormat="false" ht="29.15" hidden="false" customHeight="false" outlineLevel="0" collapsed="false">
      <c r="A2" s="1" t="n">
        <v>15</v>
      </c>
      <c r="C2" s="1" t="n">
        <f aca="false">A2+5</f>
        <v>20</v>
      </c>
      <c r="D2" s="1" t="n">
        <v>5</v>
      </c>
      <c r="E2" s="3" t="n">
        <f aca="false">D2/40</f>
        <v>0.125</v>
      </c>
      <c r="F2" s="3" t="n">
        <f aca="false">E2</f>
        <v>0.125</v>
      </c>
    </row>
    <row r="3" customFormat="false" ht="29.15" hidden="false" customHeight="false" outlineLevel="0" collapsed="false">
      <c r="A3" s="1" t="n">
        <f aca="false">C2</f>
        <v>20</v>
      </c>
      <c r="C3" s="1" t="n">
        <f aca="false">A3+5</f>
        <v>25</v>
      </c>
      <c r="D3" s="1" t="n">
        <v>7</v>
      </c>
      <c r="E3" s="3" t="n">
        <f aca="false">D3/40</f>
        <v>0.175</v>
      </c>
      <c r="F3" s="3" t="n">
        <f aca="false">E3+F2</f>
        <v>0.3</v>
      </c>
    </row>
    <row r="4" customFormat="false" ht="29.15" hidden="false" customHeight="false" outlineLevel="0" collapsed="false">
      <c r="A4" s="1" t="n">
        <f aca="false">C3</f>
        <v>25</v>
      </c>
      <c r="C4" s="1" t="n">
        <f aca="false">A4+5</f>
        <v>30</v>
      </c>
      <c r="D4" s="1" t="n">
        <v>12</v>
      </c>
      <c r="E4" s="3" t="n">
        <f aca="false">D4/40</f>
        <v>0.3</v>
      </c>
      <c r="F4" s="3" t="n">
        <f aca="false">E4+F3</f>
        <v>0.6</v>
      </c>
    </row>
    <row r="5" customFormat="false" ht="29.15" hidden="false" customHeight="false" outlineLevel="0" collapsed="false">
      <c r="A5" s="1" t="n">
        <f aca="false">C4</f>
        <v>30</v>
      </c>
      <c r="C5" s="1" t="n">
        <f aca="false">A5+5</f>
        <v>35</v>
      </c>
      <c r="D5" s="1" t="n">
        <v>7</v>
      </c>
      <c r="E5" s="3" t="n">
        <f aca="false">D5/40</f>
        <v>0.175</v>
      </c>
      <c r="F5" s="3" t="n">
        <f aca="false">E5+F4</f>
        <v>0.775</v>
      </c>
    </row>
    <row r="6" customFormat="false" ht="29.15" hidden="false" customHeight="false" outlineLevel="0" collapsed="false">
      <c r="A6" s="1" t="n">
        <f aca="false">C5</f>
        <v>35</v>
      </c>
      <c r="C6" s="1" t="n">
        <f aca="false">A6+5</f>
        <v>40</v>
      </c>
      <c r="D6" s="1" t="n">
        <v>5</v>
      </c>
      <c r="E6" s="3" t="n">
        <f aca="false">D6/40</f>
        <v>0.125</v>
      </c>
      <c r="F6" s="3" t="n">
        <f aca="false">E6+F5</f>
        <v>0.9</v>
      </c>
    </row>
    <row r="7" customFormat="false" ht="29.15" hidden="false" customHeight="false" outlineLevel="0" collapsed="false">
      <c r="A7" s="1" t="n">
        <f aca="false">C6</f>
        <v>40</v>
      </c>
      <c r="C7" s="1" t="n">
        <f aca="false">A7+5</f>
        <v>45</v>
      </c>
      <c r="D7" s="1" t="n">
        <v>3</v>
      </c>
      <c r="E7" s="3" t="n">
        <f aca="false">D7/40</f>
        <v>0.075</v>
      </c>
    </row>
    <row r="8" customFormat="false" ht="29.15" hidden="false" customHeight="false" outlineLevel="0" collapsed="false">
      <c r="A8" s="1" t="n">
        <f aca="false">C7</f>
        <v>45</v>
      </c>
      <c r="C8" s="1" t="n">
        <f aca="false">A8+5</f>
        <v>50</v>
      </c>
      <c r="D8" s="1" t="n">
        <v>0</v>
      </c>
      <c r="E8" s="3" t="n">
        <f aca="false">D8/40</f>
        <v>0</v>
      </c>
    </row>
    <row r="9" customFormat="false" ht="29.15" hidden="false" customHeight="false" outlineLevel="0" collapsed="false">
      <c r="A9" s="1" t="n">
        <f aca="false">C8</f>
        <v>50</v>
      </c>
      <c r="C9" s="1" t="n">
        <f aca="false">A9+5</f>
        <v>55</v>
      </c>
      <c r="D9" s="1" t="n">
        <v>0</v>
      </c>
      <c r="E9" s="3" t="n">
        <f aca="false">D9/40</f>
        <v>0</v>
      </c>
    </row>
    <row r="10" customFormat="false" ht="29.15" hidden="false" customHeight="false" outlineLevel="0" collapsed="false">
      <c r="A10" s="1" t="n">
        <f aca="false">C9</f>
        <v>55</v>
      </c>
      <c r="C10" s="1" t="n">
        <f aca="false">A10+5</f>
        <v>60</v>
      </c>
      <c r="D10" s="1" t="n">
        <v>0</v>
      </c>
      <c r="E10" s="3" t="n">
        <f aca="false">D10/40</f>
        <v>0</v>
      </c>
    </row>
    <row r="11" customFormat="false" ht="29.15" hidden="false" customHeight="false" outlineLevel="0" collapsed="false">
      <c r="A11" s="1" t="n">
        <f aca="false">C10</f>
        <v>60</v>
      </c>
      <c r="C11" s="1" t="n">
        <f aca="false">A11+5</f>
        <v>65</v>
      </c>
      <c r="D11" s="1" t="n">
        <v>0</v>
      </c>
      <c r="E11" s="3" t="n">
        <f aca="false">D11/40</f>
        <v>0</v>
      </c>
    </row>
    <row r="12" customFormat="false" ht="29.15" hidden="false" customHeight="false" outlineLevel="0" collapsed="false">
      <c r="A12" s="1" t="n">
        <f aca="false">C11</f>
        <v>65</v>
      </c>
      <c r="C12" s="1" t="n">
        <f aca="false">A12+5</f>
        <v>70</v>
      </c>
      <c r="D12" s="1" t="n">
        <v>0</v>
      </c>
      <c r="E12" s="3" t="n">
        <f aca="false">D12/40</f>
        <v>0</v>
      </c>
    </row>
    <row r="13" customFormat="false" ht="29.15" hidden="false" customHeight="false" outlineLevel="0" collapsed="false">
      <c r="A13" s="1" t="n">
        <f aca="false">C12</f>
        <v>70</v>
      </c>
      <c r="C13" s="1" t="n">
        <f aca="false">A13+5</f>
        <v>75</v>
      </c>
      <c r="D13" s="1" t="n">
        <v>1</v>
      </c>
      <c r="E13" s="3" t="n">
        <f aca="false">D13/40</f>
        <v>0.025</v>
      </c>
    </row>
    <row r="14" customFormat="false" ht="29.15" hidden="false" customHeight="false" outlineLevel="0" collapsed="false">
      <c r="D14" s="1" t="n">
        <f aca="false">SUM(D2:D13)</f>
        <v>40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E6" activeCellId="0" sqref="E6"/>
    </sheetView>
  </sheetViews>
  <sheetFormatPr defaultColWidth="11.53515625" defaultRowHeight="24.45" zeroHeight="false" outlineLevelRow="0" outlineLevelCol="0"/>
  <cols>
    <col collapsed="false" customWidth="true" hidden="false" outlineLevel="0" max="1" min="1" style="4" width="53.04"/>
    <col collapsed="false" customWidth="true" hidden="false" outlineLevel="0" max="2" min="2" style="4" width="30.36"/>
    <col collapsed="false" customWidth="true" hidden="false" outlineLevel="0" max="3" min="3" style="4" width="34.59"/>
    <col collapsed="false" customWidth="true" hidden="false" outlineLevel="0" max="4" min="4" style="5" width="4.63"/>
    <col collapsed="false" customWidth="true" hidden="false" outlineLevel="0" max="5" min="5" style="5" width="15.98"/>
    <col collapsed="false" customWidth="true" hidden="false" outlineLevel="0" max="6" min="6" style="5" width="14.29"/>
    <col collapsed="false" customWidth="true" hidden="false" outlineLevel="0" max="7" min="7" style="4" width="16.36"/>
    <col collapsed="false" customWidth="true" hidden="false" outlineLevel="0" max="8" min="8" style="5" width="5.09"/>
    <col collapsed="false" customWidth="true" hidden="false" outlineLevel="0" max="9" min="9" style="6" width="8.64"/>
    <col collapsed="false" customWidth="true" hidden="false" outlineLevel="0" max="10" min="10" style="4" width="13.58"/>
    <col collapsed="false" customWidth="false" hidden="false" outlineLevel="0" max="11" min="11" style="4" width="11.52"/>
    <col collapsed="false" customWidth="true" hidden="false" outlineLevel="0" max="12" min="12" style="4" width="15.08"/>
    <col collapsed="false" customWidth="true" hidden="false" outlineLevel="0" max="13" min="13" style="5" width="51.71"/>
    <col collapsed="false" customWidth="true" hidden="false" outlineLevel="0" max="14" min="14" style="4" width="14.29"/>
    <col collapsed="false" customWidth="true" hidden="false" outlineLevel="0" max="15" min="15" style="4" width="14.43"/>
    <col collapsed="false" customWidth="true" hidden="false" outlineLevel="0" max="16" min="16" style="4" width="12.81"/>
    <col collapsed="false" customWidth="true" hidden="false" outlineLevel="0" max="17" min="17" style="5" width="36.19"/>
    <col collapsed="false" customWidth="true" hidden="false" outlineLevel="0" max="18" min="18" style="5" width="30.36"/>
    <col collapsed="false" customWidth="true" hidden="false" outlineLevel="0" max="19" min="19" style="5" width="31.35"/>
    <col collapsed="false" customWidth="false" hidden="false" outlineLevel="0" max="1024" min="20" style="5" width="11.52"/>
  </cols>
  <sheetData>
    <row r="1" customFormat="false" ht="33.15" hidden="false" customHeight="true" outlineLevel="0" collapsed="false">
      <c r="A1" s="7" t="s">
        <v>4</v>
      </c>
      <c r="B1" s="7"/>
      <c r="E1" s="8" t="s">
        <v>5</v>
      </c>
      <c r="F1" s="5" t="s">
        <v>6</v>
      </c>
      <c r="G1" s="4" t="n">
        <v>14.1</v>
      </c>
      <c r="J1" s="7" t="s">
        <v>7</v>
      </c>
      <c r="K1" s="7"/>
      <c r="L1" s="7"/>
      <c r="M1" s="9" t="s">
        <v>8</v>
      </c>
      <c r="Q1" s="10" t="s">
        <v>9</v>
      </c>
    </row>
    <row r="2" customFormat="false" ht="24.45" hidden="false" customHeight="false" outlineLevel="0" collapsed="false">
      <c r="A2" s="10" t="s">
        <v>10</v>
      </c>
      <c r="B2" s="11" t="s">
        <v>11</v>
      </c>
      <c r="E2" s="8"/>
      <c r="F2" s="5" t="s">
        <v>12</v>
      </c>
      <c r="G2" s="4" t="n">
        <v>4.7</v>
      </c>
      <c r="I2" s="12" t="s">
        <v>13</v>
      </c>
      <c r="J2" s="13" t="s">
        <v>14</v>
      </c>
      <c r="K2" s="13"/>
      <c r="L2" s="13"/>
      <c r="M2" s="14" t="s">
        <v>15</v>
      </c>
      <c r="N2" s="15" t="s">
        <v>16</v>
      </c>
      <c r="O2" s="4" t="s">
        <v>2</v>
      </c>
      <c r="P2" s="4" t="s">
        <v>3</v>
      </c>
      <c r="Q2" s="10" t="s">
        <v>17</v>
      </c>
      <c r="R2" s="10" t="s">
        <v>18</v>
      </c>
      <c r="S2" s="10" t="s">
        <v>19</v>
      </c>
    </row>
    <row r="3" customFormat="false" ht="29.15" hidden="false" customHeight="false" outlineLevel="0" collapsed="false">
      <c r="A3" s="12" t="n">
        <v>1</v>
      </c>
      <c r="B3" s="16" t="n">
        <v>5.2</v>
      </c>
      <c r="E3" s="8"/>
      <c r="I3" s="12" t="s">
        <v>20</v>
      </c>
      <c r="J3" s="15" t="n">
        <f aca="false">G2</f>
        <v>4.7</v>
      </c>
      <c r="K3" s="15" t="s">
        <v>21</v>
      </c>
      <c r="L3" s="17" t="n">
        <f aca="false">J3+1.4</f>
        <v>6.1</v>
      </c>
      <c r="M3" s="18" t="s">
        <v>22</v>
      </c>
      <c r="N3" s="15" t="n">
        <v>27</v>
      </c>
      <c r="O3" s="19" t="n">
        <f aca="false">N3/$N$10</f>
        <v>0.54</v>
      </c>
      <c r="P3" s="19" t="n">
        <f aca="false">O3</f>
        <v>0.54</v>
      </c>
      <c r="Q3" s="20" t="n">
        <f aca="false">(J3+L3)/2</f>
        <v>5.4</v>
      </c>
      <c r="R3" s="16" t="n">
        <f aca="false">Q3*O3</f>
        <v>2.916</v>
      </c>
      <c r="S3" s="21" t="n">
        <f aca="false">(Q3-$R$10)^2*O3</f>
        <v>0.61133184</v>
      </c>
    </row>
    <row r="4" customFormat="false" ht="24.45" hidden="false" customHeight="false" outlineLevel="0" collapsed="false">
      <c r="A4" s="12" t="n">
        <v>2</v>
      </c>
      <c r="B4" s="16" t="n">
        <v>5.1</v>
      </c>
      <c r="E4" s="8" t="s">
        <v>23</v>
      </c>
      <c r="F4" s="5" t="s">
        <v>24</v>
      </c>
      <c r="G4" s="4" t="n">
        <f aca="false">G1-G2</f>
        <v>9.4</v>
      </c>
      <c r="I4" s="12" t="s">
        <v>25</v>
      </c>
      <c r="J4" s="17" t="n">
        <f aca="false">L3</f>
        <v>6.1</v>
      </c>
      <c r="K4" s="15" t="s">
        <v>21</v>
      </c>
      <c r="L4" s="17" t="n">
        <f aca="false">J4+1.4</f>
        <v>7.5</v>
      </c>
      <c r="M4" s="18" t="s">
        <v>26</v>
      </c>
      <c r="N4" s="15" t="n">
        <v>15</v>
      </c>
      <c r="O4" s="19" t="n">
        <f aca="false">N4/$N$10</f>
        <v>0.3</v>
      </c>
      <c r="P4" s="19" t="n">
        <f aca="false">O4+P3</f>
        <v>0.84</v>
      </c>
      <c r="Q4" s="4" t="n">
        <f aca="false">(J4+L4)/2</f>
        <v>6.8</v>
      </c>
      <c r="R4" s="16" t="n">
        <f aca="false">Q4*O4</f>
        <v>2.04</v>
      </c>
      <c r="S4" s="21" t="n">
        <f aca="false">(Q4-$R$10)^2*O4</f>
        <v>0.0338687999999999</v>
      </c>
    </row>
    <row r="5" customFormat="false" ht="24.45" hidden="false" customHeight="false" outlineLevel="0" collapsed="false">
      <c r="A5" s="12" t="n">
        <v>3</v>
      </c>
      <c r="B5" s="16" t="n">
        <v>4.9</v>
      </c>
      <c r="E5" s="8"/>
      <c r="I5" s="12" t="s">
        <v>27</v>
      </c>
      <c r="J5" s="17" t="n">
        <f aca="false">L4</f>
        <v>7.5</v>
      </c>
      <c r="K5" s="15" t="s">
        <v>21</v>
      </c>
      <c r="L5" s="17" t="n">
        <f aca="false">J5+1.4</f>
        <v>8.9</v>
      </c>
      <c r="M5" s="18" t="s">
        <v>28</v>
      </c>
      <c r="N5" s="15" t="n">
        <v>4</v>
      </c>
      <c r="O5" s="19" t="n">
        <f aca="false">N5/$N$10</f>
        <v>0.08</v>
      </c>
      <c r="P5" s="19" t="n">
        <f aca="false">O5+P4</f>
        <v>0.92</v>
      </c>
      <c r="Q5" s="4" t="n">
        <f aca="false">(J5+L5)/2</f>
        <v>8.2</v>
      </c>
      <c r="R5" s="16" t="n">
        <f aca="false">Q5*O5</f>
        <v>0.656</v>
      </c>
      <c r="S5" s="21" t="n">
        <f aca="false">(Q5-$R$10)^2*O5</f>
        <v>0.24109568</v>
      </c>
    </row>
    <row r="6" customFormat="false" ht="24.45" hidden="false" customHeight="false" outlineLevel="0" collapsed="false">
      <c r="A6" s="12" t="n">
        <v>4</v>
      </c>
      <c r="B6" s="16" t="n">
        <v>5.3</v>
      </c>
      <c r="E6" s="8" t="s">
        <v>29</v>
      </c>
      <c r="F6" s="5" t="s">
        <v>30</v>
      </c>
      <c r="G6" s="22" t="n">
        <f aca="false">SQRT(50)</f>
        <v>7.07106781186548</v>
      </c>
      <c r="I6" s="12" t="s">
        <v>31</v>
      </c>
      <c r="J6" s="17" t="n">
        <f aca="false">L5</f>
        <v>8.9</v>
      </c>
      <c r="K6" s="15" t="s">
        <v>21</v>
      </c>
      <c r="L6" s="17" t="n">
        <f aca="false">J6+1.4</f>
        <v>10.3</v>
      </c>
      <c r="M6" s="18" t="s">
        <v>32</v>
      </c>
      <c r="N6" s="15" t="n">
        <v>3</v>
      </c>
      <c r="O6" s="19" t="n">
        <f aca="false">N6/$N$10</f>
        <v>0.06</v>
      </c>
      <c r="P6" s="19" t="n">
        <f aca="false">O6+P5</f>
        <v>0.98</v>
      </c>
      <c r="Q6" s="4" t="n">
        <f aca="false">(J6+L6)/2</f>
        <v>9.6</v>
      </c>
      <c r="R6" s="16" t="n">
        <f aca="false">Q6*O6</f>
        <v>0.576</v>
      </c>
      <c r="S6" s="21" t="n">
        <f aca="false">(Q6-$R$10)^2*O6</f>
        <v>0.59006976</v>
      </c>
    </row>
    <row r="7" customFormat="false" ht="24.45" hidden="false" customHeight="false" outlineLevel="0" collapsed="false">
      <c r="A7" s="12" t="n">
        <v>5</v>
      </c>
      <c r="B7" s="16" t="n">
        <v>6.4</v>
      </c>
      <c r="E7" s="8"/>
      <c r="I7" s="12" t="s">
        <v>33</v>
      </c>
      <c r="J7" s="17" t="n">
        <f aca="false">L6</f>
        <v>10.3</v>
      </c>
      <c r="K7" s="15" t="s">
        <v>21</v>
      </c>
      <c r="L7" s="17" t="n">
        <f aca="false">J7+1.4</f>
        <v>11.7</v>
      </c>
      <c r="M7" s="18"/>
      <c r="N7" s="15" t="n">
        <v>0</v>
      </c>
      <c r="O7" s="19" t="n">
        <f aca="false">N7/$N$10</f>
        <v>0</v>
      </c>
      <c r="P7" s="19" t="n">
        <f aca="false">O7+P6</f>
        <v>0.98</v>
      </c>
      <c r="Q7" s="16" t="n">
        <f aca="false">(J7+L7)/2</f>
        <v>11</v>
      </c>
      <c r="R7" s="16" t="n">
        <f aca="false">Q7*O7</f>
        <v>0</v>
      </c>
      <c r="S7" s="21" t="n">
        <f aca="false">(Q7-$R$10)^2*O7</f>
        <v>0</v>
      </c>
    </row>
    <row r="8" customFormat="false" ht="24.45" hidden="false" customHeight="false" outlineLevel="0" collapsed="false">
      <c r="A8" s="12" t="n">
        <v>6</v>
      </c>
      <c r="B8" s="16" t="n">
        <v>8.4</v>
      </c>
      <c r="E8" s="8" t="s">
        <v>34</v>
      </c>
      <c r="F8" s="5" t="s">
        <v>35</v>
      </c>
      <c r="G8" s="23" t="n">
        <f aca="false">G4/G6</f>
        <v>1.32936074863071</v>
      </c>
      <c r="I8" s="12" t="s">
        <v>36</v>
      </c>
      <c r="J8" s="17" t="n">
        <f aca="false">L7</f>
        <v>11.7</v>
      </c>
      <c r="K8" s="15" t="s">
        <v>21</v>
      </c>
      <c r="L8" s="17" t="n">
        <f aca="false">J8+1.4</f>
        <v>13.1</v>
      </c>
      <c r="M8" s="18"/>
      <c r="N8" s="15" t="n">
        <v>0</v>
      </c>
      <c r="O8" s="19" t="n">
        <f aca="false">N8/$N$10</f>
        <v>0</v>
      </c>
      <c r="P8" s="19" t="n">
        <f aca="false">O8+P7</f>
        <v>0.98</v>
      </c>
      <c r="Q8" s="4" t="n">
        <f aca="false">(J8+L8)/2</f>
        <v>12.4</v>
      </c>
      <c r="R8" s="16" t="n">
        <f aca="false">Q8*O8</f>
        <v>0</v>
      </c>
      <c r="S8" s="21" t="n">
        <f aca="false">(Q8-$R$10)^2*O8</f>
        <v>0</v>
      </c>
    </row>
    <row r="9" customFormat="false" ht="24.45" hidden="false" customHeight="false" outlineLevel="0" collapsed="false">
      <c r="A9" s="12" t="n">
        <v>7</v>
      </c>
      <c r="B9" s="16" t="n">
        <v>5</v>
      </c>
      <c r="F9" s="24" t="s">
        <v>37</v>
      </c>
      <c r="G9" s="25" t="n">
        <v>1.4</v>
      </c>
      <c r="I9" s="12" t="s">
        <v>38</v>
      </c>
      <c r="J9" s="17" t="n">
        <f aca="false">L8</f>
        <v>13.1</v>
      </c>
      <c r="K9" s="15" t="s">
        <v>21</v>
      </c>
      <c r="L9" s="17" t="n">
        <f aca="false">J9+1.4</f>
        <v>14.5</v>
      </c>
      <c r="M9" s="18" t="s">
        <v>39</v>
      </c>
      <c r="N9" s="15" t="n">
        <v>1</v>
      </c>
      <c r="O9" s="19" t="n">
        <f aca="false">N9/$N$10</f>
        <v>0.02</v>
      </c>
      <c r="P9" s="19" t="n">
        <f aca="false">O9+P8</f>
        <v>1</v>
      </c>
      <c r="Q9" s="4" t="n">
        <f aca="false">(J9+L9)/2</f>
        <v>13.8</v>
      </c>
      <c r="R9" s="16" t="n">
        <f aca="false">Q9*O9</f>
        <v>0.276</v>
      </c>
      <c r="S9" s="21" t="n">
        <f aca="false">(Q9-$R$10)^2*O9</f>
        <v>1.07633792</v>
      </c>
    </row>
    <row r="10" customFormat="false" ht="24.45" hidden="false" customHeight="false" outlineLevel="0" collapsed="false">
      <c r="A10" s="12" t="n">
        <v>8</v>
      </c>
      <c r="B10" s="16" t="n">
        <v>4.9</v>
      </c>
      <c r="J10" s="15"/>
      <c r="K10" s="15"/>
      <c r="L10" s="15"/>
      <c r="M10" s="18"/>
      <c r="N10" s="15" t="n">
        <f aca="false">SUM(N3:N9)</f>
        <v>50</v>
      </c>
      <c r="O10" s="19" t="n">
        <f aca="false">SUM(O3:O9)</f>
        <v>1</v>
      </c>
      <c r="P10" s="23"/>
      <c r="R10" s="26" t="n">
        <f aca="false">SUM(R3:R9)</f>
        <v>6.464</v>
      </c>
      <c r="S10" s="27" t="n">
        <f aca="false">SUM(S3:S9)</f>
        <v>2.552704</v>
      </c>
    </row>
    <row r="11" customFormat="false" ht="24.45" hidden="false" customHeight="false" outlineLevel="0" collapsed="false">
      <c r="A11" s="12" t="n">
        <v>9</v>
      </c>
      <c r="B11" s="16" t="n">
        <v>5.7</v>
      </c>
      <c r="R11" s="28" t="s">
        <v>40</v>
      </c>
      <c r="S11" s="10" t="s">
        <v>41</v>
      </c>
    </row>
    <row r="12" customFormat="false" ht="24.45" hidden="false" customHeight="false" outlineLevel="0" collapsed="false">
      <c r="A12" s="12" t="n">
        <v>10</v>
      </c>
      <c r="B12" s="16" t="n">
        <v>6.2</v>
      </c>
      <c r="N12" s="29" t="s">
        <v>42</v>
      </c>
      <c r="O12" s="29"/>
      <c r="P12" s="29"/>
      <c r="Q12" s="29" t="n">
        <f aca="false">Q3</f>
        <v>5.4</v>
      </c>
      <c r="R12" s="28" t="s">
        <v>43</v>
      </c>
      <c r="S12" s="27" t="n">
        <f aca="false">SQRT(S10)</f>
        <v>1.59771837318096</v>
      </c>
    </row>
    <row r="13" customFormat="false" ht="24.45" hidden="false" customHeight="false" outlineLevel="0" collapsed="false">
      <c r="A13" s="12" t="n">
        <v>11</v>
      </c>
      <c r="B13" s="16" t="n">
        <v>8.2</v>
      </c>
      <c r="S13" s="4" t="s">
        <v>44</v>
      </c>
    </row>
    <row r="14" customFormat="false" ht="24.45" hidden="false" customHeight="false" outlineLevel="0" collapsed="false">
      <c r="A14" s="12" t="n">
        <v>12</v>
      </c>
      <c r="B14" s="16" t="n">
        <v>5</v>
      </c>
      <c r="Q14" s="30" t="s">
        <v>45</v>
      </c>
      <c r="R14" s="31" t="n">
        <v>6.37</v>
      </c>
    </row>
    <row r="15" customFormat="false" ht="24.45" hidden="false" customHeight="false" outlineLevel="0" collapsed="false">
      <c r="A15" s="12" t="n">
        <v>13</v>
      </c>
      <c r="B15" s="16" t="n">
        <v>8.3</v>
      </c>
    </row>
    <row r="16" customFormat="false" ht="24.45" hidden="false" customHeight="false" outlineLevel="0" collapsed="false">
      <c r="A16" s="12" t="n">
        <v>14</v>
      </c>
      <c r="B16" s="16" t="n">
        <v>8.9</v>
      </c>
      <c r="Q16" s="5" t="s">
        <v>46</v>
      </c>
      <c r="R16" s="32" t="n">
        <f aca="false">ABS(R14-R10)/R14</f>
        <v>0.0147566718995291</v>
      </c>
    </row>
    <row r="17" customFormat="false" ht="24.45" hidden="false" customHeight="false" outlineLevel="0" collapsed="false">
      <c r="A17" s="12" t="n">
        <v>15</v>
      </c>
      <c r="B17" s="16" t="n">
        <v>9.9</v>
      </c>
    </row>
    <row r="18" customFormat="false" ht="24.45" hidden="false" customHeight="false" outlineLevel="0" collapsed="false">
      <c r="A18" s="12" t="n">
        <v>16</v>
      </c>
      <c r="B18" s="16" t="n">
        <v>5.7</v>
      </c>
      <c r="J18" s="33"/>
      <c r="Q18" s="5" t="s">
        <v>47</v>
      </c>
      <c r="R18" s="23" t="n">
        <f aca="false">S12/R10</f>
        <v>0.247171778029232</v>
      </c>
    </row>
    <row r="19" customFormat="false" ht="24.45" hidden="false" customHeight="false" outlineLevel="0" collapsed="false">
      <c r="A19" s="12" t="n">
        <v>17</v>
      </c>
      <c r="B19" s="16" t="n">
        <v>7</v>
      </c>
    </row>
    <row r="20" customFormat="false" ht="24.45" hidden="false" customHeight="false" outlineLevel="0" collapsed="false">
      <c r="A20" s="12" t="n">
        <v>18</v>
      </c>
      <c r="B20" s="16" t="n">
        <v>7.3</v>
      </c>
      <c r="Q20" s="5" t="s">
        <v>48</v>
      </c>
      <c r="R20" s="23" t="n">
        <f aca="false">(R10-Q3)/S12</f>
        <v>0.665949655371142</v>
      </c>
    </row>
    <row r="21" customFormat="false" ht="24.45" hidden="false" customHeight="false" outlineLevel="0" collapsed="false">
      <c r="A21" s="12" t="n">
        <v>19</v>
      </c>
      <c r="B21" s="16" t="n">
        <v>5.4</v>
      </c>
    </row>
    <row r="22" customFormat="false" ht="24.45" hidden="false" customHeight="false" outlineLevel="0" collapsed="false">
      <c r="A22" s="12" t="n">
        <v>20</v>
      </c>
      <c r="B22" s="16" t="n">
        <v>6.3</v>
      </c>
    </row>
    <row r="23" customFormat="false" ht="24.45" hidden="false" customHeight="false" outlineLevel="0" collapsed="false">
      <c r="A23" s="12" t="n">
        <v>21</v>
      </c>
      <c r="B23" s="16" t="n">
        <v>5.4</v>
      </c>
    </row>
    <row r="24" customFormat="false" ht="24.45" hidden="false" customHeight="false" outlineLevel="0" collapsed="false">
      <c r="A24" s="12" t="n">
        <v>22</v>
      </c>
      <c r="B24" s="16" t="n">
        <v>5.4</v>
      </c>
    </row>
    <row r="25" customFormat="false" ht="24.45" hidden="false" customHeight="false" outlineLevel="0" collapsed="false">
      <c r="A25" s="12" t="n">
        <v>23</v>
      </c>
      <c r="B25" s="16" t="n">
        <v>5.6</v>
      </c>
      <c r="O25" s="34"/>
      <c r="P25" s="34"/>
      <c r="Q25" s="35"/>
    </row>
    <row r="26" customFormat="false" ht="24.45" hidden="false" customHeight="false" outlineLevel="0" collapsed="false">
      <c r="A26" s="12" t="n">
        <v>24</v>
      </c>
      <c r="B26" s="16" t="n">
        <v>6</v>
      </c>
      <c r="O26" s="34"/>
      <c r="P26" s="34"/>
      <c r="Q26" s="35"/>
    </row>
    <row r="27" customFormat="false" ht="24.45" hidden="false" customHeight="false" outlineLevel="0" collapsed="false">
      <c r="A27" s="12" t="n">
        <v>25</v>
      </c>
      <c r="B27" s="16" t="n">
        <v>4.8</v>
      </c>
      <c r="M27" s="4"/>
      <c r="O27" s="34"/>
      <c r="P27" s="34"/>
      <c r="Q27" s="35"/>
    </row>
    <row r="28" customFormat="false" ht="24.45" hidden="false" customHeight="false" outlineLevel="0" collapsed="false">
      <c r="A28" s="12" t="n">
        <v>26</v>
      </c>
      <c r="B28" s="16" t="n">
        <v>4.8</v>
      </c>
      <c r="O28" s="34"/>
      <c r="P28" s="34"/>
    </row>
    <row r="29" customFormat="false" ht="24.45" hidden="false" customHeight="false" outlineLevel="0" collapsed="false">
      <c r="A29" s="12" t="n">
        <v>27</v>
      </c>
      <c r="B29" s="16" t="n">
        <v>5.7</v>
      </c>
      <c r="O29" s="34"/>
      <c r="P29" s="34"/>
    </row>
    <row r="30" customFormat="false" ht="24.45" hidden="false" customHeight="false" outlineLevel="0" collapsed="false">
      <c r="A30" s="12" t="n">
        <v>28</v>
      </c>
      <c r="B30" s="16" t="n">
        <v>6.8</v>
      </c>
      <c r="O30" s="34"/>
      <c r="P30" s="34"/>
    </row>
    <row r="31" customFormat="false" ht="24.45" hidden="false" customHeight="false" outlineLevel="0" collapsed="false">
      <c r="A31" s="12" t="n">
        <v>29</v>
      </c>
      <c r="B31" s="16" t="n">
        <v>9.1</v>
      </c>
      <c r="O31" s="34"/>
      <c r="P31" s="34"/>
    </row>
    <row r="32" customFormat="false" ht="24.45" hidden="false" customHeight="false" outlineLevel="0" collapsed="false">
      <c r="A32" s="12" t="n">
        <v>30</v>
      </c>
      <c r="B32" s="16" t="n">
        <v>5.6</v>
      </c>
      <c r="O32" s="34"/>
      <c r="P32" s="34"/>
    </row>
    <row r="33" customFormat="false" ht="24.45" hidden="false" customHeight="false" outlineLevel="0" collapsed="false">
      <c r="A33" s="12" t="n">
        <v>31</v>
      </c>
      <c r="B33" s="16" t="n">
        <v>6.2</v>
      </c>
      <c r="O33" s="34"/>
      <c r="P33" s="34"/>
    </row>
    <row r="34" customFormat="false" ht="24.45" hidden="false" customHeight="false" outlineLevel="0" collapsed="false">
      <c r="A34" s="12" t="n">
        <v>32</v>
      </c>
      <c r="B34" s="16" t="n">
        <v>7.3</v>
      </c>
      <c r="O34" s="34"/>
      <c r="P34" s="34"/>
    </row>
    <row r="35" customFormat="false" ht="24.45" hidden="false" customHeight="false" outlineLevel="0" collapsed="false">
      <c r="A35" s="12" t="n">
        <v>33</v>
      </c>
      <c r="B35" s="16" t="n">
        <v>5.5</v>
      </c>
      <c r="O35" s="34"/>
      <c r="P35" s="34"/>
    </row>
    <row r="36" customFormat="false" ht="24.45" hidden="false" customHeight="false" outlineLevel="0" collapsed="false">
      <c r="A36" s="12" t="n">
        <v>34</v>
      </c>
      <c r="B36" s="16" t="n">
        <v>6.8</v>
      </c>
      <c r="O36" s="34"/>
      <c r="P36" s="34"/>
    </row>
    <row r="37" customFormat="false" ht="24.45" hidden="false" customHeight="false" outlineLevel="0" collapsed="false">
      <c r="A37" s="12" t="n">
        <v>35</v>
      </c>
      <c r="B37" s="16" t="n">
        <v>4.9</v>
      </c>
      <c r="O37" s="34"/>
      <c r="P37" s="34"/>
    </row>
    <row r="38" customFormat="false" ht="24.45" hidden="false" customHeight="false" outlineLevel="0" collapsed="false">
      <c r="A38" s="12" t="n">
        <v>36</v>
      </c>
      <c r="B38" s="16" t="n">
        <v>6.9</v>
      </c>
    </row>
    <row r="39" customFormat="false" ht="24.45" hidden="false" customHeight="false" outlineLevel="0" collapsed="false">
      <c r="A39" s="12" t="n">
        <v>37</v>
      </c>
      <c r="B39" s="16" t="n">
        <v>6.2</v>
      </c>
    </row>
    <row r="40" customFormat="false" ht="24.45" hidden="false" customHeight="false" outlineLevel="0" collapsed="false">
      <c r="A40" s="12" t="n">
        <v>38</v>
      </c>
      <c r="B40" s="16" t="n">
        <v>5</v>
      </c>
    </row>
    <row r="41" customFormat="false" ht="24.45" hidden="false" customHeight="false" outlineLevel="0" collapsed="false">
      <c r="A41" s="12" t="n">
        <v>39</v>
      </c>
      <c r="B41" s="16" t="n">
        <v>5.1</v>
      </c>
    </row>
    <row r="42" customFormat="false" ht="24.45" hidden="false" customHeight="false" outlineLevel="0" collapsed="false">
      <c r="A42" s="12" t="n">
        <v>40</v>
      </c>
      <c r="B42" s="16" t="n">
        <v>6.5</v>
      </c>
    </row>
    <row r="43" customFormat="false" ht="24.45" hidden="false" customHeight="false" outlineLevel="0" collapsed="false">
      <c r="A43" s="12" t="n">
        <v>41</v>
      </c>
      <c r="B43" s="16" t="n">
        <v>4.9</v>
      </c>
    </row>
    <row r="44" customFormat="false" ht="24.45" hidden="false" customHeight="false" outlineLevel="0" collapsed="false">
      <c r="A44" s="12" t="n">
        <v>42</v>
      </c>
      <c r="B44" s="16" t="n">
        <v>6.7</v>
      </c>
    </row>
    <row r="45" customFormat="false" ht="24.45" hidden="false" customHeight="false" outlineLevel="0" collapsed="false">
      <c r="A45" s="12" t="n">
        <v>43</v>
      </c>
      <c r="B45" s="16" t="n">
        <v>6</v>
      </c>
    </row>
    <row r="46" customFormat="false" ht="24.45" hidden="false" customHeight="false" outlineLevel="0" collapsed="false">
      <c r="A46" s="12" t="n">
        <v>44</v>
      </c>
      <c r="B46" s="16" t="n">
        <v>5.9</v>
      </c>
    </row>
    <row r="47" customFormat="false" ht="24.45" hidden="false" customHeight="false" outlineLevel="0" collapsed="false">
      <c r="A47" s="12" t="n">
        <v>45</v>
      </c>
      <c r="B47" s="16" t="n">
        <v>5.7</v>
      </c>
    </row>
    <row r="48" customFormat="false" ht="24.45" hidden="false" customHeight="false" outlineLevel="0" collapsed="false">
      <c r="A48" s="12" t="n">
        <v>46</v>
      </c>
      <c r="B48" s="16" t="n">
        <v>8.2</v>
      </c>
    </row>
    <row r="49" customFormat="false" ht="24.45" hidden="false" customHeight="false" outlineLevel="0" collapsed="false">
      <c r="A49" s="12" t="n">
        <v>47</v>
      </c>
      <c r="B49" s="16" t="n">
        <v>4.7</v>
      </c>
    </row>
    <row r="50" customFormat="false" ht="24.45" hidden="false" customHeight="false" outlineLevel="0" collapsed="false">
      <c r="A50" s="12" t="n">
        <v>48</v>
      </c>
      <c r="B50" s="16" t="n">
        <v>6.3</v>
      </c>
    </row>
    <row r="51" customFormat="false" ht="24.45" hidden="false" customHeight="false" outlineLevel="0" collapsed="false">
      <c r="A51" s="12" t="n">
        <v>49</v>
      </c>
      <c r="B51" s="16" t="n">
        <v>7.1</v>
      </c>
    </row>
    <row r="52" customFormat="false" ht="24.45" hidden="false" customHeight="false" outlineLevel="0" collapsed="false">
      <c r="A52" s="12" t="n">
        <v>50</v>
      </c>
      <c r="B52" s="16" t="n">
        <v>14.1</v>
      </c>
    </row>
    <row r="53" customFormat="false" ht="31.5" hidden="false" customHeight="true" outlineLevel="0" collapsed="false">
      <c r="C53" s="4" t="s">
        <v>49</v>
      </c>
    </row>
    <row r="54" customFormat="false" ht="29.15" hidden="false" customHeight="false" outlineLevel="0" collapsed="false">
      <c r="A54" s="4" t="s">
        <v>50</v>
      </c>
      <c r="B54" s="36" t="n">
        <f aca="false">AVERAGE(B$3:B$52)</f>
        <v>6.366</v>
      </c>
      <c r="C54" s="4" t="s">
        <v>51</v>
      </c>
    </row>
    <row r="55" customFormat="false" ht="29.15" hidden="false" customHeight="false" outlineLevel="0" collapsed="false">
      <c r="A55" s="4" t="s">
        <v>52</v>
      </c>
      <c r="B55" s="36" t="n">
        <f aca="false">MEDIAN(B$3:B$52)</f>
        <v>5.95</v>
      </c>
      <c r="C55" s="4" t="s">
        <v>51</v>
      </c>
    </row>
    <row r="56" customFormat="false" ht="29.15" hidden="false" customHeight="false" outlineLevel="0" collapsed="false">
      <c r="A56" s="4" t="s">
        <v>53</v>
      </c>
      <c r="B56" s="37" t="n">
        <f aca="false">MODE(B$3:B$52)</f>
        <v>4.9</v>
      </c>
      <c r="C56" s="4" t="s">
        <v>51</v>
      </c>
    </row>
    <row r="57" customFormat="false" ht="29.15" hidden="false" customHeight="false" outlineLevel="0" collapsed="false">
      <c r="A57" s="4" t="s">
        <v>41</v>
      </c>
      <c r="B57" s="36" t="n">
        <f aca="false">VAR(B$3:B$52)</f>
        <v>2.83535102040816</v>
      </c>
      <c r="C57" s="4" t="s">
        <v>54</v>
      </c>
    </row>
    <row r="58" customFormat="false" ht="29.15" hidden="false" customHeight="false" outlineLevel="0" collapsed="false">
      <c r="A58" s="4" t="s">
        <v>44</v>
      </c>
      <c r="B58" s="36" t="n">
        <f aca="false">STDEV(B$3:B$52)</f>
        <v>1.68385005876656</v>
      </c>
      <c r="C58" s="4" t="s">
        <v>51</v>
      </c>
    </row>
    <row r="59" customFormat="false" ht="29.15" hidden="false" customHeight="false" outlineLevel="0" collapsed="false">
      <c r="A59" s="37" t="s">
        <v>55</v>
      </c>
      <c r="B59" s="38" t="n">
        <f aca="false">B58/B54</f>
        <v>0.26450676386531</v>
      </c>
      <c r="C59" s="4" t="s">
        <v>56</v>
      </c>
    </row>
    <row r="60" customFormat="false" ht="29.15" hidden="false" customHeight="false" outlineLevel="0" collapsed="false">
      <c r="A60" s="39" t="s">
        <v>57</v>
      </c>
      <c r="B60" s="40" t="n">
        <f aca="false">B58/SQRT(50)</f>
        <v>0.238132359011041</v>
      </c>
    </row>
    <row r="61" customFormat="false" ht="24.45" hidden="false" customHeight="false" outlineLevel="0" collapsed="false">
      <c r="A61" s="4" t="s">
        <v>58</v>
      </c>
      <c r="B61" s="11" t="n">
        <f aca="false">SKEW(B$3:B$52)</f>
        <v>2.35554435166059</v>
      </c>
    </row>
  </sheetData>
  <mergeCells count="3">
    <mergeCell ref="A1:B1"/>
    <mergeCell ref="J1:L1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41" width="13.21"/>
    <col collapsed="false" customWidth="true" hidden="false" outlineLevel="0" max="3" min="2" style="41" width="37.45"/>
    <col collapsed="false" customWidth="false" hidden="false" outlineLevel="0" max="1024" min="4" style="41" width="11.52"/>
  </cols>
  <sheetData>
    <row r="1" customFormat="false" ht="29.15" hidden="false" customHeight="false" outlineLevel="0" collapsed="false">
      <c r="A1" s="41" t="s">
        <v>59</v>
      </c>
      <c r="B1" s="41" t="s">
        <v>60</v>
      </c>
      <c r="C1" s="41" t="s">
        <v>61</v>
      </c>
    </row>
    <row r="2" s="1" customFormat="true" ht="29.15" hidden="false" customHeight="false" outlineLevel="0" collapsed="false">
      <c r="A2" s="1" t="n">
        <v>30</v>
      </c>
      <c r="B2" s="42" t="n">
        <f aca="false">SQRT(A2)</f>
        <v>5.47722557505166</v>
      </c>
      <c r="C2" s="42" t="n">
        <f aca="false">1+3.322*LOG(A2)</f>
        <v>5.90699680817872</v>
      </c>
    </row>
    <row r="3" s="1" customFormat="true" ht="29.15" hidden="false" customHeight="false" outlineLevel="0" collapsed="false">
      <c r="A3" s="1" t="n">
        <v>40</v>
      </c>
      <c r="B3" s="42" t="n">
        <f aca="false">SQRT(A3)</f>
        <v>6.32455532033676</v>
      </c>
      <c r="C3" s="42" t="n">
        <f aca="false">1+3.322*LOG(A3)</f>
        <v>6.32204329119149</v>
      </c>
    </row>
    <row r="4" s="1" customFormat="true" ht="29.15" hidden="false" customHeight="false" outlineLevel="0" collapsed="false">
      <c r="A4" s="43" t="n">
        <v>50</v>
      </c>
      <c r="B4" s="44" t="n">
        <f aca="false">SQRT(A4)</f>
        <v>7.07106781186548</v>
      </c>
      <c r="C4" s="44" t="n">
        <f aca="false">1+3.322*LOG(A4)</f>
        <v>6.64397835440425</v>
      </c>
    </row>
    <row r="5" s="1" customFormat="true" ht="29.15" hidden="false" customHeight="false" outlineLevel="0" collapsed="false">
      <c r="A5" s="1" t="n">
        <v>60</v>
      </c>
      <c r="B5" s="42" t="n">
        <f aca="false">SQRT(A5)</f>
        <v>7.74596669241483</v>
      </c>
      <c r="C5" s="42" t="n">
        <f aca="false">1+3.322*LOG(A5)</f>
        <v>6.90701845377446</v>
      </c>
    </row>
    <row r="6" s="1" customFormat="true" ht="29.15" hidden="false" customHeight="false" outlineLevel="0" collapsed="false">
      <c r="A6" s="1" t="n">
        <v>80</v>
      </c>
      <c r="B6" s="42" t="n">
        <f aca="false">SQRT(A6)</f>
        <v>8.94427190999916</v>
      </c>
      <c r="C6" s="42" t="n">
        <f aca="false">1+3.322*LOG(A6)</f>
        <v>7.32206493678724</v>
      </c>
    </row>
    <row r="7" s="1" customFormat="true" ht="29.15" hidden="false" customHeight="false" outlineLevel="0" collapsed="false">
      <c r="A7" s="1" t="n">
        <v>100</v>
      </c>
      <c r="B7" s="42" t="n">
        <f aca="false">SQRT(A7)</f>
        <v>10</v>
      </c>
      <c r="C7" s="42" t="n">
        <f aca="false">1+3.322*LOG(A7)</f>
        <v>7.644</v>
      </c>
    </row>
    <row r="8" s="1" customFormat="true" ht="29.15" hidden="false" customHeight="false" outlineLevel="0" collapsed="false">
      <c r="A8" s="1" t="n">
        <v>120</v>
      </c>
      <c r="B8" s="42" t="n">
        <f aca="false">SQRT(A8)</f>
        <v>10.9544511501033</v>
      </c>
      <c r="C8" s="42" t="n">
        <f aca="false">1+3.322*LOG(A8)</f>
        <v>7.90704009937021</v>
      </c>
    </row>
    <row r="9" s="1" customFormat="true" ht="29.15" hidden="false" customHeight="false" outlineLevel="0" collapsed="false">
      <c r="A9" s="1" t="n">
        <v>150</v>
      </c>
      <c r="B9" s="42" t="n">
        <f aca="false">SQRT(A9)</f>
        <v>12.2474487139159</v>
      </c>
      <c r="C9" s="42" t="n">
        <f aca="false">1+3.322*LOG(A9)</f>
        <v>8.22897516258297</v>
      </c>
    </row>
    <row r="10" s="1" customFormat="true" ht="29.15" hidden="false" customHeight="false" outlineLevel="0" collapsed="false">
      <c r="A10" s="1" t="n">
        <v>200</v>
      </c>
      <c r="B10" s="42" t="n">
        <f aca="false">SQRT(A10)</f>
        <v>14.142135623731</v>
      </c>
      <c r="C10" s="42" t="n">
        <f aca="false">1+3.322*LOG(A10)</f>
        <v>8.64402164559574</v>
      </c>
    </row>
    <row r="11" s="1" customFormat="true" ht="29.15" hidden="false" customHeight="false" outlineLevel="0" collapsed="false">
      <c r="A11" s="1" t="n">
        <v>300</v>
      </c>
      <c r="B11" s="42" t="n">
        <f aca="false">SQRT(A11)</f>
        <v>17.3205080756888</v>
      </c>
      <c r="C11" s="42" t="n">
        <f aca="false">1+3.322*LOG(A11)</f>
        <v>9.22899680817872</v>
      </c>
    </row>
    <row r="12" s="1" customFormat="true" ht="29.15" hidden="false" customHeight="false" outlineLevel="0" collapsed="false">
      <c r="A12" s="1" t="n">
        <v>400</v>
      </c>
      <c r="B12" s="42" t="n">
        <f aca="false">SQRT(A12)</f>
        <v>20</v>
      </c>
      <c r="C12" s="42" t="n">
        <f aca="false">1+3.322*LOG(A12)</f>
        <v>9.64404329119149</v>
      </c>
    </row>
    <row r="13" s="1" customFormat="true" ht="29.15" hidden="false" customHeight="false" outlineLevel="0" collapsed="false">
      <c r="A13" s="1" t="n">
        <v>500</v>
      </c>
      <c r="B13" s="42" t="n">
        <f aca="false">SQRT(A13)</f>
        <v>22.3606797749979</v>
      </c>
      <c r="C13" s="42" t="n">
        <f aca="false">1+3.322*LOG(A13)</f>
        <v>9.96597835440425</v>
      </c>
    </row>
    <row r="14" s="1" customFormat="true" ht="29.15" hidden="false" customHeight="false" outlineLevel="0" collapsed="false">
      <c r="A14" s="1" t="n">
        <v>1000</v>
      </c>
      <c r="B14" s="42" t="n">
        <f aca="false">SQRT(A14)</f>
        <v>31.6227766016838</v>
      </c>
      <c r="C14" s="42" t="n">
        <f aca="false">1+3.322*LOG(A14)</f>
        <v>10.966</v>
      </c>
    </row>
    <row r="15" customFormat="false" ht="29.15" hidden="false" customHeight="false" outlineLevel="0" collapsed="false">
      <c r="A15" s="1" t="n">
        <v>2000</v>
      </c>
      <c r="B15" s="42" t="n">
        <f aca="false">SQRT(A15)</f>
        <v>44.7213595499958</v>
      </c>
      <c r="C15" s="42" t="n">
        <f aca="false">1+3.322*LOG(A15)</f>
        <v>11.9660216455957</v>
      </c>
    </row>
    <row r="16" customFormat="false" ht="29.15" hidden="false" customHeight="false" outlineLevel="0" collapsed="false">
      <c r="A16" s="1" t="n">
        <v>5000</v>
      </c>
      <c r="B16" s="42" t="n">
        <f aca="false">SQRT(A16)</f>
        <v>70.7106781186548</v>
      </c>
      <c r="C16" s="42" t="n">
        <f aca="false">1+3.322*LOG(A16)</f>
        <v>13.2879783544043</v>
      </c>
    </row>
    <row r="17" customFormat="false" ht="29.15" hidden="false" customHeight="false" outlineLevel="0" collapsed="false">
      <c r="A17" s="1" t="n">
        <v>10000</v>
      </c>
      <c r="B17" s="42" t="n">
        <f aca="false">SQRT(A17)</f>
        <v>100</v>
      </c>
      <c r="C17" s="42" t="n">
        <f aca="false">1+3.322*LOG(A17)</f>
        <v>14.288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1.53515625" defaultRowHeight="24.45" zeroHeight="false" outlineLevelRow="0" outlineLevelCol="0"/>
  <cols>
    <col collapsed="false" customWidth="true" hidden="false" outlineLevel="0" max="1" min="1" style="5" width="26.39"/>
    <col collapsed="false" customWidth="false" hidden="false" outlineLevel="0" max="13" min="2" style="4" width="11.52"/>
    <col collapsed="false" customWidth="false" hidden="false" outlineLevel="0" max="1024" min="14" style="5" width="11.52"/>
  </cols>
  <sheetData>
    <row r="1" customFormat="false" ht="24.45" hidden="false" customHeight="false" outlineLevel="0" collapsed="false">
      <c r="A1" s="45" t="s">
        <v>59</v>
      </c>
      <c r="B1" s="10" t="n">
        <v>1</v>
      </c>
      <c r="C1" s="10" t="n">
        <v>2</v>
      </c>
      <c r="D1" s="10" t="n">
        <v>3</v>
      </c>
      <c r="E1" s="10" t="n">
        <v>4</v>
      </c>
      <c r="F1" s="10" t="n">
        <v>5</v>
      </c>
      <c r="G1" s="10" t="n">
        <v>6</v>
      </c>
      <c r="H1" s="10" t="n">
        <v>7</v>
      </c>
      <c r="I1" s="10" t="n">
        <v>8</v>
      </c>
      <c r="J1" s="10" t="n">
        <v>9</v>
      </c>
      <c r="K1" s="10" t="n">
        <v>10</v>
      </c>
    </row>
    <row r="2" customFormat="false" ht="24.45" hidden="false" customHeight="false" outlineLevel="0" collapsed="false">
      <c r="A2" s="10"/>
    </row>
    <row r="3" customFormat="false" ht="24.45" hidden="false" customHeight="false" outlineLevel="0" collapsed="false">
      <c r="A3" s="45" t="s">
        <v>62</v>
      </c>
      <c r="B3" s="4" t="n">
        <f aca="false">2^(B1-1)</f>
        <v>1</v>
      </c>
      <c r="C3" s="4" t="n">
        <f aca="false">2^(C1-1)</f>
        <v>2</v>
      </c>
      <c r="D3" s="4" t="n">
        <f aca="false">2^(D1-1)</f>
        <v>4</v>
      </c>
      <c r="E3" s="4" t="n">
        <f aca="false">2^(E1-1)</f>
        <v>8</v>
      </c>
      <c r="F3" s="4" t="n">
        <f aca="false">2^(F1-1)</f>
        <v>16</v>
      </c>
      <c r="G3" s="4" t="n">
        <f aca="false">2^(G1-1)</f>
        <v>32</v>
      </c>
      <c r="H3" s="4" t="n">
        <f aca="false">2^(H1-1)</f>
        <v>64</v>
      </c>
      <c r="I3" s="4" t="n">
        <f aca="false">2^(I1-1)</f>
        <v>128</v>
      </c>
      <c r="J3" s="4" t="n">
        <f aca="false">2^(J1-1)</f>
        <v>256</v>
      </c>
      <c r="K3" s="4" t="n">
        <f aca="false">2^(K1-1)</f>
        <v>512</v>
      </c>
    </row>
    <row r="4" customFormat="false" ht="24.45" hidden="false" customHeight="false" outlineLevel="0" collapsed="false">
      <c r="A4" s="10"/>
    </row>
    <row r="5" customFormat="false" ht="24.45" hidden="false" customHeight="false" outlineLevel="0" collapsed="false">
      <c r="A5" s="45" t="s">
        <v>63</v>
      </c>
      <c r="B5" s="22" t="n">
        <f aca="false">0.5*(B1^2 - B1 +1)</f>
        <v>0.5</v>
      </c>
      <c r="C5" s="22" t="n">
        <f aca="false">0.5*(C1^2 - C1 +1)</f>
        <v>1.5</v>
      </c>
      <c r="D5" s="22" t="n">
        <f aca="false">0.5*(D1^2 - D1 +1)</f>
        <v>3.5</v>
      </c>
      <c r="E5" s="22" t="n">
        <f aca="false">0.5*(E1^2 - E1 +1)</f>
        <v>6.5</v>
      </c>
      <c r="F5" s="22" t="n">
        <f aca="false">0.5*(F1^2 - F1 +1)</f>
        <v>10.5</v>
      </c>
      <c r="G5" s="22" t="n">
        <f aca="false">0.5*(G1^2 - G1 +1)</f>
        <v>15.5</v>
      </c>
      <c r="H5" s="22" t="n">
        <f aca="false">0.5*(H1^2 - H1 +1)</f>
        <v>21.5</v>
      </c>
      <c r="I5" s="22" t="n">
        <f aca="false">0.5*(I1^2 - I1 +1)</f>
        <v>28.5</v>
      </c>
      <c r="J5" s="22" t="n">
        <f aca="false">0.5*(J1^2 - J1 +1)</f>
        <v>36.5</v>
      </c>
      <c r="K5" s="22" t="n">
        <f aca="false">0.5*(K1^2 - K1 +1)</f>
        <v>45.5</v>
      </c>
    </row>
    <row r="6" customFormat="false" ht="24.45" hidden="false" customHeight="false" outlineLevel="0" collapsed="false">
      <c r="A6" s="10"/>
    </row>
    <row r="7" customFormat="false" ht="24.45" hidden="false" customHeight="false" outlineLevel="0" collapsed="false">
      <c r="A7" s="45" t="s">
        <v>64</v>
      </c>
      <c r="B7" s="4" t="n">
        <f aca="false">B1*(3*B1-1)</f>
        <v>2</v>
      </c>
      <c r="C7" s="4" t="n">
        <f aca="false">C1*(3*C1-1)</f>
        <v>10</v>
      </c>
      <c r="D7" s="4" t="n">
        <f aca="false">D1*(3*D1-1)</f>
        <v>24</v>
      </c>
      <c r="E7" s="4" t="n">
        <f aca="false">E1*(3*E1-1)</f>
        <v>44</v>
      </c>
      <c r="F7" s="4" t="n">
        <f aca="false">F1*(3*F1-1)</f>
        <v>70</v>
      </c>
      <c r="G7" s="4" t="n">
        <f aca="false">G1*(3*G1-1)</f>
        <v>102</v>
      </c>
      <c r="H7" s="4" t="n">
        <f aca="false">H1*(3*H1-1)</f>
        <v>140</v>
      </c>
      <c r="I7" s="4" t="n">
        <f aca="false">I1*(3*I1-1)</f>
        <v>184</v>
      </c>
      <c r="J7" s="4" t="n">
        <f aca="false">J1*(3*J1-1)</f>
        <v>234</v>
      </c>
      <c r="K7" s="4" t="n">
        <f aca="false">K1*(3*K1-1)</f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1" topLeftCell="A2" activePane="bottomLeft" state="frozen"/>
      <selection pane="topLeft" activeCell="B1" activeCellId="0" sqref="B1"/>
      <selection pane="bottomLeft" activeCell="B9" activeCellId="0" sqref="B9"/>
    </sheetView>
  </sheetViews>
  <sheetFormatPr defaultColWidth="17.4609375" defaultRowHeight="29.15" zeroHeight="false" outlineLevelRow="0" outlineLevelCol="0"/>
  <cols>
    <col collapsed="false" customWidth="false" hidden="false" outlineLevel="0" max="1" min="1" style="1" width="17.44"/>
    <col collapsed="false" customWidth="true" hidden="false" outlineLevel="0" max="2" min="2" style="1" width="37.45"/>
    <col collapsed="false" customWidth="true" hidden="false" outlineLevel="0" max="3" min="3" style="1" width="27.17"/>
    <col collapsed="false" customWidth="false" hidden="false" outlineLevel="0" max="1024" min="4" style="1" width="17.44"/>
  </cols>
  <sheetData>
    <row r="1" customFormat="false" ht="33.85" hidden="false" customHeight="false" outlineLevel="0" collapsed="false">
      <c r="A1" s="46" t="s">
        <v>65</v>
      </c>
      <c r="B1" s="46" t="s">
        <v>66</v>
      </c>
      <c r="C1" s="47" t="s">
        <v>59</v>
      </c>
    </row>
    <row r="2" customFormat="false" ht="29.15" hidden="false" customHeight="false" outlineLevel="0" collapsed="false">
      <c r="A2" s="1" t="n">
        <v>0.01</v>
      </c>
      <c r="B2" s="1" t="n">
        <f aca="false">(1/A2^2)</f>
        <v>10000</v>
      </c>
      <c r="C2" s="42" t="n">
        <f aca="false">(8000*B2)/(8000+B2)</f>
        <v>4444.44444444444</v>
      </c>
    </row>
    <row r="3" customFormat="false" ht="29.15" hidden="false" customHeight="false" outlineLevel="0" collapsed="false">
      <c r="A3" s="1" t="n">
        <v>0.02</v>
      </c>
      <c r="B3" s="1" t="n">
        <f aca="false">(1/A3^2)</f>
        <v>2500</v>
      </c>
      <c r="C3" s="42" t="n">
        <f aca="false">(8000*B3)/(8000+B3)</f>
        <v>1904.76190476191</v>
      </c>
    </row>
    <row r="4" customFormat="false" ht="29.15" hidden="false" customHeight="false" outlineLevel="0" collapsed="false">
      <c r="A4" s="1" t="n">
        <v>0.022</v>
      </c>
      <c r="B4" s="42" t="n">
        <f aca="false">(1/A4^2)</f>
        <v>2066.11570247934</v>
      </c>
      <c r="C4" s="42" t="n">
        <f aca="false">(8000*B4)/(8000+B4)</f>
        <v>1642.03612479475</v>
      </c>
    </row>
    <row r="5" customFormat="false" ht="29.15" hidden="false" customHeight="false" outlineLevel="0" collapsed="false">
      <c r="A5" s="3" t="n">
        <v>0.025</v>
      </c>
      <c r="B5" s="1" t="n">
        <f aca="false">(1/A5^2)</f>
        <v>1600</v>
      </c>
      <c r="C5" s="42" t="n">
        <f aca="false">(8000*B5)/(8000+B5)</f>
        <v>1333.33333333333</v>
      </c>
    </row>
    <row r="6" customFormat="false" ht="29.15" hidden="false" customHeight="false" outlineLevel="0" collapsed="false">
      <c r="A6" s="3" t="n">
        <v>0.03</v>
      </c>
      <c r="B6" s="42" t="n">
        <f aca="false">(1/A6^2)</f>
        <v>1111.11111111111</v>
      </c>
      <c r="C6" s="42" t="n">
        <f aca="false">(8000*B6)/(8000+B6)</f>
        <v>975.609756097561</v>
      </c>
    </row>
    <row r="7" customFormat="false" ht="29.15" hidden="false" customHeight="false" outlineLevel="0" collapsed="false">
      <c r="A7" s="48" t="n">
        <v>0.04</v>
      </c>
      <c r="B7" s="49" t="n">
        <f aca="false">(1/A7^2)</f>
        <v>625</v>
      </c>
      <c r="C7" s="50" t="n">
        <f aca="false">(8000*B7)/(8000+B7)</f>
        <v>579.710144927536</v>
      </c>
    </row>
    <row r="8" customFormat="false" ht="29.15" hidden="false" customHeight="false" outlineLevel="0" collapsed="false">
      <c r="A8" s="48" t="n">
        <v>0.045</v>
      </c>
      <c r="B8" s="50" t="n">
        <f aca="false">(1/A8^2)</f>
        <v>493.827160493827</v>
      </c>
      <c r="C8" s="50" t="n">
        <f aca="false">(8000*B8)/(8000+B8)</f>
        <v>465.116279069768</v>
      </c>
    </row>
    <row r="9" customFormat="false" ht="29.15" hidden="false" customHeight="false" outlineLevel="0" collapsed="false">
      <c r="A9" s="48" t="n">
        <v>0.05</v>
      </c>
      <c r="B9" s="49" t="n">
        <f aca="false">(1/A9^2)</f>
        <v>400</v>
      </c>
      <c r="C9" s="50" t="n">
        <f aca="false">(8000*B9)/(8000+B9)</f>
        <v>380.952380952381</v>
      </c>
    </row>
    <row r="10" customFormat="false" ht="29.15" hidden="false" customHeight="false" outlineLevel="0" collapsed="false">
      <c r="A10" s="3" t="n">
        <v>0.055</v>
      </c>
      <c r="B10" s="42" t="n">
        <f aca="false">(1/A10^2)</f>
        <v>330.578512396694</v>
      </c>
      <c r="C10" s="42" t="n">
        <f aca="false">(8000*B10)/(8000+B10)</f>
        <v>317.460317460317</v>
      </c>
    </row>
    <row r="11" customFormat="false" ht="29.15" hidden="false" customHeight="false" outlineLevel="0" collapsed="false">
      <c r="A11" s="3" t="n">
        <v>0.06</v>
      </c>
      <c r="B11" s="42" t="n">
        <f aca="false">(1/A11^2)</f>
        <v>277.777777777778</v>
      </c>
      <c r="C11" s="42" t="n">
        <f aca="false">(8000*B11)/(8000+B11)</f>
        <v>268.456375838926</v>
      </c>
    </row>
    <row r="12" customFormat="false" ht="29.15" hidden="false" customHeight="false" outlineLevel="0" collapsed="false">
      <c r="A12" s="3" t="n">
        <v>0.07</v>
      </c>
      <c r="B12" s="42" t="n">
        <f aca="false">(1/A12^2)</f>
        <v>204.081632653061</v>
      </c>
      <c r="C12" s="42" t="n">
        <f aca="false">(8000*B12)/(8000+B12)</f>
        <v>199.004975124378</v>
      </c>
    </row>
    <row r="13" customFormat="false" ht="29.15" hidden="false" customHeight="false" outlineLevel="0" collapsed="false">
      <c r="A13" s="3" t="n">
        <v>0.08</v>
      </c>
      <c r="B13" s="42" t="n">
        <f aca="false">(1/A13^2)</f>
        <v>156.25</v>
      </c>
      <c r="C13" s="42" t="n">
        <f aca="false">(8000*B13)/(8000+B13)</f>
        <v>153.256704980843</v>
      </c>
    </row>
    <row r="14" customFormat="false" ht="29.15" hidden="false" customHeight="false" outlineLevel="0" collapsed="false">
      <c r="A14" s="3" t="n">
        <v>0.09</v>
      </c>
      <c r="B14" s="42" t="n">
        <f aca="false">(1/A14^2)</f>
        <v>123.456790123457</v>
      </c>
      <c r="C14" s="42" t="n">
        <f aca="false">(8000*B14)/(8000+B14)</f>
        <v>121.580547112462</v>
      </c>
    </row>
    <row r="15" customFormat="false" ht="29.15" hidden="false" customHeight="false" outlineLevel="0" collapsed="false">
      <c r="A15" s="3" t="n">
        <v>0.1</v>
      </c>
      <c r="B15" s="42" t="n">
        <f aca="false">(1/A15^2)</f>
        <v>100</v>
      </c>
      <c r="C15" s="42" t="n">
        <f aca="false">(8000*B15)/(8000+B15)</f>
        <v>98.7654320987654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" activePane="bottomLeft" state="frozen"/>
      <selection pane="topLeft" activeCell="A1" activeCellId="0" sqref="A1"/>
      <selection pane="bottomLeft" activeCell="F21" activeCellId="0" sqref="F21"/>
    </sheetView>
  </sheetViews>
  <sheetFormatPr defaultColWidth="11.53515625" defaultRowHeight="22.05" zeroHeight="false" outlineLevelRow="0" outlineLevelCol="0"/>
  <cols>
    <col collapsed="false" customWidth="true" hidden="false" outlineLevel="0" max="1" min="1" style="51" width="23.23"/>
    <col collapsed="false" customWidth="true" hidden="false" outlineLevel="0" max="2" min="2" style="51" width="29.57"/>
    <col collapsed="false" customWidth="true" hidden="false" outlineLevel="0" max="3" min="3" style="51" width="28.04"/>
    <col collapsed="false" customWidth="true" hidden="false" outlineLevel="0" max="4" min="4" style="51" width="14.75"/>
    <col collapsed="false" customWidth="true" hidden="false" outlineLevel="0" max="5" min="5" style="51" width="14.14"/>
    <col collapsed="false" customWidth="false" hidden="false" outlineLevel="0" max="6" min="6" style="51" width="11.52"/>
    <col collapsed="false" customWidth="true" hidden="false" outlineLevel="0" max="7" min="7" style="51" width="15.08"/>
    <col collapsed="false" customWidth="true" hidden="false" outlineLevel="0" max="8" min="8" style="51" width="14.75"/>
    <col collapsed="false" customWidth="true" hidden="false" outlineLevel="0" max="9" min="9" style="51" width="14.14"/>
    <col collapsed="false" customWidth="true" hidden="false" outlineLevel="0" max="10" min="10" style="51" width="5.86"/>
    <col collapsed="false" customWidth="true" hidden="false" outlineLevel="0" max="11" min="11" style="52" width="9.35"/>
    <col collapsed="false" customWidth="true" hidden="false" outlineLevel="0" max="12" min="12" style="52" width="8.27"/>
    <col collapsed="false" customWidth="true" hidden="false" outlineLevel="0" max="13" min="13" style="52" width="15.74"/>
    <col collapsed="false" customWidth="true" hidden="false" outlineLevel="0" max="14" min="14" style="52" width="14.75"/>
    <col collapsed="false" customWidth="true" hidden="false" outlineLevel="0" max="16" min="15" style="52" width="15.68"/>
    <col collapsed="false" customWidth="true" hidden="false" outlineLevel="0" max="17" min="17" style="52" width="6.81"/>
    <col collapsed="false" customWidth="true" hidden="false" outlineLevel="0" max="19" min="18" style="51" width="12.13"/>
    <col collapsed="false" customWidth="false" hidden="false" outlineLevel="0" max="1024" min="20" style="51" width="11.52"/>
  </cols>
  <sheetData>
    <row r="1" customFormat="false" ht="26.8" hidden="false" customHeight="false" outlineLevel="0" collapsed="false">
      <c r="A1" s="53"/>
      <c r="B1" s="54" t="s">
        <v>67</v>
      </c>
      <c r="C1" s="54"/>
      <c r="D1" s="54"/>
      <c r="E1" s="54"/>
      <c r="F1" s="55" t="s">
        <v>68</v>
      </c>
      <c r="G1" s="55"/>
      <c r="H1" s="55"/>
      <c r="I1" s="55"/>
      <c r="J1" s="53"/>
      <c r="K1" s="56"/>
      <c r="L1" s="56"/>
      <c r="M1" s="56"/>
      <c r="N1" s="56"/>
      <c r="O1" s="56"/>
      <c r="P1" s="56"/>
      <c r="Q1" s="57"/>
      <c r="R1" s="58"/>
    </row>
    <row r="2" customFormat="false" ht="22.05" hidden="false" customHeight="false" outlineLevel="0" collapsed="false">
      <c r="A2" s="53" t="s">
        <v>69</v>
      </c>
      <c r="B2" s="59" t="s">
        <v>70</v>
      </c>
      <c r="C2" s="59" t="s">
        <v>71</v>
      </c>
      <c r="D2" s="59" t="s">
        <v>72</v>
      </c>
      <c r="E2" s="59" t="s">
        <v>73</v>
      </c>
      <c r="F2" s="60" t="s">
        <v>74</v>
      </c>
      <c r="G2" s="60"/>
      <c r="H2" s="60"/>
      <c r="I2" s="60"/>
      <c r="J2" s="58"/>
      <c r="K2" s="56" t="s">
        <v>75</v>
      </c>
      <c r="L2" s="56" t="s">
        <v>76</v>
      </c>
      <c r="M2" s="56" t="s">
        <v>77</v>
      </c>
      <c r="N2" s="56" t="s">
        <v>78</v>
      </c>
      <c r="O2" s="56" t="s">
        <v>79</v>
      </c>
      <c r="P2" s="56" t="s">
        <v>80</v>
      </c>
      <c r="Q2" s="58"/>
      <c r="R2" s="58" t="s">
        <v>81</v>
      </c>
      <c r="S2" s="58" t="s">
        <v>82</v>
      </c>
    </row>
    <row r="3" customFormat="false" ht="22.05" hidden="false" customHeight="false" outlineLevel="0" collapsed="false">
      <c r="A3" s="51" t="n">
        <v>1</v>
      </c>
      <c r="B3" s="61" t="n">
        <v>95</v>
      </c>
      <c r="C3" s="62" t="n">
        <f aca="false">(B3-$B$14)</f>
        <v>18.3</v>
      </c>
      <c r="D3" s="62" t="n">
        <f aca="false">C3^2</f>
        <v>334.89</v>
      </c>
      <c r="E3" s="62" t="n">
        <f aca="false">(B3-$B$17)^2</f>
        <v>306.25</v>
      </c>
      <c r="F3" s="63" t="n">
        <v>71</v>
      </c>
      <c r="G3" s="63"/>
      <c r="H3" s="63"/>
      <c r="I3" s="63"/>
      <c r="J3" s="64"/>
      <c r="K3" s="65" t="n">
        <v>1.65</v>
      </c>
      <c r="L3" s="65"/>
      <c r="M3" s="66" t="n">
        <f aca="false">(K3-$K$14)</f>
        <v>-0.112</v>
      </c>
      <c r="N3" s="67" t="n">
        <f aca="false">M3^2</f>
        <v>0.012544</v>
      </c>
      <c r="O3" s="68" t="n">
        <f aca="false">(K3-$K$16)^2</f>
        <v>0.0441000000000001</v>
      </c>
      <c r="P3" s="68" t="n">
        <f aca="false">(K3-$K$17)^2</f>
        <v>0.01</v>
      </c>
      <c r="Q3" s="69"/>
      <c r="R3" s="51" t="n">
        <v>25</v>
      </c>
    </row>
    <row r="4" customFormat="false" ht="22.05" hidden="false" customHeight="false" outlineLevel="0" collapsed="false">
      <c r="A4" s="51" t="n">
        <v>2</v>
      </c>
      <c r="B4" s="61" t="n">
        <v>54</v>
      </c>
      <c r="C4" s="62" t="n">
        <f aca="false">(B4-$B$14)</f>
        <v>-22.7</v>
      </c>
      <c r="D4" s="62" t="n">
        <f aca="false">C4^2</f>
        <v>515.29</v>
      </c>
      <c r="E4" s="62" t="n">
        <f aca="false">(B4-$B$17)^2</f>
        <v>552.25</v>
      </c>
      <c r="F4" s="63" t="n">
        <v>68</v>
      </c>
      <c r="G4" s="63"/>
      <c r="H4" s="63"/>
      <c r="I4" s="63"/>
      <c r="J4" s="64"/>
      <c r="K4" s="65" t="n">
        <v>1.7</v>
      </c>
      <c r="L4" s="65"/>
      <c r="M4" s="66" t="n">
        <f aca="false">(K4-$K$14)</f>
        <v>-0.0620000000000001</v>
      </c>
      <c r="N4" s="67" t="n">
        <f aca="false">M4^2</f>
        <v>0.00384400000000001</v>
      </c>
      <c r="O4" s="68" t="n">
        <f aca="false">(K4-$K$16)^2</f>
        <v>0.0256</v>
      </c>
      <c r="P4" s="68" t="n">
        <f aca="false">(K4-$K$17)^2</f>
        <v>0.0025</v>
      </c>
      <c r="Q4" s="69"/>
      <c r="R4" s="51" t="n">
        <v>21</v>
      </c>
    </row>
    <row r="5" customFormat="false" ht="22.05" hidden="false" customHeight="false" outlineLevel="0" collapsed="false">
      <c r="A5" s="51" t="n">
        <v>3</v>
      </c>
      <c r="B5" s="61" t="n">
        <v>61</v>
      </c>
      <c r="C5" s="62" t="n">
        <f aca="false">(B5-$B$14)</f>
        <v>-15.7</v>
      </c>
      <c r="D5" s="62" t="n">
        <f aca="false">C5^2</f>
        <v>246.49</v>
      </c>
      <c r="E5" s="62" t="n">
        <f aca="false">(B5-$B$17)^2</f>
        <v>272.25</v>
      </c>
      <c r="F5" s="63" t="n">
        <v>68</v>
      </c>
      <c r="G5" s="63"/>
      <c r="H5" s="63"/>
      <c r="I5" s="63"/>
      <c r="J5" s="64"/>
      <c r="K5" s="65" t="n">
        <v>1.79</v>
      </c>
      <c r="L5" s="65"/>
      <c r="M5" s="66" t="n">
        <f aca="false">(K5-$K$14)</f>
        <v>0.028</v>
      </c>
      <c r="N5" s="67" t="n">
        <f aca="false">M5^2</f>
        <v>0.000784000000000001</v>
      </c>
      <c r="O5" s="68" t="n">
        <f aca="false">(K5-$K$16)^2</f>
        <v>0.00490000000000001</v>
      </c>
      <c r="P5" s="68" t="n">
        <f aca="false">(K5-$K$17)^2</f>
        <v>0.0016</v>
      </c>
      <c r="Q5" s="69"/>
      <c r="R5" s="51" t="n">
        <v>21</v>
      </c>
    </row>
    <row r="6" customFormat="false" ht="22.05" hidden="false" customHeight="false" outlineLevel="0" collapsed="false">
      <c r="A6" s="51" t="n">
        <v>4</v>
      </c>
      <c r="B6" s="61" t="n">
        <v>81</v>
      </c>
      <c r="C6" s="62" t="n">
        <f aca="false">(B6-$B$14)</f>
        <v>4.3</v>
      </c>
      <c r="D6" s="62" t="n">
        <f aca="false">C6^2</f>
        <v>18.49</v>
      </c>
      <c r="E6" s="62" t="n">
        <f aca="false">(B6-$B$17)^2</f>
        <v>12.25</v>
      </c>
      <c r="F6" s="63" t="n">
        <v>107</v>
      </c>
      <c r="G6" s="63"/>
      <c r="H6" s="63"/>
      <c r="I6" s="63"/>
      <c r="J6" s="64"/>
      <c r="K6" s="65" t="n">
        <v>1.83</v>
      </c>
      <c r="L6" s="65"/>
      <c r="M6" s="66" t="n">
        <f aca="false">(K6-$K$14)</f>
        <v>0.0680000000000001</v>
      </c>
      <c r="N6" s="67" t="n">
        <f aca="false">M6^2</f>
        <v>0.00462400000000001</v>
      </c>
      <c r="O6" s="68" t="n">
        <f aca="false">(K6-$K$16)^2</f>
        <v>0.000900000000000002</v>
      </c>
      <c r="P6" s="68" t="n">
        <f aca="false">(K6-$K$17)^2</f>
        <v>0.00640000000000001</v>
      </c>
      <c r="Q6" s="69"/>
      <c r="R6" s="51" t="n">
        <v>20</v>
      </c>
    </row>
    <row r="7" customFormat="false" ht="22.05" hidden="false" customHeight="false" outlineLevel="0" collapsed="false">
      <c r="A7" s="51" t="n">
        <v>5</v>
      </c>
      <c r="B7" s="61" t="n">
        <v>105</v>
      </c>
      <c r="C7" s="62" t="n">
        <f aca="false">(B7-$B$14)</f>
        <v>28.3</v>
      </c>
      <c r="D7" s="62" t="n">
        <f aca="false">C7^2</f>
        <v>800.89</v>
      </c>
      <c r="E7" s="62" t="n">
        <f aca="false">(B7-$B$17)^2</f>
        <v>756.25</v>
      </c>
      <c r="F7" s="63" t="n">
        <v>68</v>
      </c>
      <c r="G7" s="63"/>
      <c r="H7" s="63"/>
      <c r="I7" s="63"/>
      <c r="J7" s="64"/>
      <c r="K7" s="65" t="n">
        <v>1.77</v>
      </c>
      <c r="L7" s="65"/>
      <c r="M7" s="66" t="n">
        <f aca="false">(K7-$K$14)</f>
        <v>0.00800000000000001</v>
      </c>
      <c r="N7" s="67" t="n">
        <f aca="false">M7^2</f>
        <v>6.40000000000001E-005</v>
      </c>
      <c r="O7" s="68" t="n">
        <f aca="false">(K7-$K$16)^2</f>
        <v>0.00810000000000002</v>
      </c>
      <c r="P7" s="68" t="n">
        <f aca="false">(K7-$K$17)^2</f>
        <v>0.000400000000000001</v>
      </c>
      <c r="Q7" s="69"/>
      <c r="R7" s="51" t="n">
        <v>22</v>
      </c>
    </row>
    <row r="8" customFormat="false" ht="22.05" hidden="false" customHeight="false" outlineLevel="0" collapsed="false">
      <c r="A8" s="51" t="n">
        <v>6</v>
      </c>
      <c r="B8" s="61" t="n">
        <v>68</v>
      </c>
      <c r="C8" s="62" t="n">
        <f aca="false">(B8-$B$14)</f>
        <v>-8.7</v>
      </c>
      <c r="D8" s="62" t="n">
        <f aca="false">C8^2</f>
        <v>75.6900000000001</v>
      </c>
      <c r="E8" s="62" t="n">
        <f aca="false">(B8-$B$17)^2</f>
        <v>90.25</v>
      </c>
      <c r="F8" s="63" t="n">
        <v>70</v>
      </c>
      <c r="G8" s="63"/>
      <c r="H8" s="63"/>
      <c r="I8" s="63"/>
      <c r="J8" s="64"/>
      <c r="K8" s="65" t="n">
        <v>1.86</v>
      </c>
      <c r="L8" s="65"/>
      <c r="M8" s="66" t="n">
        <f aca="false">(K8-$K$14)</f>
        <v>0.0980000000000001</v>
      </c>
      <c r="N8" s="67" t="n">
        <f aca="false">M8^2</f>
        <v>0.00960400000000002</v>
      </c>
      <c r="O8" s="68" t="n">
        <f aca="false">(K8-$K$16)^2</f>
        <v>0</v>
      </c>
      <c r="P8" s="68" t="n">
        <f aca="false">(K8-$K$17)^2</f>
        <v>0.0121</v>
      </c>
      <c r="Q8" s="69"/>
      <c r="R8" s="51" t="n">
        <v>19</v>
      </c>
    </row>
    <row r="9" customFormat="false" ht="22.05" hidden="false" customHeight="false" outlineLevel="0" collapsed="false">
      <c r="A9" s="51" t="n">
        <v>7</v>
      </c>
      <c r="B9" s="61" t="n">
        <v>84</v>
      </c>
      <c r="C9" s="62" t="n">
        <f aca="false">(B9-$B$14)</f>
        <v>7.3</v>
      </c>
      <c r="D9" s="62" t="n">
        <f aca="false">C9^2</f>
        <v>53.29</v>
      </c>
      <c r="E9" s="62" t="n">
        <f aca="false">(B9-$B$17)^2</f>
        <v>42.25</v>
      </c>
      <c r="F9" s="63" t="n">
        <v>64</v>
      </c>
      <c r="G9" s="63"/>
      <c r="H9" s="63"/>
      <c r="I9" s="63"/>
      <c r="J9" s="64"/>
      <c r="K9" s="65" t="n">
        <v>1.73</v>
      </c>
      <c r="L9" s="65"/>
      <c r="M9" s="66" t="n">
        <f aca="false">(K9-$K$14)</f>
        <v>-0.032</v>
      </c>
      <c r="N9" s="67" t="n">
        <f aca="false">M9^2</f>
        <v>0.001024</v>
      </c>
      <c r="O9" s="68" t="n">
        <f aca="false">(K9-$K$16)^2</f>
        <v>0.0169</v>
      </c>
      <c r="P9" s="68" t="n">
        <f aca="false">(K9-$K$17)^2</f>
        <v>0.000400000000000001</v>
      </c>
      <c r="Q9" s="69"/>
      <c r="R9" s="51" t="n">
        <v>23</v>
      </c>
    </row>
    <row r="10" customFormat="false" ht="22.05" hidden="false" customHeight="false" outlineLevel="0" collapsed="false">
      <c r="A10" s="51" t="n">
        <v>8</v>
      </c>
      <c r="B10" s="61" t="n">
        <v>64</v>
      </c>
      <c r="C10" s="62" t="n">
        <f aca="false">(B10-$B$14)</f>
        <v>-12.7</v>
      </c>
      <c r="D10" s="62" t="n">
        <f aca="false">C10^2</f>
        <v>161.29</v>
      </c>
      <c r="E10" s="62" t="n">
        <f aca="false">(B10-$B$17)^2</f>
        <v>182.25</v>
      </c>
      <c r="F10" s="63" t="n">
        <v>86</v>
      </c>
      <c r="G10" s="63"/>
      <c r="H10" s="63"/>
      <c r="I10" s="63"/>
      <c r="J10" s="64"/>
      <c r="K10" s="65" t="n">
        <v>1.71</v>
      </c>
      <c r="L10" s="65"/>
      <c r="M10" s="66" t="n">
        <f aca="false">(K10-$K$14)</f>
        <v>-0.052</v>
      </c>
      <c r="N10" s="67" t="n">
        <f aca="false">M10^2</f>
        <v>0.002704</v>
      </c>
      <c r="O10" s="68" t="n">
        <f aca="false">(K10-$K$16)^2</f>
        <v>0.0225</v>
      </c>
      <c r="P10" s="68" t="n">
        <f aca="false">(K10-$K$17)^2</f>
        <v>0.0016</v>
      </c>
      <c r="Q10" s="69"/>
      <c r="R10" s="51" t="n">
        <v>20</v>
      </c>
    </row>
    <row r="11" customFormat="false" ht="22.05" hidden="false" customHeight="false" outlineLevel="0" collapsed="false">
      <c r="A11" s="51" t="n">
        <v>9</v>
      </c>
      <c r="B11" s="61" t="n">
        <v>79</v>
      </c>
      <c r="C11" s="62" t="n">
        <f aca="false">(B11-$B$14)</f>
        <v>2.3</v>
      </c>
      <c r="D11" s="62" t="n">
        <f aca="false">C11^2</f>
        <v>5.28999999999999</v>
      </c>
      <c r="E11" s="62" t="n">
        <f aca="false">(B11-$B$17)^2</f>
        <v>2.25</v>
      </c>
      <c r="F11" s="63" t="n">
        <v>84</v>
      </c>
      <c r="G11" s="63"/>
      <c r="H11" s="63"/>
      <c r="I11" s="63"/>
      <c r="J11" s="64"/>
      <c r="K11" s="65" t="n">
        <v>1.86</v>
      </c>
      <c r="L11" s="65"/>
      <c r="M11" s="66" t="n">
        <f aca="false">(K11-$K$14)</f>
        <v>0.0980000000000001</v>
      </c>
      <c r="N11" s="67" t="n">
        <f aca="false">M11^2</f>
        <v>0.00960400000000002</v>
      </c>
      <c r="O11" s="68" t="n">
        <f aca="false">(K11-$K$16)^2</f>
        <v>0</v>
      </c>
      <c r="P11" s="68" t="n">
        <f aca="false">(K11-$K$17)^2</f>
        <v>0.0121</v>
      </c>
      <c r="Q11" s="69"/>
      <c r="R11" s="51" t="n">
        <v>20</v>
      </c>
    </row>
    <row r="12" customFormat="false" ht="22.05" hidden="false" customHeight="false" outlineLevel="0" collapsed="false">
      <c r="A12" s="51" t="n">
        <v>10</v>
      </c>
      <c r="B12" s="61" t="n">
        <v>76</v>
      </c>
      <c r="C12" s="62" t="n">
        <f aca="false">(B12-$B$14)</f>
        <v>-0.700000000000003</v>
      </c>
      <c r="D12" s="62" t="n">
        <f aca="false">C12^2</f>
        <v>0.490000000000004</v>
      </c>
      <c r="E12" s="62" t="n">
        <f aca="false">(B12-$B$17)^2</f>
        <v>2.25</v>
      </c>
      <c r="F12" s="63" t="n">
        <v>92</v>
      </c>
      <c r="G12" s="63"/>
      <c r="H12" s="63"/>
      <c r="I12" s="63"/>
      <c r="J12" s="64"/>
      <c r="K12" s="65" t="n">
        <v>1.72</v>
      </c>
      <c r="L12" s="65"/>
      <c r="M12" s="66" t="n">
        <f aca="false">(K12-$K$14)</f>
        <v>-0.042</v>
      </c>
      <c r="N12" s="67" t="n">
        <f aca="false">M12^2</f>
        <v>0.001764</v>
      </c>
      <c r="O12" s="68" t="n">
        <f aca="false">(K12-$K$16)^2</f>
        <v>0.0196</v>
      </c>
      <c r="P12" s="68" t="n">
        <f aca="false">(K12-$K$17)^2</f>
        <v>0.000900000000000002</v>
      </c>
      <c r="Q12" s="69"/>
      <c r="R12" s="51" t="n">
        <v>20</v>
      </c>
    </row>
    <row r="13" customFormat="false" ht="22.05" hidden="false" customHeight="false" outlineLevel="0" collapsed="false">
      <c r="B13" s="61"/>
      <c r="C13" s="70"/>
      <c r="D13" s="70"/>
      <c r="E13" s="70"/>
      <c r="F13" s="71"/>
      <c r="G13" s="71" t="s">
        <v>83</v>
      </c>
      <c r="H13" s="71"/>
      <c r="I13" s="71"/>
      <c r="J13" s="72"/>
      <c r="K13" s="73"/>
      <c r="L13" s="73"/>
      <c r="M13" s="73"/>
      <c r="N13" s="73"/>
      <c r="O13" s="73"/>
      <c r="P13" s="73"/>
    </row>
    <row r="14" customFormat="false" ht="22.05" hidden="false" customHeight="false" outlineLevel="0" collapsed="false">
      <c r="A14" s="58" t="s">
        <v>84</v>
      </c>
      <c r="B14" s="74" t="n">
        <f aca="false">AVERAGE(B$3:B$12)</f>
        <v>76.7</v>
      </c>
      <c r="C14" s="75" t="n">
        <f aca="false">SUM(C3:C12)</f>
        <v>-2.8421709430404E-014</v>
      </c>
      <c r="D14" s="76" t="n">
        <f aca="false">SUM(D3:D12)</f>
        <v>2212.1</v>
      </c>
      <c r="E14" s="76" t="n">
        <f aca="false">SUM(E3:E12)</f>
        <v>2218.5</v>
      </c>
      <c r="F14" s="74" t="n">
        <f aca="false">AVERAGE(F$3:F$12)</f>
        <v>77.8</v>
      </c>
      <c r="G14" s="77" t="n">
        <f aca="false">ABS(B14-F14)/F14</f>
        <v>0.0141388174807197</v>
      </c>
      <c r="H14" s="78"/>
      <c r="I14" s="78"/>
      <c r="J14" s="79"/>
      <c r="K14" s="80" t="n">
        <f aca="false">AVERAGE(K$3:K$12)</f>
        <v>1.762</v>
      </c>
      <c r="L14" s="80"/>
      <c r="M14" s="81" t="n">
        <f aca="false">SUM(M3:M12)</f>
        <v>0</v>
      </c>
      <c r="N14" s="82" t="n">
        <f aca="false">SUM(N3:N12)</f>
        <v>0.0465600000000001</v>
      </c>
      <c r="O14" s="80" t="n">
        <f aca="false">SUM(O3:O12)</f>
        <v>0.1426</v>
      </c>
      <c r="P14" s="82" t="n">
        <f aca="false">SUM(P3:P12)</f>
        <v>0.0480000000000001</v>
      </c>
      <c r="Q14" s="83"/>
      <c r="R14" s="84" t="n">
        <f aca="false">AVERAGE(R$3:R$12)</f>
        <v>21.1</v>
      </c>
    </row>
    <row r="15" customFormat="false" ht="22.05" hidden="false" customHeight="false" outlineLevel="0" collapsed="false">
      <c r="A15" s="58"/>
      <c r="B15" s="61"/>
      <c r="C15" s="85" t="s">
        <v>85</v>
      </c>
      <c r="D15" s="86" t="s">
        <v>86</v>
      </c>
      <c r="E15" s="86"/>
      <c r="F15" s="60"/>
      <c r="G15" s="60"/>
      <c r="H15" s="60"/>
      <c r="I15" s="60"/>
      <c r="K15" s="73"/>
      <c r="L15" s="73"/>
      <c r="M15" s="73"/>
      <c r="N15" s="73"/>
      <c r="O15" s="73"/>
      <c r="P15" s="73"/>
    </row>
    <row r="16" s="51" customFormat="true" ht="22.05" hidden="false" customHeight="false" outlineLevel="0" collapsed="false">
      <c r="A16" s="58" t="s">
        <v>87</v>
      </c>
      <c r="B16" s="61" t="e">
        <f aca="false">MODE(B$3:B$12)</f>
        <v>#VALUE!</v>
      </c>
      <c r="C16" s="61"/>
      <c r="D16" s="61"/>
      <c r="E16" s="61"/>
      <c r="F16" s="61" t="n">
        <f aca="false">MODE(F$3:F$12)</f>
        <v>68</v>
      </c>
      <c r="G16" s="87"/>
      <c r="H16" s="87"/>
      <c r="I16" s="87"/>
      <c r="K16" s="88" t="n">
        <f aca="false">MODE(K$3:K$12)</f>
        <v>1.86</v>
      </c>
      <c r="L16" s="88"/>
      <c r="M16" s="65"/>
      <c r="N16" s="65"/>
      <c r="O16" s="65"/>
      <c r="P16" s="65"/>
      <c r="R16" s="84" t="n">
        <f aca="false">MODE(R$3:R$12)</f>
        <v>20</v>
      </c>
    </row>
    <row r="17" customFormat="false" ht="22.05" hidden="false" customHeight="false" outlineLevel="0" collapsed="false">
      <c r="A17" s="58" t="s">
        <v>88</v>
      </c>
      <c r="B17" s="70" t="n">
        <f aca="false">MEDIAN(B$3:B$12)</f>
        <v>77.5</v>
      </c>
      <c r="C17" s="61"/>
      <c r="D17" s="61"/>
      <c r="E17" s="61"/>
      <c r="F17" s="70" t="n">
        <f aca="false">MEDIAN(F$3:F$12)</f>
        <v>70.5</v>
      </c>
      <c r="G17" s="87"/>
      <c r="H17" s="87"/>
      <c r="I17" s="87"/>
      <c r="K17" s="65" t="n">
        <f aca="false">MEDIAN(K$3:K$12)</f>
        <v>1.75</v>
      </c>
      <c r="L17" s="65"/>
      <c r="M17" s="73"/>
      <c r="N17" s="73"/>
      <c r="O17" s="73"/>
      <c r="P17" s="73"/>
      <c r="R17" s="65" t="n">
        <f aca="false">MEDIAN(R$3:R$12)</f>
        <v>20.5</v>
      </c>
    </row>
    <row r="18" s="58" customFormat="true" ht="22.05" hidden="false" customHeight="false" outlineLevel="0" collapsed="false">
      <c r="A18" s="58" t="s">
        <v>89</v>
      </c>
      <c r="B18" s="89" t="n">
        <f aca="false">VAR(B$3:B$12)</f>
        <v>245.788888888889</v>
      </c>
      <c r="C18" s="89"/>
      <c r="K18" s="90"/>
      <c r="L18" s="90"/>
      <c r="M18" s="90"/>
      <c r="N18" s="90"/>
      <c r="O18" s="90"/>
      <c r="P18" s="90"/>
      <c r="Q18" s="90"/>
    </row>
    <row r="19" customFormat="false" ht="22.05" hidden="false" customHeight="false" outlineLevel="0" collapsed="false">
      <c r="A19" s="51" t="s">
        <v>44</v>
      </c>
      <c r="B19" s="64" t="n">
        <f aca="false">STDEV(B$3:B$12)</f>
        <v>15.6776557204478</v>
      </c>
    </row>
    <row r="20" s="58" customFormat="true" ht="22.05" hidden="false" customHeight="false" outlineLevel="0" collapsed="false">
      <c r="A20" s="58" t="s">
        <v>55</v>
      </c>
      <c r="B20" s="91" t="n">
        <f aca="false">B19/B14</f>
        <v>0.204402291009749</v>
      </c>
      <c r="K20" s="90"/>
      <c r="L20" s="90"/>
      <c r="M20" s="90"/>
      <c r="N20" s="90"/>
      <c r="O20" s="90"/>
      <c r="P20" s="90"/>
      <c r="Q20" s="90"/>
    </row>
    <row r="21" customFormat="false" ht="22.05" hidden="false" customHeight="false" outlineLevel="0" collapsed="false">
      <c r="E21" s="51" t="s">
        <v>90</v>
      </c>
      <c r="F21" s="51" t="n">
        <f aca="false">(1/0.023)^2</f>
        <v>1890.35916824197</v>
      </c>
    </row>
  </sheetData>
  <mergeCells count="3">
    <mergeCell ref="B1:E1"/>
    <mergeCell ref="F1:I1"/>
    <mergeCell ref="D15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2014-03-03T18:35:41Z</dcterms:created>
  <dc:creator>liict</dc:creator>
  <dc:description/>
  <dc:language>pt-BR</dc:language>
  <cp:lastModifiedBy/>
  <cp:lastPrinted>2016-08-05T20:40:24Z</cp:lastPrinted>
  <dcterms:modified xsi:type="dcterms:W3CDTF">2024-04-04T15:26:03Z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