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k\Documents\DA8\Projects\budget_lookups-AHaskins24\"/>
    </mc:Choice>
  </mc:AlternateContent>
  <xr:revisionPtr revIDLastSave="0" documentId="13_ncr:1_{DE17EA1A-2AA7-4A30-BCC9-D7FFFFEFC5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Sheet1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O3" i="1" s="1"/>
  <c r="N4" i="1"/>
  <c r="O4" i="1" s="1"/>
  <c r="N5" i="1"/>
  <c r="N6" i="1"/>
  <c r="O6" i="1" s="1"/>
  <c r="N7" i="1"/>
  <c r="N8" i="1"/>
  <c r="N9" i="1"/>
  <c r="N10" i="1"/>
  <c r="O10" i="1" s="1"/>
  <c r="N11" i="1"/>
  <c r="D56" i="1" s="1" a="1"/>
  <c r="D56" i="1" s="1"/>
  <c r="N12" i="1"/>
  <c r="O12" i="1" s="1"/>
  <c r="N13" i="1"/>
  <c r="N14" i="1"/>
  <c r="O14" i="1" s="1"/>
  <c r="N15" i="1"/>
  <c r="N16" i="1"/>
  <c r="N17" i="1"/>
  <c r="N18" i="1"/>
  <c r="O18" i="1" s="1"/>
  <c r="N19" i="1"/>
  <c r="O19" i="1" s="1"/>
  <c r="N20" i="1"/>
  <c r="O20" i="1" s="1"/>
  <c r="N21" i="1"/>
  <c r="N22" i="1"/>
  <c r="O22" i="1" s="1"/>
  <c r="N23" i="1"/>
  <c r="N24" i="1"/>
  <c r="N25" i="1"/>
  <c r="N26" i="1"/>
  <c r="O26" i="1" s="1"/>
  <c r="N27" i="1"/>
  <c r="O27" i="1" s="1"/>
  <c r="P27" i="1" s="1"/>
  <c r="N28" i="1"/>
  <c r="O28" i="1" s="1"/>
  <c r="N29" i="1"/>
  <c r="N30" i="1"/>
  <c r="O30" i="1" s="1"/>
  <c r="N31" i="1"/>
  <c r="N32" i="1"/>
  <c r="N33" i="1"/>
  <c r="N34" i="1"/>
  <c r="O34" i="1" s="1"/>
  <c r="N35" i="1"/>
  <c r="O35" i="1" s="1"/>
  <c r="P35" i="1" s="1"/>
  <c r="N36" i="1"/>
  <c r="O36" i="1" s="1"/>
  <c r="N37" i="1"/>
  <c r="N38" i="1"/>
  <c r="O38" i="1" s="1"/>
  <c r="N39" i="1"/>
  <c r="N40" i="1"/>
  <c r="N41" i="1"/>
  <c r="N42" i="1"/>
  <c r="O42" i="1" s="1"/>
  <c r="N43" i="1"/>
  <c r="O43" i="1" s="1"/>
  <c r="N44" i="1"/>
  <c r="O44" i="1" s="1"/>
  <c r="N45" i="1"/>
  <c r="N46" i="1"/>
  <c r="O46" i="1" s="1"/>
  <c r="N47" i="1"/>
  <c r="N48" i="1"/>
  <c r="N49" i="1"/>
  <c r="N50" i="1"/>
  <c r="O50" i="1" s="1"/>
  <c r="N51" i="1"/>
  <c r="O51" i="1" s="1"/>
  <c r="N52" i="1"/>
  <c r="O52" i="1" s="1"/>
  <c r="I3" i="1"/>
  <c r="J3" i="1" s="1"/>
  <c r="I4" i="1"/>
  <c r="J4" i="1" s="1"/>
  <c r="I5" i="1"/>
  <c r="I6" i="1"/>
  <c r="I7" i="1"/>
  <c r="I8" i="1"/>
  <c r="J8" i="1" s="1"/>
  <c r="I9" i="1"/>
  <c r="I10" i="1"/>
  <c r="I11" i="1"/>
  <c r="J11" i="1" s="1"/>
  <c r="K11" i="1" s="1"/>
  <c r="I12" i="1"/>
  <c r="J12" i="1" s="1"/>
  <c r="I13" i="1"/>
  <c r="I14" i="1"/>
  <c r="I15" i="1"/>
  <c r="I16" i="1"/>
  <c r="J16" i="1" s="1"/>
  <c r="I17" i="1"/>
  <c r="I18" i="1"/>
  <c r="I19" i="1"/>
  <c r="J19" i="1" s="1"/>
  <c r="I20" i="1"/>
  <c r="J20" i="1" s="1"/>
  <c r="I21" i="1"/>
  <c r="I22" i="1"/>
  <c r="I23" i="1"/>
  <c r="I24" i="1"/>
  <c r="J24" i="1" s="1"/>
  <c r="I25" i="1"/>
  <c r="I26" i="1"/>
  <c r="I27" i="1"/>
  <c r="J27" i="1" s="1"/>
  <c r="K27" i="1" s="1"/>
  <c r="I28" i="1"/>
  <c r="J28" i="1" s="1"/>
  <c r="I29" i="1"/>
  <c r="I30" i="1"/>
  <c r="I31" i="1"/>
  <c r="I32" i="1"/>
  <c r="J32" i="1" s="1"/>
  <c r="I33" i="1"/>
  <c r="I34" i="1"/>
  <c r="I35" i="1"/>
  <c r="J35" i="1" s="1"/>
  <c r="K35" i="1" s="1"/>
  <c r="I36" i="1"/>
  <c r="J36" i="1" s="1"/>
  <c r="I37" i="1"/>
  <c r="I38" i="1"/>
  <c r="I39" i="1"/>
  <c r="I40" i="1"/>
  <c r="J40" i="1" s="1"/>
  <c r="I41" i="1"/>
  <c r="I42" i="1"/>
  <c r="I43" i="1"/>
  <c r="J43" i="1" s="1"/>
  <c r="I44" i="1"/>
  <c r="J44" i="1" s="1"/>
  <c r="I45" i="1"/>
  <c r="I46" i="1"/>
  <c r="I47" i="1"/>
  <c r="I48" i="1"/>
  <c r="J48" i="1" s="1"/>
  <c r="I49" i="1"/>
  <c r="I50" i="1"/>
  <c r="I51" i="1"/>
  <c r="J51" i="1" s="1"/>
  <c r="K51" i="1" s="1"/>
  <c r="I52" i="1"/>
  <c r="J52" i="1" s="1"/>
  <c r="I2" i="1"/>
  <c r="D2" i="1"/>
  <c r="D3" i="1"/>
  <c r="D4" i="1"/>
  <c r="D5" i="1"/>
  <c r="D6" i="1"/>
  <c r="D7" i="1"/>
  <c r="D8" i="1"/>
  <c r="D9" i="1"/>
  <c r="D10" i="1"/>
  <c r="B56" i="1" s="1" a="1"/>
  <c r="B56" i="1" s="1"/>
  <c r="D11" i="1"/>
  <c r="D12" i="1"/>
  <c r="D13" i="1"/>
  <c r="D14" i="1"/>
  <c r="D15" i="1"/>
  <c r="D16" i="1"/>
  <c r="D17" i="1"/>
  <c r="D18" i="1"/>
  <c r="E18" i="1" s="1"/>
  <c r="D19" i="1"/>
  <c r="D20" i="1"/>
  <c r="D21" i="1"/>
  <c r="D22" i="1"/>
  <c r="D23" i="1"/>
  <c r="D24" i="1"/>
  <c r="D25" i="1"/>
  <c r="D26" i="1"/>
  <c r="E26" i="1" s="1"/>
  <c r="D27" i="1"/>
  <c r="D28" i="1"/>
  <c r="D29" i="1"/>
  <c r="D30" i="1"/>
  <c r="D31" i="1"/>
  <c r="D32" i="1"/>
  <c r="D33" i="1"/>
  <c r="D34" i="1"/>
  <c r="E34" i="1" s="1"/>
  <c r="D35" i="1"/>
  <c r="D36" i="1"/>
  <c r="D37" i="1"/>
  <c r="D38" i="1"/>
  <c r="D39" i="1"/>
  <c r="D40" i="1"/>
  <c r="D41" i="1"/>
  <c r="D42" i="1"/>
  <c r="E42" i="1" s="1"/>
  <c r="D43" i="1"/>
  <c r="D44" i="1"/>
  <c r="D45" i="1"/>
  <c r="D46" i="1"/>
  <c r="D47" i="1"/>
  <c r="D48" i="1"/>
  <c r="D49" i="1"/>
  <c r="D50" i="1"/>
  <c r="E50" i="1" s="1"/>
  <c r="D51" i="1"/>
  <c r="D52" i="1"/>
  <c r="B84" i="1"/>
  <c r="C86" i="1"/>
  <c r="C85" i="1"/>
  <c r="C84" i="1"/>
  <c r="B86" i="1"/>
  <c r="B85" i="1"/>
  <c r="C74" i="1" a="1"/>
  <c r="C74" i="1" s="1"/>
  <c r="D65" i="1" a="1"/>
  <c r="D65" i="1" s="1"/>
  <c r="C65" i="1" a="1"/>
  <c r="C65" i="1" s="1"/>
  <c r="C56" i="1" a="1"/>
  <c r="C56" i="1" s="1"/>
  <c r="O5" i="1"/>
  <c r="O7" i="1"/>
  <c r="O8" i="1"/>
  <c r="O9" i="1"/>
  <c r="O13" i="1"/>
  <c r="O15" i="1"/>
  <c r="O16" i="1"/>
  <c r="O17" i="1"/>
  <c r="O21" i="1"/>
  <c r="O23" i="1"/>
  <c r="O24" i="1"/>
  <c r="O25" i="1"/>
  <c r="O29" i="1"/>
  <c r="O31" i="1"/>
  <c r="O32" i="1"/>
  <c r="O33" i="1"/>
  <c r="O37" i="1"/>
  <c r="O39" i="1"/>
  <c r="O40" i="1"/>
  <c r="O41" i="1"/>
  <c r="O45" i="1"/>
  <c r="O47" i="1"/>
  <c r="O48" i="1"/>
  <c r="O49" i="1"/>
  <c r="P49" i="1" s="1"/>
  <c r="O2" i="1"/>
  <c r="J5" i="1"/>
  <c r="J6" i="1"/>
  <c r="J7" i="1"/>
  <c r="J9" i="1"/>
  <c r="J10" i="1"/>
  <c r="J13" i="1"/>
  <c r="J14" i="1"/>
  <c r="J15" i="1"/>
  <c r="J17" i="1"/>
  <c r="J18" i="1"/>
  <c r="J21" i="1"/>
  <c r="J22" i="1"/>
  <c r="J23" i="1"/>
  <c r="J25" i="1"/>
  <c r="J26" i="1"/>
  <c r="J29" i="1"/>
  <c r="J30" i="1"/>
  <c r="J31" i="1"/>
  <c r="J33" i="1"/>
  <c r="J34" i="1"/>
  <c r="J37" i="1"/>
  <c r="J38" i="1"/>
  <c r="J39" i="1"/>
  <c r="J41" i="1"/>
  <c r="J42" i="1"/>
  <c r="J45" i="1"/>
  <c r="J46" i="1"/>
  <c r="J47" i="1"/>
  <c r="J49" i="1"/>
  <c r="J50" i="1"/>
  <c r="J2" i="1"/>
  <c r="F11" i="1"/>
  <c r="F27" i="1"/>
  <c r="E2" i="1"/>
  <c r="E3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5" i="1"/>
  <c r="F35" i="1" s="1"/>
  <c r="E36" i="1"/>
  <c r="E37" i="1"/>
  <c r="E38" i="1"/>
  <c r="E39" i="1"/>
  <c r="E40" i="1"/>
  <c r="E41" i="1"/>
  <c r="E43" i="1"/>
  <c r="E44" i="1"/>
  <c r="E45" i="1"/>
  <c r="E46" i="1"/>
  <c r="E47" i="1"/>
  <c r="E48" i="1"/>
  <c r="E49" i="1"/>
  <c r="E51" i="1"/>
  <c r="E52" i="1"/>
  <c r="P29" i="1" l="1"/>
  <c r="P23" i="1"/>
  <c r="P43" i="1"/>
  <c r="P36" i="1"/>
  <c r="D74" i="1" a="1"/>
  <c r="D74" i="1" s="1"/>
  <c r="O11" i="1"/>
  <c r="P15" i="1" s="1"/>
  <c r="P19" i="1"/>
  <c r="P40" i="1"/>
  <c r="K3" i="1"/>
  <c r="K48" i="1"/>
  <c r="K40" i="1"/>
  <c r="K24" i="1"/>
  <c r="K16" i="1"/>
  <c r="K8" i="1"/>
  <c r="K43" i="1"/>
  <c r="K32" i="1"/>
  <c r="K52" i="1"/>
  <c r="K44" i="1"/>
  <c r="K36" i="1"/>
  <c r="K28" i="1"/>
  <c r="K20" i="1"/>
  <c r="K12" i="1"/>
  <c r="K4" i="1"/>
  <c r="K9" i="1"/>
  <c r="K47" i="1"/>
  <c r="K39" i="1"/>
  <c r="K31" i="1"/>
  <c r="K23" i="1"/>
  <c r="K15" i="1"/>
  <c r="K7" i="1"/>
  <c r="K46" i="1"/>
  <c r="K38" i="1"/>
  <c r="K30" i="1"/>
  <c r="K22" i="1"/>
  <c r="K14" i="1"/>
  <c r="K6" i="1"/>
  <c r="K45" i="1"/>
  <c r="K37" i="1"/>
  <c r="K29" i="1"/>
  <c r="K21" i="1"/>
  <c r="K13" i="1"/>
  <c r="K5" i="1"/>
  <c r="K2" i="1"/>
  <c r="K50" i="1"/>
  <c r="K42" i="1"/>
  <c r="K34" i="1"/>
  <c r="K26" i="1"/>
  <c r="K18" i="1"/>
  <c r="K10" i="1"/>
  <c r="K19" i="1"/>
  <c r="K49" i="1"/>
  <c r="K41" i="1"/>
  <c r="K33" i="1"/>
  <c r="K25" i="1"/>
  <c r="K17" i="1"/>
  <c r="F28" i="1"/>
  <c r="F17" i="1"/>
  <c r="F33" i="1"/>
  <c r="F32" i="1"/>
  <c r="B65" i="1" a="1"/>
  <c r="B65" i="1" s="1"/>
  <c r="F9" i="1"/>
  <c r="B74" i="1" a="1"/>
  <c r="B74" i="1" s="1"/>
  <c r="E10" i="1"/>
  <c r="F44" i="1" s="1"/>
  <c r="F3" i="1"/>
  <c r="F47" i="1"/>
  <c r="F38" i="1"/>
  <c r="F30" i="1"/>
  <c r="F29" i="1"/>
  <c r="F21" i="1"/>
  <c r="F13" i="1"/>
  <c r="P17" i="1" l="1"/>
  <c r="P24" i="1"/>
  <c r="P3" i="1"/>
  <c r="P20" i="1"/>
  <c r="P5" i="1"/>
  <c r="P21" i="1"/>
  <c r="P50" i="1"/>
  <c r="P2" i="1"/>
  <c r="P32" i="1"/>
  <c r="P11" i="1"/>
  <c r="P28" i="1"/>
  <c r="P37" i="1"/>
  <c r="P51" i="1"/>
  <c r="P13" i="1"/>
  <c r="P48" i="1"/>
  <c r="P44" i="1"/>
  <c r="P45" i="1"/>
  <c r="P8" i="1"/>
  <c r="P33" i="1"/>
  <c r="P9" i="1"/>
  <c r="P31" i="1"/>
  <c r="P14" i="1"/>
  <c r="P6" i="1"/>
  <c r="P25" i="1"/>
  <c r="P7" i="1"/>
  <c r="P26" i="1"/>
  <c r="P4" i="1"/>
  <c r="P30" i="1"/>
  <c r="P22" i="1"/>
  <c r="P41" i="1"/>
  <c r="P47" i="1"/>
  <c r="P39" i="1"/>
  <c r="P10" i="1"/>
  <c r="P52" i="1"/>
  <c r="P18" i="1"/>
  <c r="P16" i="1"/>
  <c r="P34" i="1"/>
  <c r="P12" i="1"/>
  <c r="P46" i="1"/>
  <c r="P38" i="1"/>
  <c r="P42" i="1"/>
  <c r="F46" i="1"/>
  <c r="F34" i="1"/>
  <c r="F37" i="1"/>
  <c r="F41" i="1"/>
  <c r="F15" i="1"/>
  <c r="F2" i="1"/>
  <c r="F52" i="1"/>
  <c r="F10" i="1"/>
  <c r="F16" i="1"/>
  <c r="F4" i="1"/>
  <c r="F50" i="1"/>
  <c r="F45" i="1"/>
  <c r="F43" i="1"/>
  <c r="F23" i="1"/>
  <c r="F36" i="1"/>
  <c r="F48" i="1"/>
  <c r="F24" i="1"/>
  <c r="F8" i="1"/>
  <c r="F20" i="1"/>
  <c r="F7" i="1"/>
  <c r="F25" i="1"/>
  <c r="F19" i="1"/>
  <c r="F6" i="1"/>
  <c r="F14" i="1"/>
  <c r="F31" i="1"/>
  <c r="F40" i="1"/>
  <c r="F26" i="1"/>
  <c r="F18" i="1"/>
  <c r="F5" i="1"/>
  <c r="F22" i="1"/>
  <c r="F39" i="1"/>
  <c r="F12" i="1"/>
  <c r="F49" i="1"/>
  <c r="F51" i="1"/>
  <c r="F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<sst xmlns="http://schemas.openxmlformats.org/spreadsheetml/2006/main" count="151" uniqueCount="90">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</sst>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Results</a:t>
            </a:r>
          </a:p>
        </c:rich>
      </c:tx>
      <c:layout>
        <c:manualLayout>
          <c:xMode val="edge"/>
          <c:yMode val="edge"/>
          <c:x val="0.42338188976377955"/>
          <c:y val="2.3166023166023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13670166229222"/>
          <c:y val="0.10626637886480406"/>
          <c:w val="0.84505774278215218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6-4DD1-8A21-72610B764A48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36-4DD1-8A21-72610B764A4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0485680"/>
        <c:axId val="1440489008"/>
      </c:barChart>
      <c:catAx>
        <c:axId val="144048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489008"/>
        <c:crosses val="autoZero"/>
        <c:auto val="1"/>
        <c:lblAlgn val="ctr"/>
        <c:lblOffset val="100"/>
        <c:noMultiLvlLbl val="0"/>
      </c:catAx>
      <c:valAx>
        <c:axId val="14404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48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69</xdr:row>
      <xdr:rowOff>31750</xdr:rowOff>
    </xdr:from>
    <xdr:to>
      <xdr:col>9</xdr:col>
      <xdr:colOff>463549</xdr:colOff>
      <xdr:row>88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F6F203-3ED8-49C7-050D-40CC82E5F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3" workbookViewId="0">
      <selection activeCell="B87" sqref="B87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(C2-B2)</f>
        <v>-15396420.870000005</v>
      </c>
      <c r="E2" s="5">
        <f>IFERROR(D2/B2, "N/A")</f>
        <v>-4.3170750765267295E-2</v>
      </c>
      <c r="F2">
        <f>IFERROR(RANK(E2,$E$2:$E$52),"N/A")</f>
        <v>35</v>
      </c>
      <c r="G2">
        <v>382685200</v>
      </c>
      <c r="H2">
        <v>346340810.81999999</v>
      </c>
      <c r="I2">
        <f>(H2-G2)</f>
        <v>-36344389.180000007</v>
      </c>
      <c r="J2" s="5">
        <f>IFERROR(I2/G2,"N/A")</f>
        <v>-9.4972027086493035E-2</v>
      </c>
      <c r="K2">
        <f>IFERROR(RANK(J2,$J$2:$J$52),"N/A")</f>
        <v>39</v>
      </c>
      <c r="L2">
        <v>376548600</v>
      </c>
      <c r="M2">
        <v>355279492.22999901</v>
      </c>
      <c r="N2">
        <f>M2-L2</f>
        <v>-21269107.770000994</v>
      </c>
      <c r="O2" s="5">
        <f>IFERROR(N2/L2,"N/A")</f>
        <v>-5.6484362894991494E-2</v>
      </c>
      <c r="P2">
        <f>IFERROR(RANK(O2,$O$2:$O$52),"N/A")</f>
        <v>35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(C3-B3)</f>
        <v>-7585.4099999999744</v>
      </c>
      <c r="E3" s="5">
        <f t="shared" ref="E3:E52" si="1">IFERROR(D3/B3, "N/A")</f>
        <v>-2.3069981751824741E-2</v>
      </c>
      <c r="F3">
        <f t="shared" ref="F3:F52" si="2">IFERROR(RANK(E3,$E$2:$E$52),"N/A")</f>
        <v>27</v>
      </c>
      <c r="G3">
        <v>334800</v>
      </c>
      <c r="H3">
        <v>312433.70999999897</v>
      </c>
      <c r="I3">
        <f t="shared" ref="I3:I52" si="3">(H3-G3)</f>
        <v>-22366.290000001027</v>
      </c>
      <c r="J3" s="5">
        <f t="shared" ref="J3:J52" si="4">IFERROR(I3/G3,"N/A")</f>
        <v>-6.6804928315415249E-2</v>
      </c>
      <c r="K3">
        <f>IFERROR(RANK(J3,$J$2:$J$52),"N/A")</f>
        <v>35</v>
      </c>
      <c r="L3">
        <v>322700</v>
      </c>
      <c r="M3">
        <v>322263.03999999998</v>
      </c>
      <c r="N3">
        <f t="shared" ref="N3:N52" si="5">M3-L3</f>
        <v>-436.96000000002095</v>
      </c>
      <c r="O3" s="5">
        <f t="shared" ref="O3:O52" si="6">IFERROR(N3/L3,"N/A")</f>
        <v>-1.3540749922529313E-3</v>
      </c>
      <c r="P3">
        <f t="shared" ref="P3:P52" si="7">IFERROR(RANK(O3,$O$2:$O$52),"N/A")</f>
        <v>12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ref="K4:K52" si="8">IFERROR(RANK(J4,$J$2:$J$52), "N/A")</f>
        <v>13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24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8"/>
        <v>44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27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8"/>
        <v>5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10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47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8"/>
        <v>41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45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48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8"/>
        <v>45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47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33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8"/>
        <v>42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40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8"/>
        <v>32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20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N/A</v>
      </c>
      <c r="F11" t="str">
        <f t="shared" si="2"/>
        <v>N/A</v>
      </c>
      <c r="G11">
        <v>0</v>
      </c>
      <c r="H11">
        <v>0</v>
      </c>
      <c r="I11">
        <f t="shared" si="3"/>
        <v>0</v>
      </c>
      <c r="J11" s="5" t="str">
        <f t="shared" si="4"/>
        <v>N/A</v>
      </c>
      <c r="K11" t="str">
        <f t="shared" si="8"/>
        <v>N/A</v>
      </c>
      <c r="L11">
        <v>375000</v>
      </c>
      <c r="M11">
        <v>63771.91</v>
      </c>
      <c r="N11">
        <f t="shared" si="5"/>
        <v>-311228.08999999997</v>
      </c>
      <c r="O11" s="5">
        <f t="shared" si="6"/>
        <v>-0.82994157333333329</v>
      </c>
      <c r="P11">
        <f t="shared" si="7"/>
        <v>48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36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8"/>
        <v>43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39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16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8"/>
        <v>31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22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8"/>
        <v>9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30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8"/>
        <v>25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21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8"/>
        <v>3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6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28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8"/>
        <v>24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38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37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8"/>
        <v>34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46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34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8"/>
        <v>37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37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8"/>
        <v>2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3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40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8"/>
        <v>38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28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17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8"/>
        <v>11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7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31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8"/>
        <v>23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23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18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8"/>
        <v>21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8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8"/>
        <v>12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14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44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8"/>
        <v>33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36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N/A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 t="str">
        <f t="shared" si="4"/>
        <v>N/A</v>
      </c>
      <c r="K27" t="str">
        <f t="shared" si="8"/>
        <v>N/A</v>
      </c>
      <c r="L27">
        <v>0</v>
      </c>
      <c r="M27">
        <v>0</v>
      </c>
      <c r="N27">
        <f t="shared" si="5"/>
        <v>0</v>
      </c>
      <c r="O27" s="5" t="str">
        <f t="shared" si="6"/>
        <v>N/A</v>
      </c>
      <c r="P27" t="str">
        <f t="shared" si="7"/>
        <v>N/A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46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8"/>
        <v>47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42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21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8"/>
        <v>22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5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9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8"/>
        <v>7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13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20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8"/>
        <v>17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29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13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8"/>
        <v>14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26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8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8"/>
        <v>6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15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23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8"/>
        <v>28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25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N/A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 t="str">
        <f t="shared" si="4"/>
        <v>N/A</v>
      </c>
      <c r="K35" t="str">
        <f t="shared" si="8"/>
        <v>N/A</v>
      </c>
      <c r="L35">
        <v>0</v>
      </c>
      <c r="M35">
        <v>0</v>
      </c>
      <c r="N35">
        <f t="shared" si="5"/>
        <v>0</v>
      </c>
      <c r="O35" s="5" t="str">
        <f t="shared" si="6"/>
        <v>N/A</v>
      </c>
      <c r="P35" t="str">
        <f t="shared" si="7"/>
        <v>N/A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39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8"/>
        <v>48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44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30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8"/>
        <v>29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41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24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8"/>
        <v>30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9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41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8"/>
        <v>46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32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26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8"/>
        <v>27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18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8"/>
        <v>15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19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5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8"/>
        <v>10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2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25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8"/>
        <v>26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31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10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8"/>
        <v>8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4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15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8"/>
        <v>19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17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6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8"/>
        <v>16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33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8"/>
        <v>4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11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29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8"/>
        <v>20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34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8"/>
        <v>36</v>
      </c>
      <c r="L49">
        <v>0</v>
      </c>
      <c r="M49">
        <v>0</v>
      </c>
      <c r="N49">
        <f t="shared" si="5"/>
        <v>0</v>
      </c>
      <c r="O49" s="5" t="str">
        <f t="shared" si="6"/>
        <v>N/A</v>
      </c>
      <c r="P49" t="str">
        <f t="shared" si="7"/>
        <v>N/A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8"/>
        <v>1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1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14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8"/>
        <v>18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16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42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8"/>
        <v>40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43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 cm="1">
        <f t="array" ref="B56:B61">VLOOKUP($A$56:$A$61,A2:D52,4,FALSE)</f>
        <v>-36209.630000000005</v>
      </c>
      <c r="C56" cm="1">
        <f t="array" ref="C56:C61">VLOOKUP($A$56:$A$61,A2:I52,9,FALSE)</f>
        <v>-27292.159999999974</v>
      </c>
      <c r="D56" cm="1">
        <f t="array" ref="D56:D61">VLOOKUP($A$56:$A$61,A2:N52,14,FALSE)</f>
        <v>-9181.0800000000163</v>
      </c>
    </row>
    <row r="57" spans="1:16" x14ac:dyDescent="0.35">
      <c r="A57" t="s">
        <v>25</v>
      </c>
      <c r="B57">
        <v>0</v>
      </c>
      <c r="C57">
        <v>0</v>
      </c>
      <c r="D57">
        <v>-311228.08999999997</v>
      </c>
    </row>
    <row r="58" spans="1:16" x14ac:dyDescent="0.35">
      <c r="A58" t="s">
        <v>32</v>
      </c>
      <c r="B58">
        <v>-149396.10000000987</v>
      </c>
      <c r="C58">
        <v>-189254.06000000006</v>
      </c>
      <c r="D58">
        <v>-374962.91000000015</v>
      </c>
    </row>
    <row r="59" spans="1:16" x14ac:dyDescent="0.35">
      <c r="A59" t="s">
        <v>38</v>
      </c>
      <c r="B59">
        <v>-12230.810000000056</v>
      </c>
      <c r="C59">
        <v>-45485.580000000075</v>
      </c>
      <c r="D59">
        <v>-72.879999999888241</v>
      </c>
    </row>
    <row r="60" spans="1:16" x14ac:dyDescent="0.35">
      <c r="A60" t="s">
        <v>39</v>
      </c>
      <c r="B60">
        <v>-4950.4699999999721</v>
      </c>
      <c r="C60">
        <v>-8005.7900000010268</v>
      </c>
      <c r="D60">
        <v>-1724.9000000000233</v>
      </c>
    </row>
    <row r="61" spans="1:16" x14ac:dyDescent="0.35">
      <c r="A61" t="s">
        <v>55</v>
      </c>
      <c r="B61">
        <v>-184239.79000001028</v>
      </c>
      <c r="C61">
        <v>-133456.33000001032</v>
      </c>
      <c r="D61"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:B70">_xlfn.XLOOKUP($A$65:$A$70,A2:A52,D2:D52,"N/A",0,1)</f>
        <v>-36209.630000000005</v>
      </c>
      <c r="C65" cm="1">
        <f t="array" ref="C65:C70">_xlfn.XLOOKUP($A$65:$A$70, A2:A52,I2:I52, "N/A",0,1)</f>
        <v>-27292.159999999974</v>
      </c>
      <c r="D65" cm="1">
        <f t="array" ref="D65:D70">_xlfn.XLOOKUP($A$65:$A$70,A2:A52,N2:N52,"N/A",0,1)</f>
        <v>-9181.0800000000163</v>
      </c>
    </row>
    <row r="66" spans="1:4" x14ac:dyDescent="0.35">
      <c r="A66" t="s">
        <v>25</v>
      </c>
      <c r="B66">
        <v>0</v>
      </c>
      <c r="C66">
        <v>0</v>
      </c>
      <c r="D66">
        <v>-311228.08999999997</v>
      </c>
    </row>
    <row r="67" spans="1:4" x14ac:dyDescent="0.35">
      <c r="A67" t="s">
        <v>32</v>
      </c>
      <c r="B67">
        <v>-149396.10000000987</v>
      </c>
      <c r="C67">
        <v>-189254.06000000006</v>
      </c>
      <c r="D67">
        <v>-374962.91000000015</v>
      </c>
    </row>
    <row r="68" spans="1:4" x14ac:dyDescent="0.35">
      <c r="A68" t="s">
        <v>38</v>
      </c>
      <c r="B68">
        <v>-12230.810000000056</v>
      </c>
      <c r="C68">
        <v>-45485.580000000075</v>
      </c>
      <c r="D68">
        <v>-72.879999999888241</v>
      </c>
    </row>
    <row r="69" spans="1:4" x14ac:dyDescent="0.35">
      <c r="A69" t="s">
        <v>39</v>
      </c>
      <c r="B69">
        <v>-4950.4699999999721</v>
      </c>
      <c r="C69">
        <v>-8005.7900000010268</v>
      </c>
      <c r="D69">
        <v>-1724.9000000000233</v>
      </c>
    </row>
    <row r="70" spans="1:4" x14ac:dyDescent="0.35">
      <c r="A70" t="s">
        <v>55</v>
      </c>
      <c r="B70">
        <v>-184239.79000001028</v>
      </c>
      <c r="C70">
        <v>-133456.33000001032</v>
      </c>
      <c r="D70"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 cm="1">
        <f t="array" ref="B74:B79">INDEX(D2:D52,MATCH(A74:A79, $A$2:$A$52,0))</f>
        <v>-36209.630000000005</v>
      </c>
      <c r="C74" cm="1">
        <f t="array" ref="C74:C79">INDEX(I2:I52,MATCH(A74:A79,$A$2:$A$52,0))</f>
        <v>-27292.159999999974</v>
      </c>
      <c r="D74" cm="1">
        <f t="array" ref="D74:D79">INDEX(N2:N52,MATCH(A74:A79,$A$2:$A$52,0))</f>
        <v>-9181.0800000000163</v>
      </c>
    </row>
    <row r="75" spans="1:4" x14ac:dyDescent="0.35">
      <c r="A75" t="s">
        <v>25</v>
      </c>
      <c r="B75">
        <v>0</v>
      </c>
      <c r="C75">
        <v>0</v>
      </c>
      <c r="D75">
        <v>-311228.08999999997</v>
      </c>
    </row>
    <row r="76" spans="1:4" x14ac:dyDescent="0.35">
      <c r="A76" t="s">
        <v>32</v>
      </c>
      <c r="B76">
        <v>-149396.10000000987</v>
      </c>
      <c r="C76">
        <v>-189254.06000000006</v>
      </c>
      <c r="D76">
        <v>-374962.91000000015</v>
      </c>
    </row>
    <row r="77" spans="1:4" x14ac:dyDescent="0.35">
      <c r="A77" t="s">
        <v>38</v>
      </c>
      <c r="B77">
        <v>-12230.810000000056</v>
      </c>
      <c r="C77">
        <v>-45485.580000000075</v>
      </c>
      <c r="D77">
        <v>-72.879999999888241</v>
      </c>
    </row>
    <row r="78" spans="1:4" x14ac:dyDescent="0.35">
      <c r="A78" t="s">
        <v>39</v>
      </c>
      <c r="B78">
        <v>-4950.4699999999721</v>
      </c>
      <c r="C78">
        <v>-8005.7900000010268</v>
      </c>
      <c r="D78">
        <v>-1724.9000000000233</v>
      </c>
    </row>
    <row r="79" spans="1:4" x14ac:dyDescent="0.35">
      <c r="A79" t="s">
        <v>55</v>
      </c>
      <c r="B79">
        <v>-184239.79000001028</v>
      </c>
      <c r="C79">
        <v>-133456.33000001032</v>
      </c>
      <c r="D79"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 t="e">
        <f>INDEX(B2:B52,MATCH($B$87,$A$2:$A$52,0))</f>
        <v>#N/A</v>
      </c>
      <c r="C84" s="6" t="e">
        <f>INDEX(C2:C52,MATCH($B$87,$A$2:$A$52,0))</f>
        <v>#N/A</v>
      </c>
    </row>
    <row r="85" spans="1:7" x14ac:dyDescent="0.35">
      <c r="A85" t="s">
        <v>74</v>
      </c>
      <c r="B85" s="6" t="e">
        <f>INDEX(B3:B53,MATCH($B$87,$A$2:$A$52,0))</f>
        <v>#N/A</v>
      </c>
      <c r="C85" s="6" t="e">
        <f>INDEX(H2:H52,MATCH($B$87,$A$2:$A$52,0))</f>
        <v>#N/A</v>
      </c>
    </row>
    <row r="86" spans="1:7" x14ac:dyDescent="0.35">
      <c r="A86" t="s">
        <v>75</v>
      </c>
      <c r="B86" s="6" t="e">
        <f>INDEX(B4:B54,MATCH($B$87,$A$2:$A$52,0))</f>
        <v>#N/A</v>
      </c>
      <c r="C86" s="6" t="e">
        <f>INDEX(M2:M52,MATCH($B$87,$A$2:$A$52,0))</f>
        <v>#N/A</v>
      </c>
    </row>
    <row r="87" spans="1:7" x14ac:dyDescent="0.35">
      <c r="B87" t="s">
        <v>0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phoneticPr fontId="20" type="noConversion"/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B781D142-22F2-4AFD-970D-12CC2F458849}">
      <formula1>$A$1:$A$52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6738-DA4D-40F6-8A56-D8AE30509D35}">
  <dimension ref="A1"/>
  <sheetViews>
    <sheetView workbookViewId="0"/>
  </sheetViews>
  <sheetFormatPr defaultRowHeight="14.5" x14ac:dyDescent="0.35"/>
  <cols>
    <col min="1" max="1" width="13.08984375" customWidth="1"/>
    <col min="2" max="2" width="15.453125" customWidth="1"/>
    <col min="3" max="3" width="20" customWidth="1"/>
  </cols>
  <sheetData>
    <row r="1" spans="1:1" x14ac:dyDescent="0.35">
      <c r="A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1FD1145-71A9-4E2F-ACE5-CA80A6773F96}">
          <x14:formula1>
            <xm:f>metro_budget!$A$1:$A$52</xm:f>
          </x14:formula1>
          <xm:sqref>A1</xm:sqref>
        </x14:dataValidation>
        <x14:dataValidation type="list" allowBlank="1" showInputMessage="1" showErrorMessage="1" xr:uid="{6906AB46-8B99-4045-92EE-982A6D89349D}">
          <x14:formula1>
            <xm:f>metro_budget!$B$1:$B$52</xm:f>
          </x14:formula1>
          <xm:sqref>B1</xm:sqref>
        </x14:dataValidation>
        <x14:dataValidation type="list" allowBlank="1" showInputMessage="1" showErrorMessage="1" xr:uid="{8D71B817-4C01-4BA6-9293-C36E533505DA}">
          <x14:formula1>
            <xm:f>metro_budget!$C$1:$C$52</xm:f>
          </x14:formula1>
          <xm:sqref>C1</xm:sqref>
        </x14:dataValidation>
        <x14:dataValidation type="list" allowBlank="1" showInputMessage="1" showErrorMessage="1" xr:uid="{0BBC7243-0EF6-459C-AB7C-F46FE5149515}">
          <x14:formula1>
            <xm:f>metro_budget!$G$1:$G$52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topLeftCell="A7"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Sheet1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 Haskins</dc:creator>
  <cp:keywords/>
  <dc:description/>
  <cp:lastModifiedBy>Ashley Haskins</cp:lastModifiedBy>
  <cp:revision/>
  <dcterms:created xsi:type="dcterms:W3CDTF">2020-02-26T17:00:38Z</dcterms:created>
  <dcterms:modified xsi:type="dcterms:W3CDTF">2023-01-27T00:08:29Z</dcterms:modified>
  <cp:category/>
  <cp:contentStatus/>
</cp:coreProperties>
</file>