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8515" windowHeight="12090"/>
  </bookViews>
  <sheets>
    <sheet name="Table 1" sheetId="8" r:id="rId1"/>
  </sheets>
  <definedNames>
    <definedName name="solver_adj" localSheetId="0" hidden="1">'Table 1'!$B$10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'Table 1'!$B$21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1.2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B11" i="8" l="1"/>
  <c r="B13" i="8" s="1"/>
  <c r="B7" i="8"/>
  <c r="B8" i="8" s="1"/>
  <c r="B14" i="8" s="1"/>
  <c r="B4" i="8"/>
  <c r="B5" i="8" s="1"/>
  <c r="B17" i="8" l="1"/>
  <c r="G9" i="8" s="1"/>
  <c r="B15" i="8"/>
  <c r="B18" i="8" s="1"/>
  <c r="B20" i="8" l="1"/>
  <c r="B21" i="8" s="1"/>
  <c r="H10" i="8"/>
  <c r="B23" i="8" l="1"/>
  <c r="B24" i="8" l="1"/>
  <c r="B25" i="8" s="1"/>
  <c r="B26" i="8" s="1"/>
  <c r="B22" i="8"/>
</calcChain>
</file>

<file path=xl/sharedStrings.xml><?xml version="1.0" encoding="utf-8"?>
<sst xmlns="http://schemas.openxmlformats.org/spreadsheetml/2006/main" count="76" uniqueCount="58">
  <si>
    <t>Di</t>
  </si>
  <si>
    <t>m</t>
  </si>
  <si>
    <t>Da</t>
  </si>
  <si>
    <t>Dm</t>
  </si>
  <si>
    <t>d</t>
  </si>
  <si>
    <t>l</t>
  </si>
  <si>
    <t>A</t>
  </si>
  <si>
    <t>m²</t>
  </si>
  <si>
    <t>N</t>
  </si>
  <si>
    <t>F</t>
  </si>
  <si>
    <t>Wb</t>
  </si>
  <si>
    <t>B</t>
  </si>
  <si>
    <t>T</t>
  </si>
  <si>
    <t>B [T]</t>
  </si>
  <si>
    <t>H [A/m]</t>
  </si>
  <si>
    <t>A/m</t>
  </si>
  <si>
    <t>Q</t>
  </si>
  <si>
    <t>I</t>
  </si>
  <si>
    <r>
      <t>l</t>
    </r>
    <r>
      <rPr>
        <vertAlign val="subscript"/>
        <sz val="11"/>
        <color theme="1"/>
        <rFont val="Calibri"/>
        <family val="2"/>
        <scheme val="minor"/>
      </rPr>
      <t>L</t>
    </r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</si>
  <si>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</si>
  <si>
    <r>
      <t>R</t>
    </r>
    <r>
      <rPr>
        <vertAlign val="subscript"/>
        <sz val="11"/>
        <color theme="1"/>
        <rFont val="Calibri"/>
        <family val="2"/>
        <scheme val="minor"/>
      </rPr>
      <t>mL</t>
    </r>
  </si>
  <si>
    <t>1/H</t>
  </si>
  <si>
    <r>
      <t>F</t>
    </r>
    <r>
      <rPr>
        <vertAlign val="subscript"/>
        <sz val="11"/>
        <color theme="1"/>
        <rFont val="Calibri"/>
        <family val="2"/>
        <scheme val="minor"/>
      </rPr>
      <t>K</t>
    </r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</si>
  <si>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</si>
  <si>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vertAlign val="subscript"/>
        <sz val="11"/>
        <color theme="1"/>
        <rFont val="Calibri"/>
        <family val="2"/>
        <scheme val="minor"/>
      </rPr>
      <t>K</t>
    </r>
  </si>
  <si>
    <r>
      <t>H</t>
    </r>
    <r>
      <rPr>
        <vertAlign val="subscript"/>
        <sz val="11"/>
        <color theme="1"/>
        <rFont val="Calibri"/>
        <family val="2"/>
        <scheme val="minor"/>
      </rPr>
      <t>Fe</t>
    </r>
  </si>
  <si>
    <r>
      <t>H</t>
    </r>
    <r>
      <rPr>
        <vertAlign val="subscript"/>
        <sz val="11"/>
        <color theme="1"/>
        <rFont val="Calibri"/>
        <family val="2"/>
        <scheme val="minor"/>
      </rPr>
      <t>L</t>
    </r>
  </si>
  <si>
    <r>
      <t>V</t>
    </r>
    <r>
      <rPr>
        <vertAlign val="subscript"/>
        <sz val="11"/>
        <color theme="1"/>
        <rFont val="Calibri"/>
        <family val="2"/>
        <scheme val="minor"/>
      </rPr>
      <t>Fe</t>
    </r>
  </si>
  <si>
    <r>
      <t>V</t>
    </r>
    <r>
      <rPr>
        <vertAlign val="subscript"/>
        <sz val="11"/>
        <color theme="1"/>
        <rFont val="Calibri"/>
        <family val="2"/>
        <scheme val="minor"/>
      </rPr>
      <t>L</t>
    </r>
  </si>
  <si>
    <t>inner diameter</t>
  </si>
  <si>
    <t>outer diameter</t>
  </si>
  <si>
    <t>mean diameter</t>
  </si>
  <si>
    <t>length of field line</t>
  </si>
  <si>
    <t>diameter of cross section</t>
  </si>
  <si>
    <t>area of cross section</t>
  </si>
  <si>
    <t>windings of coil</t>
  </si>
  <si>
    <t>airgap</t>
  </si>
  <si>
    <t>Material characteristic</t>
  </si>
  <si>
    <t>coil current</t>
  </si>
  <si>
    <t>mmf</t>
  </si>
  <si>
    <t>with respect to core</t>
  </si>
  <si>
    <t>no-load mmf</t>
  </si>
  <si>
    <t>inner resistance</t>
  </si>
  <si>
    <t>short-circuit flux</t>
  </si>
  <si>
    <t>no-load field strength</t>
  </si>
  <si>
    <t>short-circuit flux density</t>
  </si>
  <si>
    <t>field strength in core</t>
  </si>
  <si>
    <t>flux density</t>
  </si>
  <si>
    <t>flux</t>
  </si>
  <si>
    <t>mmf in core</t>
  </si>
  <si>
    <t>mmf in airgap</t>
  </si>
  <si>
    <t>field strength in airgap</t>
  </si>
  <si>
    <t>total mmf</t>
  </si>
  <si>
    <t>Source</t>
  </si>
  <si>
    <t>Substitute source</t>
  </si>
  <si>
    <t>Point of operation = intersection between material and source</t>
  </si>
  <si>
    <t>=</t>
  </si>
  <si>
    <t>ToroidalCore with Airgap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</si>
</sst>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'Table 1'!$H$2</c:f>
              <c:strCache>
                <c:ptCount val="1"/>
                <c:pt idx="0">
                  <c:v>B [T]</c:v>
                </c:pt>
              </c:strCache>
            </c:strRef>
          </c:tx>
          <c:marker>
            <c:symbol val="none"/>
          </c:marker>
          <c:xVal>
            <c:numRef>
              <c:f>'Table 1'!$G$3:$G$5</c:f>
              <c:numCache>
                <c:formatCode>General</c:formatCode>
                <c:ptCount val="3"/>
                <c:pt idx="0">
                  <c:v>0</c:v>
                </c:pt>
                <c:pt idx="1">
                  <c:v>300</c:v>
                </c:pt>
                <c:pt idx="2">
                  <c:v>1600</c:v>
                </c:pt>
              </c:numCache>
            </c:numRef>
          </c:xVal>
          <c:yVal>
            <c:numRef>
              <c:f>'Table 1'!$H$3:$H$5</c:f>
              <c:numCache>
                <c:formatCode>General</c:formatCode>
                <c:ptCount val="3"/>
                <c:pt idx="0">
                  <c:v>0</c:v>
                </c:pt>
                <c:pt idx="1">
                  <c:v>1.2</c:v>
                </c:pt>
                <c:pt idx="2">
                  <c:v>1.4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'Table 1'!$G$7</c:f>
              <c:strCache>
                <c:ptCount val="1"/>
                <c:pt idx="0">
                  <c:v>Source</c:v>
                </c:pt>
              </c:strCache>
            </c:strRef>
          </c:tx>
          <c:marker>
            <c:symbol val="none"/>
          </c:marker>
          <c:xVal>
            <c:numRef>
              <c:f>'Table 1'!$G$9:$G$10</c:f>
              <c:numCache>
                <c:formatCode>General</c:formatCode>
                <c:ptCount val="2"/>
                <c:pt idx="0">
                  <c:v>1593.2399109680323</c:v>
                </c:pt>
                <c:pt idx="1">
                  <c:v>0</c:v>
                </c:pt>
              </c:numCache>
            </c:numRef>
          </c:xVal>
          <c:yVal>
            <c:numRef>
              <c:f>'Table 1'!$H$9:$H$10</c:f>
              <c:numCache>
                <c:formatCode>General</c:formatCode>
                <c:ptCount val="2"/>
                <c:pt idx="0">
                  <c:v>0</c:v>
                </c:pt>
                <c:pt idx="1">
                  <c:v>1.8849555921538759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353216"/>
        <c:axId val="282350720"/>
      </c:scatterChart>
      <c:valAx>
        <c:axId val="281353216"/>
        <c:scaling>
          <c:orientation val="minMax"/>
          <c:max val="1600"/>
        </c:scaling>
        <c:delete val="0"/>
        <c:axPos val="b"/>
        <c:majorGridlines/>
        <c:title>
          <c:tx>
            <c:strRef>
              <c:f>'Table 1'!$G$2</c:f>
              <c:strCache>
                <c:ptCount val="1"/>
                <c:pt idx="0">
                  <c:v>H [A/m]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2350720"/>
        <c:crosses val="autoZero"/>
        <c:crossBetween val="midCat"/>
        <c:majorUnit val="200"/>
      </c:valAx>
      <c:valAx>
        <c:axId val="282350720"/>
        <c:scaling>
          <c:orientation val="minMax"/>
        </c:scaling>
        <c:delete val="0"/>
        <c:axPos val="l"/>
        <c:majorGridlines/>
        <c:title>
          <c:tx>
            <c:strRef>
              <c:f>'Table 1'!$H$2</c:f>
              <c:strCache>
                <c:ptCount val="1"/>
                <c:pt idx="0">
                  <c:v>B [T]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crossAx val="281353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323850</xdr:colOff>
      <xdr:row>21</xdr:row>
      <xdr:rowOff>57150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/>
  </sheetViews>
  <sheetFormatPr baseColWidth="10" defaultRowHeight="15" x14ac:dyDescent="0.25"/>
  <cols>
    <col min="2" max="2" width="12" bestFit="1" customWidth="1"/>
  </cols>
  <sheetData>
    <row r="1" spans="1:8" x14ac:dyDescent="0.25">
      <c r="A1" s="3" t="s">
        <v>57</v>
      </c>
      <c r="G1" s="3" t="s">
        <v>37</v>
      </c>
    </row>
    <row r="2" spans="1:8" x14ac:dyDescent="0.25">
      <c r="A2" t="s">
        <v>0</v>
      </c>
      <c r="B2">
        <v>0.28000000000000003</v>
      </c>
      <c r="C2" t="s">
        <v>1</v>
      </c>
      <c r="D2" t="s">
        <v>29</v>
      </c>
      <c r="G2" s="2" t="s">
        <v>14</v>
      </c>
      <c r="H2" s="2" t="s">
        <v>13</v>
      </c>
    </row>
    <row r="3" spans="1:8" x14ac:dyDescent="0.25">
      <c r="A3" t="s">
        <v>2</v>
      </c>
      <c r="B3">
        <v>0.32</v>
      </c>
      <c r="C3" t="s">
        <v>1</v>
      </c>
      <c r="D3" t="s">
        <v>30</v>
      </c>
      <c r="G3">
        <v>0</v>
      </c>
      <c r="H3">
        <v>0</v>
      </c>
    </row>
    <row r="4" spans="1:8" x14ac:dyDescent="0.25">
      <c r="A4" t="s">
        <v>3</v>
      </c>
      <c r="B4">
        <f>(B2+B3)/2</f>
        <v>0.30000000000000004</v>
      </c>
      <c r="C4" t="s">
        <v>1</v>
      </c>
      <c r="D4" t="s">
        <v>31</v>
      </c>
      <c r="G4">
        <v>300</v>
      </c>
      <c r="H4">
        <v>1.2</v>
      </c>
    </row>
    <row r="5" spans="1:8" x14ac:dyDescent="0.25">
      <c r="A5" t="s">
        <v>5</v>
      </c>
      <c r="B5">
        <f>B4*PI()</f>
        <v>0.94247779607693805</v>
      </c>
      <c r="C5" t="s">
        <v>1</v>
      </c>
      <c r="D5" t="s">
        <v>32</v>
      </c>
      <c r="G5">
        <v>1600</v>
      </c>
      <c r="H5">
        <v>1.4</v>
      </c>
    </row>
    <row r="6" spans="1:8" ht="18" x14ac:dyDescent="0.35">
      <c r="A6" t="s">
        <v>18</v>
      </c>
      <c r="B6">
        <v>1E-3</v>
      </c>
      <c r="C6" t="s">
        <v>1</v>
      </c>
      <c r="D6" t="s">
        <v>36</v>
      </c>
    </row>
    <row r="7" spans="1:8" x14ac:dyDescent="0.25">
      <c r="A7" t="s">
        <v>4</v>
      </c>
      <c r="B7">
        <f>(B3-B2)/2</f>
        <v>1.999999999999999E-2</v>
      </c>
      <c r="C7" t="s">
        <v>1</v>
      </c>
      <c r="D7" t="s">
        <v>33</v>
      </c>
      <c r="G7" s="3" t="s">
        <v>53</v>
      </c>
    </row>
    <row r="8" spans="1:8" x14ac:dyDescent="0.25">
      <c r="A8" t="s">
        <v>6</v>
      </c>
      <c r="B8">
        <f>(B7/2)^2*PI()</f>
        <v>3.1415926535897898E-4</v>
      </c>
      <c r="C8" t="s">
        <v>7</v>
      </c>
      <c r="D8" t="s">
        <v>34</v>
      </c>
      <c r="G8" s="2" t="s">
        <v>14</v>
      </c>
      <c r="H8" s="2" t="s">
        <v>13</v>
      </c>
    </row>
    <row r="9" spans="1:8" x14ac:dyDescent="0.25">
      <c r="A9" t="s">
        <v>8</v>
      </c>
      <c r="B9">
        <v>500</v>
      </c>
      <c r="D9" t="s">
        <v>35</v>
      </c>
      <c r="G9">
        <f>B17</f>
        <v>1593.2399109680323</v>
      </c>
      <c r="H9">
        <v>0</v>
      </c>
    </row>
    <row r="10" spans="1:8" x14ac:dyDescent="0.25">
      <c r="A10" t="s">
        <v>17</v>
      </c>
      <c r="B10">
        <v>3</v>
      </c>
      <c r="C10" t="s">
        <v>6</v>
      </c>
      <c r="D10" t="s">
        <v>38</v>
      </c>
      <c r="G10">
        <v>0</v>
      </c>
      <c r="H10">
        <f>B18</f>
        <v>1.8849555921538759</v>
      </c>
    </row>
    <row r="11" spans="1:8" x14ac:dyDescent="0.25">
      <c r="A11" s="1" t="s">
        <v>16</v>
      </c>
      <c r="B11">
        <f>B10*B9</f>
        <v>1500</v>
      </c>
      <c r="C11" t="s">
        <v>6</v>
      </c>
      <c r="D11" t="s">
        <v>39</v>
      </c>
    </row>
    <row r="12" spans="1:8" x14ac:dyDescent="0.25">
      <c r="A12" s="3" t="s">
        <v>54</v>
      </c>
    </row>
    <row r="13" spans="1:8" ht="18" x14ac:dyDescent="0.35">
      <c r="A13" t="s">
        <v>19</v>
      </c>
      <c r="B13">
        <f>B11</f>
        <v>1500</v>
      </c>
      <c r="C13" t="s">
        <v>6</v>
      </c>
      <c r="D13" t="s">
        <v>41</v>
      </c>
    </row>
    <row r="14" spans="1:8" ht="18" x14ac:dyDescent="0.35">
      <c r="A14" t="s">
        <v>20</v>
      </c>
      <c r="B14">
        <f>1/(0.0000004*PI())*B6/B8</f>
        <v>2533029.591058447</v>
      </c>
      <c r="C14" t="s">
        <v>21</v>
      </c>
      <c r="D14" t="s">
        <v>42</v>
      </c>
    </row>
    <row r="15" spans="1:8" ht="18" x14ac:dyDescent="0.35">
      <c r="A15" s="1" t="s">
        <v>22</v>
      </c>
      <c r="B15">
        <f>B13/B14</f>
        <v>5.9217626406536086E-4</v>
      </c>
      <c r="C15" t="s">
        <v>10</v>
      </c>
      <c r="D15" t="s">
        <v>43</v>
      </c>
    </row>
    <row r="16" spans="1:8" x14ac:dyDescent="0.25">
      <c r="A16" t="s">
        <v>40</v>
      </c>
    </row>
    <row r="17" spans="1:9" ht="18" x14ac:dyDescent="0.35">
      <c r="A17" t="s">
        <v>23</v>
      </c>
      <c r="B17">
        <f>B13/(B5-B6)</f>
        <v>1593.2399109680323</v>
      </c>
      <c r="C17" t="s">
        <v>15</v>
      </c>
      <c r="D17" t="s">
        <v>44</v>
      </c>
    </row>
    <row r="18" spans="1:9" ht="18" x14ac:dyDescent="0.35">
      <c r="A18" t="s">
        <v>24</v>
      </c>
      <c r="B18">
        <f>B15/B8</f>
        <v>1.8849555921538759</v>
      </c>
      <c r="C18" t="s">
        <v>12</v>
      </c>
      <c r="D18" t="s">
        <v>45</v>
      </c>
    </row>
    <row r="19" spans="1:9" x14ac:dyDescent="0.25">
      <c r="A19" s="3" t="s">
        <v>55</v>
      </c>
    </row>
    <row r="20" spans="1:9" ht="18" x14ac:dyDescent="0.35">
      <c r="A20" t="s">
        <v>25</v>
      </c>
      <c r="B20">
        <f>IF(B18*(1-G4/B17)&lt;H4,B18/(H4/G4+B18/B17),(B18-H4+G4*(H5-H4)/(G5-G4))/(B18/B17+(H5-H4)/(G5-G4)))</f>
        <v>546.85200535671936</v>
      </c>
      <c r="C20" t="s">
        <v>15</v>
      </c>
      <c r="D20" t="s">
        <v>46</v>
      </c>
    </row>
    <row r="21" spans="1:9" x14ac:dyDescent="0.25">
      <c r="A21" t="s">
        <v>11</v>
      </c>
      <c r="B21">
        <f>B18*(1-B20/B17)</f>
        <v>1.2379772315933415</v>
      </c>
      <c r="C21" t="s">
        <v>12</v>
      </c>
      <c r="D21" t="s">
        <v>47</v>
      </c>
    </row>
    <row r="22" spans="1:9" x14ac:dyDescent="0.25">
      <c r="A22" s="1" t="s">
        <v>9</v>
      </c>
      <c r="B22">
        <f>B21*B8</f>
        <v>3.8892201760850676E-4</v>
      </c>
      <c r="C22" t="s">
        <v>10</v>
      </c>
      <c r="D22" t="s">
        <v>48</v>
      </c>
    </row>
    <row r="23" spans="1:9" ht="18" x14ac:dyDescent="0.35">
      <c r="A23" t="s">
        <v>27</v>
      </c>
      <c r="B23">
        <f>B20*(B5-B6)</f>
        <v>514.84902078349808</v>
      </c>
      <c r="C23" t="s">
        <v>6</v>
      </c>
      <c r="D23" t="s">
        <v>49</v>
      </c>
    </row>
    <row r="24" spans="1:9" ht="18" x14ac:dyDescent="0.35">
      <c r="A24" t="s">
        <v>26</v>
      </c>
      <c r="B24">
        <f>B21/(0.0000004*PI())</f>
        <v>985150.97921650205</v>
      </c>
      <c r="C24" t="s">
        <v>15</v>
      </c>
      <c r="D24" t="s">
        <v>51</v>
      </c>
    </row>
    <row r="25" spans="1:9" ht="18" x14ac:dyDescent="0.35">
      <c r="A25" t="s">
        <v>28</v>
      </c>
      <c r="B25">
        <f>B24*B6</f>
        <v>985.15097921650204</v>
      </c>
      <c r="C25" t="s">
        <v>6</v>
      </c>
      <c r="D25" t="s">
        <v>50</v>
      </c>
      <c r="I25" t="s">
        <v>56</v>
      </c>
    </row>
    <row r="26" spans="1:9" x14ac:dyDescent="0.25">
      <c r="A26" s="1" t="s">
        <v>16</v>
      </c>
      <c r="B26">
        <f>B25+B23</f>
        <v>1500</v>
      </c>
      <c r="C26" t="s">
        <v>6</v>
      </c>
      <c r="D26" t="s">
        <v>52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Haumer</dc:creator>
  <cp:lastModifiedBy>Anton Haumer</cp:lastModifiedBy>
  <dcterms:created xsi:type="dcterms:W3CDTF">2022-05-11T16:58:44Z</dcterms:created>
  <dcterms:modified xsi:type="dcterms:W3CDTF">2022-06-21T07:21:55Z</dcterms:modified>
</cp:coreProperties>
</file>