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ordiichuk/Library/Mobile Documents/com~apple~CloudDocs/Documents/Trainings/Projector High Load Architecture/"/>
    </mc:Choice>
  </mc:AlternateContent>
  <xr:revisionPtr revIDLastSave="0" documentId="13_ncr:1_{F1984A99-9B55-5545-A84E-7F5B37D6384C}" xr6:coauthVersionLast="47" xr6:coauthVersionMax="47" xr10:uidLastSave="{00000000-0000-0000-0000-000000000000}"/>
  <bookViews>
    <workbookView xWindow="0" yWindow="760" windowWidth="34560" windowHeight="20260" xr2:uid="{E4D685B7-9EB6-084F-8FDE-9BE66AFB0525}"/>
  </bookViews>
  <sheets>
    <sheet name="Sheet1" sheetId="1" r:id="rId1"/>
    <sheet name="Development" sheetId="3" r:id="rId2"/>
    <sheet name="Licensing" sheetId="4" r:id="rId3"/>
    <sheet name="QA" sheetId="5" r:id="rId4"/>
    <sheet name="Sheet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F13" i="1"/>
  <c r="D13" i="1"/>
  <c r="E13" i="1"/>
  <c r="C13" i="1"/>
  <c r="B13" i="1"/>
  <c r="D2" i="5"/>
  <c r="D3" i="5"/>
  <c r="B6" i="4"/>
  <c r="B8" i="3"/>
  <c r="D7" i="3"/>
  <c r="D6" i="3"/>
  <c r="D5" i="3"/>
  <c r="D4" i="3"/>
  <c r="D3" i="3"/>
  <c r="D2" i="3"/>
  <c r="D8" i="3" s="1"/>
  <c r="E66" i="2"/>
  <c r="D66" i="2"/>
  <c r="C66" i="2"/>
  <c r="F64" i="2"/>
  <c r="E52" i="2"/>
  <c r="E54" i="2" s="1"/>
  <c r="D52" i="2"/>
  <c r="D54" i="2" s="1"/>
  <c r="D56" i="2" s="1"/>
  <c r="D58" i="2" s="1"/>
  <c r="D59" i="2" s="1"/>
  <c r="C52" i="2"/>
  <c r="F52" i="2" s="1"/>
  <c r="F50" i="2"/>
  <c r="E46" i="2"/>
  <c r="E48" i="2" s="1"/>
  <c r="D46" i="2"/>
  <c r="D48" i="2" s="1"/>
  <c r="C46" i="2"/>
  <c r="C48" i="2" s="1"/>
  <c r="F44" i="2"/>
  <c r="E36" i="2"/>
  <c r="D36" i="2"/>
  <c r="C36" i="2"/>
  <c r="E34" i="2"/>
  <c r="D34" i="2"/>
  <c r="C34" i="2"/>
  <c r="F34" i="2" s="1"/>
  <c r="F33" i="2"/>
  <c r="F32" i="2"/>
  <c r="F31" i="2"/>
  <c r="F30" i="2"/>
  <c r="E24" i="2"/>
  <c r="E26" i="2" s="1"/>
  <c r="E38" i="2" s="1"/>
  <c r="D24" i="2"/>
  <c r="D26" i="2" s="1"/>
  <c r="D38" i="2" s="1"/>
  <c r="C24" i="2"/>
  <c r="C26" i="2" s="1"/>
  <c r="F23" i="2"/>
  <c r="F24" i="2" s="1"/>
  <c r="E21" i="2"/>
  <c r="D21" i="2"/>
  <c r="C21" i="2"/>
  <c r="F20" i="2"/>
  <c r="F21" i="2" s="1"/>
  <c r="F18" i="2"/>
  <c r="E18" i="2"/>
  <c r="D18" i="2"/>
  <c r="C18" i="2"/>
  <c r="F17" i="2"/>
  <c r="F16" i="2"/>
  <c r="F15" i="2"/>
  <c r="E13" i="2"/>
  <c r="D13" i="2"/>
  <c r="C13" i="2"/>
  <c r="F12" i="2"/>
  <c r="F13" i="2" s="1"/>
  <c r="F11" i="2"/>
  <c r="F10" i="2"/>
  <c r="F9" i="2"/>
  <c r="E7" i="2"/>
  <c r="D7" i="2"/>
  <c r="C7" i="2"/>
  <c r="F6" i="2"/>
  <c r="F5" i="2"/>
  <c r="F7" i="2" s="1"/>
  <c r="F4" i="2"/>
  <c r="F26" i="2" l="1"/>
  <c r="C38" i="2"/>
  <c r="F38" i="2" s="1"/>
  <c r="G24" i="2"/>
  <c r="G7" i="2"/>
  <c r="G34" i="2"/>
  <c r="F36" i="2"/>
  <c r="G36" i="2" s="1"/>
  <c r="D68" i="2"/>
  <c r="G21" i="2"/>
  <c r="E56" i="2"/>
  <c r="E58" i="2" s="1"/>
  <c r="E59" i="2" s="1"/>
  <c r="G18" i="2"/>
  <c r="F48" i="2"/>
  <c r="F46" i="2"/>
  <c r="C54" i="2"/>
  <c r="F66" i="2"/>
  <c r="D71" i="2" l="1"/>
  <c r="D70" i="2"/>
  <c r="C56" i="2"/>
  <c r="F54" i="2"/>
  <c r="F56" i="2" s="1"/>
  <c r="F61" i="2" s="1"/>
  <c r="E68" i="2"/>
  <c r="G38" i="2"/>
  <c r="F40" i="2"/>
  <c r="G13" i="2"/>
  <c r="G26" i="2"/>
  <c r="E71" i="2" l="1"/>
  <c r="E70" i="2"/>
  <c r="C58" i="2"/>
  <c r="C68" i="2"/>
  <c r="F58" i="2" l="1"/>
  <c r="F59" i="2" s="1"/>
  <c r="C59" i="2"/>
  <c r="C70" i="2"/>
  <c r="F70" i="2" s="1"/>
  <c r="F73" i="2" s="1"/>
  <c r="C71" i="2"/>
  <c r="F68" i="2"/>
  <c r="F71" i="2" s="1"/>
</calcChain>
</file>

<file path=xl/sharedStrings.xml><?xml version="1.0" encoding="utf-8"?>
<sst xmlns="http://schemas.openxmlformats.org/spreadsheetml/2006/main" count="118" uniqueCount="96">
  <si>
    <t>Software</t>
  </si>
  <si>
    <t>Hardware</t>
  </si>
  <si>
    <t>Implementation</t>
  </si>
  <si>
    <t>Improvements</t>
  </si>
  <si>
    <t>Data center</t>
  </si>
  <si>
    <t>Total</t>
  </si>
  <si>
    <t>TOTAL COST OF OWNERSHIP (TCO) ROI CALCULATOR</t>
  </si>
  <si>
    <t>DIRECT COSTS</t>
  </si>
  <si>
    <t>Year 1 (Pilot)</t>
  </si>
  <si>
    <t>Year 2</t>
  </si>
  <si>
    <t>Year 3</t>
  </si>
  <si>
    <t>TCO LIFE CYCLE</t>
  </si>
  <si>
    <t>% of TOTAL COST</t>
  </si>
  <si>
    <t>NOTES</t>
  </si>
  <si>
    <t>Server</t>
  </si>
  <si>
    <t>Peripherals</t>
  </si>
  <si>
    <t>Network Components</t>
  </si>
  <si>
    <t>Total Hardware Cost</t>
  </si>
  <si>
    <t>Licensing</t>
  </si>
  <si>
    <t>Software Maintenance</t>
  </si>
  <si>
    <t>Software Development</t>
  </si>
  <si>
    <t>Software Management</t>
  </si>
  <si>
    <t>Total Software Cost</t>
  </si>
  <si>
    <t>Management</t>
  </si>
  <si>
    <t>Architecture / Administration</t>
  </si>
  <si>
    <t>System Hosting</t>
  </si>
  <si>
    <t>Reporting</t>
  </si>
  <si>
    <t>Total Management Cost</t>
  </si>
  <si>
    <t>Support</t>
  </si>
  <si>
    <t xml:space="preserve">Support Staff </t>
  </si>
  <si>
    <t>Total Support Cost</t>
  </si>
  <si>
    <t>Develop / Customize / Integrate</t>
  </si>
  <si>
    <t>Total Implementation Cost</t>
  </si>
  <si>
    <t>TOTAL DIRECT COSTS</t>
  </si>
  <si>
    <t>INDIRECT COSTS</t>
  </si>
  <si>
    <t>Programmatic</t>
  </si>
  <si>
    <t>Program Management</t>
  </si>
  <si>
    <t>Account Management</t>
  </si>
  <si>
    <t>Business Operations</t>
  </si>
  <si>
    <t>Marketing Promotions</t>
  </si>
  <si>
    <t>Total Programmatic Cost</t>
  </si>
  <si>
    <t>TOTAL INDIRECT COSTS</t>
  </si>
  <si>
    <t>TOTAL COSTS</t>
  </si>
  <si>
    <t>TOTAL COST of OWNERSHIP / YEAR</t>
  </si>
  <si>
    <t>SUBSTITUTION – COST AVOIDANCE (ROI)</t>
  </si>
  <si>
    <t>Notes</t>
  </si>
  <si>
    <t>Substitution: Virtual Briefing (from Live Classroom Training)</t>
  </si>
  <si>
    <t>Number of Webcasts</t>
  </si>
  <si>
    <t>Per Webcast Participants</t>
  </si>
  <si>
    <t>Average Number of Participants</t>
  </si>
  <si>
    <t xml:space="preserve">Cost Avoidance (Virtual Classroom Training) per Participant </t>
  </si>
  <si>
    <t>Cost Savings of Virtual Classroom Training</t>
  </si>
  <si>
    <t>Substitution: Virtual Conference</t>
  </si>
  <si>
    <t>Number of Virtual Conferences</t>
  </si>
  <si>
    <t>Per Conference Participants</t>
  </si>
  <si>
    <t xml:space="preserve">Cost Avoidance (Virtual Conference) per Participant </t>
  </si>
  <si>
    <t>Cost Savings of Virtual Conference</t>
  </si>
  <si>
    <t>TOTAL SUBSTITUTION COST AVOIDANCE</t>
  </si>
  <si>
    <t>ROI in $  (Negative Amounts Are SAVINGS)</t>
  </si>
  <si>
    <t>ROI %</t>
  </si>
  <si>
    <t xml:space="preserve">ROI / YEAR </t>
  </si>
  <si>
    <t>SUBSTITUTION: VIRTUAL LARGE EVENT</t>
  </si>
  <si>
    <t>Number of Virtual Participants</t>
  </si>
  <si>
    <t xml:space="preserve">Cost Avoidance per Participant </t>
  </si>
  <si>
    <t>Cost Savings of Virtual Large Event</t>
  </si>
  <si>
    <t>TOTAL POTENTIAL COST AVOIDANCE
(Substitution of Virtual Conference + Virtual Large Event)</t>
  </si>
  <si>
    <t>POTENTIAL ROI in $ (Negative Amounts Are SAVINGS)</t>
  </si>
  <si>
    <t>POTENTIAL ROI %</t>
  </si>
  <si>
    <t>POTENTIAL ROI / YEAR</t>
  </si>
  <si>
    <t>CLICK HERE TO CREATE IN SMARTSHEET</t>
  </si>
  <si>
    <t>Year 1</t>
  </si>
  <si>
    <t>Marketing</t>
  </si>
  <si>
    <t>Advertiser Service</t>
  </si>
  <si>
    <t>Publisher Service</t>
  </si>
  <si>
    <t>Ad Gateway</t>
  </si>
  <si>
    <t>Ad Tracker</t>
  </si>
  <si>
    <t>Ad Exchange</t>
  </si>
  <si>
    <t>Ad Analytics</t>
  </si>
  <si>
    <t>Md cost, $</t>
  </si>
  <si>
    <t>Total cost</t>
  </si>
  <si>
    <t>Duration, md</t>
  </si>
  <si>
    <t>QA</t>
  </si>
  <si>
    <t>Quality assurance</t>
  </si>
  <si>
    <t>Project management</t>
  </si>
  <si>
    <t>Operations</t>
  </si>
  <si>
    <t>Product management</t>
  </si>
  <si>
    <t>Costs</t>
  </si>
  <si>
    <t>Year 4</t>
  </si>
  <si>
    <t>Year 5</t>
  </si>
  <si>
    <t>Cost per year, $</t>
  </si>
  <si>
    <t>GitHub Enterprise</t>
  </si>
  <si>
    <t>MySQL EE</t>
  </si>
  <si>
    <t>Intellij IDEA Ultimate</t>
  </si>
  <si>
    <t>Docker</t>
  </si>
  <si>
    <t>Number</t>
  </si>
  <si>
    <t>Total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</si>
</sst>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* #,##0.00_)\ &quot;PLN&quot;_ ;_ * \(#,##0.00\)\ &quot;PLN&quot;_ ;_ * &quot;-&quot;??_)\ &quot;PLN&quot;_ ;_ @_ "/>
    <numFmt numFmtId="165" formatCode="[$$-C09]#,##0"/>
    <numFmt numFmtId="166" formatCode="[$-409]h:mm\ AM/PM;@"/>
    <numFmt numFmtId="167" formatCode="_(&quot;$&quot;* #,##0_);_(&quot;$&quot;* \(#,##0\);_(&quot;$&quot;* &quot;-&quot;??_);_(@_)"/>
    <numFmt numFmtId="168" formatCode="_(&quot;$&quot;* #,##0.00_);_(&quot;$&quot;* \(#,##0.00\);_(&quot;$&quot;* &quot;-&quot;??_);_(@_)"/>
    <numFmt numFmtId="169" formatCode="&quot;$&quot;#,##0.00"/>
    <numFmt numFmtId="170" formatCode="[$$-1009]#,##0"/>
    <numFmt numFmtId="173" formatCode="[$$-45C]#,##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9"/>
      <name val="Century Gothic"/>
      <family val="1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b/>
      <sz val="9"/>
      <name val="Century Gothic"/>
      <family val="1"/>
    </font>
    <font>
      <sz val="10"/>
      <name val="Century Gothic"/>
      <family val="1"/>
    </font>
    <font>
      <b/>
      <sz val="12"/>
      <color theme="1"/>
      <name val="Arial"/>
      <family val="2"/>
    </font>
    <font>
      <sz val="12"/>
      <name val="Arial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1"/>
    </font>
    <font>
      <b/>
      <sz val="22"/>
      <color theme="0"/>
      <name val="Century Gothic"/>
      <family val="2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 tint="0.249977111117893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49" fontId="0" fillId="0" borderId="0" xfId="0" applyNumberFormat="1" applyFont="1"/>
    <xf numFmtId="49" fontId="2" fillId="0" borderId="0" xfId="0" applyNumberFormat="1" applyFont="1"/>
    <xf numFmtId="0" fontId="5" fillId="0" borderId="0" xfId="0" applyFont="1"/>
    <xf numFmtId="0" fontId="6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horizontal="center" vertical="center"/>
    </xf>
    <xf numFmtId="166" fontId="8" fillId="4" borderId="0" xfId="0" applyNumberFormat="1" applyFont="1" applyFill="1" applyAlignment="1">
      <alignment horizontal="left" vertical="center" indent="1"/>
    </xf>
    <xf numFmtId="166" fontId="9" fillId="4" borderId="0" xfId="0" applyNumberFormat="1" applyFont="1" applyFill="1" applyAlignment="1">
      <alignment horizontal="center" vertical="center"/>
    </xf>
    <xf numFmtId="0" fontId="10" fillId="2" borderId="2" xfId="0" applyFont="1" applyFill="1" applyBorder="1" applyAlignment="1">
      <alignment horizontal="left" vertical="center" wrapText="1" indent="1"/>
    </xf>
    <xf numFmtId="166" fontId="8" fillId="5" borderId="0" xfId="0" applyNumberFormat="1" applyFont="1" applyFill="1" applyAlignment="1">
      <alignment horizontal="left" vertical="center" indent="1"/>
    </xf>
    <xf numFmtId="167" fontId="8" fillId="2" borderId="2" xfId="0" applyNumberFormat="1" applyFont="1" applyFill="1" applyBorder="1" applyAlignment="1">
      <alignment horizontal="right" vertical="center" indent="1"/>
    </xf>
    <xf numFmtId="168" fontId="8" fillId="2" borderId="2" xfId="0" applyNumberFormat="1" applyFont="1" applyFill="1" applyBorder="1" applyAlignment="1">
      <alignment horizontal="right" vertical="center" indent="1"/>
    </xf>
    <xf numFmtId="167" fontId="8" fillId="6" borderId="2" xfId="0" applyNumberFormat="1" applyFont="1" applyFill="1" applyBorder="1" applyAlignment="1">
      <alignment horizontal="right" vertical="center" indent="1"/>
    </xf>
    <xf numFmtId="9" fontId="9" fillId="2" borderId="3" xfId="2" applyFont="1" applyFill="1" applyBorder="1" applyAlignment="1">
      <alignment horizontal="center" vertical="center"/>
    </xf>
    <xf numFmtId="166" fontId="11" fillId="5" borderId="0" xfId="0" applyNumberFormat="1" applyFont="1" applyFill="1" applyAlignment="1">
      <alignment horizontal="left" vertical="center" indent="1"/>
    </xf>
    <xf numFmtId="167" fontId="12" fillId="7" borderId="2" xfId="0" applyNumberFormat="1" applyFont="1" applyFill="1" applyBorder="1" applyAlignment="1">
      <alignment horizontal="right" vertical="center" indent="1"/>
    </xf>
    <xf numFmtId="9" fontId="12" fillId="7" borderId="3" xfId="2" applyFont="1" applyFill="1" applyBorder="1" applyAlignment="1">
      <alignment horizontal="center" vertical="center"/>
    </xf>
    <xf numFmtId="9" fontId="9" fillId="4" borderId="0" xfId="2" applyFont="1" applyFill="1" applyBorder="1" applyAlignment="1">
      <alignment horizontal="center" vertical="center"/>
    </xf>
    <xf numFmtId="166" fontId="13" fillId="5" borderId="0" xfId="0" applyNumberFormat="1" applyFont="1" applyFill="1" applyAlignment="1">
      <alignment horizontal="left" vertical="center" indent="1"/>
    </xf>
    <xf numFmtId="167" fontId="14" fillId="2" borderId="2" xfId="0" applyNumberFormat="1" applyFont="1" applyFill="1" applyBorder="1" applyAlignment="1">
      <alignment horizontal="right" vertical="center" indent="1"/>
    </xf>
    <xf numFmtId="9" fontId="12" fillId="2" borderId="3" xfId="2" applyFont="1" applyFill="1" applyBorder="1" applyAlignment="1">
      <alignment horizontal="center" vertical="center"/>
    </xf>
    <xf numFmtId="0" fontId="5" fillId="2" borderId="0" xfId="0" applyFont="1" applyFill="1"/>
    <xf numFmtId="166" fontId="8" fillId="5" borderId="0" xfId="0" applyNumberFormat="1" applyFont="1" applyFill="1" applyAlignment="1">
      <alignment horizontal="right" vertical="center" indent="1"/>
    </xf>
    <xf numFmtId="167" fontId="8" fillId="0" borderId="2" xfId="0" applyNumberFormat="1" applyFont="1" applyBorder="1" applyAlignment="1">
      <alignment horizontal="right" vertical="center" indent="1"/>
    </xf>
    <xf numFmtId="9" fontId="9" fillId="6" borderId="3" xfId="2" applyFont="1" applyFill="1" applyBorder="1" applyAlignment="1">
      <alignment horizontal="center" vertical="center"/>
    </xf>
    <xf numFmtId="166" fontId="11" fillId="5" borderId="0" xfId="0" applyNumberFormat="1" applyFont="1" applyFill="1" applyAlignment="1">
      <alignment horizontal="right" vertical="center" indent="1"/>
    </xf>
    <xf numFmtId="9" fontId="12" fillId="6" borderId="3" xfId="2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 wrapText="1" indent="1"/>
    </xf>
    <xf numFmtId="166" fontId="11" fillId="2" borderId="0" xfId="0" applyNumberFormat="1" applyFont="1" applyFill="1" applyAlignment="1">
      <alignment horizontal="right" vertical="center" indent="1"/>
    </xf>
    <xf numFmtId="167" fontId="12" fillId="2" borderId="0" xfId="0" applyNumberFormat="1" applyFont="1" applyFill="1" applyAlignment="1">
      <alignment horizontal="right" vertical="center" indent="1"/>
    </xf>
    <xf numFmtId="167" fontId="12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indent="1"/>
    </xf>
    <xf numFmtId="0" fontId="7" fillId="8" borderId="2" xfId="0" applyFont="1" applyFill="1" applyBorder="1" applyAlignment="1">
      <alignment horizontal="right" vertical="center" indent="1"/>
    </xf>
    <xf numFmtId="167" fontId="11" fillId="7" borderId="2" xfId="0" applyNumberFormat="1" applyFont="1" applyFill="1" applyBorder="1" applyAlignment="1">
      <alignment horizontal="left" vertical="center" indent="1"/>
    </xf>
    <xf numFmtId="9" fontId="11" fillId="7" borderId="2" xfId="2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9" fontId="5" fillId="0" borderId="0" xfId="0" applyNumberFormat="1" applyFont="1"/>
    <xf numFmtId="9" fontId="17" fillId="0" borderId="0" xfId="2" applyFont="1" applyAlignment="1">
      <alignment horizontal="center"/>
    </xf>
    <xf numFmtId="9" fontId="9" fillId="2" borderId="2" xfId="0" applyNumberFormat="1" applyFont="1" applyFill="1" applyBorder="1" applyAlignment="1">
      <alignment horizontal="center" vertical="center"/>
    </xf>
    <xf numFmtId="9" fontId="12" fillId="7" borderId="2" xfId="0" applyNumberFormat="1" applyFont="1" applyFill="1" applyBorder="1" applyAlignment="1">
      <alignment horizontal="center" vertical="center"/>
    </xf>
    <xf numFmtId="0" fontId="18" fillId="2" borderId="0" xfId="0" applyFont="1" applyFill="1"/>
    <xf numFmtId="9" fontId="11" fillId="7" borderId="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166" fontId="19" fillId="9" borderId="2" xfId="0" applyNumberFormat="1" applyFont="1" applyFill="1" applyBorder="1" applyAlignment="1">
      <alignment horizontal="right" vertical="center" indent="1"/>
    </xf>
    <xf numFmtId="0" fontId="5" fillId="4" borderId="3" xfId="0" applyFont="1" applyFill="1" applyBorder="1"/>
    <xf numFmtId="0" fontId="5" fillId="4" borderId="4" xfId="0" applyFont="1" applyFill="1" applyBorder="1"/>
    <xf numFmtId="167" fontId="11" fillId="4" borderId="5" xfId="0" applyNumberFormat="1" applyFont="1" applyFill="1" applyBorder="1" applyAlignment="1">
      <alignment horizontal="left" vertical="center" indent="1"/>
    </xf>
    <xf numFmtId="0" fontId="17" fillId="2" borderId="0" xfId="0" applyFont="1" applyFill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166" fontId="11" fillId="4" borderId="0" xfId="0" applyNumberFormat="1" applyFont="1" applyFill="1" applyAlignment="1">
      <alignment horizontal="left" vertical="center" wrapText="1" indent="1"/>
    </xf>
    <xf numFmtId="0" fontId="8" fillId="2" borderId="6" xfId="0" applyFont="1" applyFill="1" applyBorder="1" applyAlignment="1">
      <alignment vertical="center"/>
    </xf>
    <xf numFmtId="166" fontId="8" fillId="6" borderId="0" xfId="0" applyNumberFormat="1" applyFont="1" applyFill="1" applyAlignment="1">
      <alignment horizontal="right" vertical="center" indent="1"/>
    </xf>
    <xf numFmtId="0" fontId="8" fillId="2" borderId="2" xfId="0" applyFont="1" applyFill="1" applyBorder="1" applyAlignment="1">
      <alignment horizontal="right" vertical="center" indent="1"/>
    </xf>
    <xf numFmtId="0" fontId="8" fillId="6" borderId="3" xfId="0" applyFont="1" applyFill="1" applyBorder="1" applyAlignment="1">
      <alignment horizontal="right" vertical="center" indent="1"/>
    </xf>
    <xf numFmtId="0" fontId="16" fillId="2" borderId="6" xfId="0" applyFont="1" applyFill="1" applyBorder="1" applyAlignment="1">
      <alignment vertical="center"/>
    </xf>
    <xf numFmtId="0" fontId="8" fillId="2" borderId="2" xfId="1" applyNumberFormat="1" applyFont="1" applyFill="1" applyBorder="1" applyAlignment="1">
      <alignment horizontal="right" vertical="center" indent="1"/>
    </xf>
    <xf numFmtId="3" fontId="8" fillId="7" borderId="7" xfId="0" applyNumberFormat="1" applyFont="1" applyFill="1" applyBorder="1" applyAlignment="1">
      <alignment horizontal="right" vertical="center" indent="1"/>
    </xf>
    <xf numFmtId="3" fontId="8" fillId="7" borderId="2" xfId="0" applyNumberFormat="1" applyFont="1" applyFill="1" applyBorder="1" applyAlignment="1">
      <alignment horizontal="right" vertical="center" indent="1"/>
    </xf>
    <xf numFmtId="3" fontId="8" fillId="7" borderId="3" xfId="0" applyNumberFormat="1" applyFont="1" applyFill="1" applyBorder="1" applyAlignment="1">
      <alignment horizontal="right" vertical="center" indent="1"/>
    </xf>
    <xf numFmtId="0" fontId="5" fillId="2" borderId="6" xfId="0" applyFont="1" applyFill="1" applyBorder="1"/>
    <xf numFmtId="166" fontId="8" fillId="6" borderId="0" xfId="0" applyNumberFormat="1" applyFont="1" applyFill="1" applyAlignment="1">
      <alignment horizontal="right" vertical="center" wrapText="1" indent="1"/>
    </xf>
    <xf numFmtId="168" fontId="8" fillId="0" borderId="8" xfId="0" applyNumberFormat="1" applyFont="1" applyBorder="1" applyAlignment="1">
      <alignment horizontal="right" vertical="center" indent="1"/>
    </xf>
    <xf numFmtId="166" fontId="11" fillId="6" borderId="0" xfId="0" applyNumberFormat="1" applyFont="1" applyFill="1" applyAlignment="1">
      <alignment horizontal="right" vertical="center" indent="1"/>
    </xf>
    <xf numFmtId="167" fontId="11" fillId="7" borderId="2" xfId="0" applyNumberFormat="1" applyFont="1" applyFill="1" applyBorder="1" applyAlignment="1">
      <alignment horizontal="right" vertical="center" indent="1"/>
    </xf>
    <xf numFmtId="167" fontId="11" fillId="7" borderId="3" xfId="0" applyNumberFormat="1" applyFont="1" applyFill="1" applyBorder="1" applyAlignment="1">
      <alignment horizontal="right" vertical="center" indent="1"/>
    </xf>
    <xf numFmtId="0" fontId="8" fillId="6" borderId="2" xfId="0" applyFont="1" applyFill="1" applyBorder="1" applyAlignment="1">
      <alignment horizontal="right" vertical="center" indent="1"/>
    </xf>
    <xf numFmtId="167" fontId="11" fillId="5" borderId="2" xfId="0" applyNumberFormat="1" applyFont="1" applyFill="1" applyBorder="1" applyAlignment="1">
      <alignment horizontal="left" vertical="center" indent="1"/>
    </xf>
    <xf numFmtId="9" fontId="11" fillId="5" borderId="2" xfId="2" applyFont="1" applyFill="1" applyBorder="1" applyAlignment="1">
      <alignment horizontal="right" vertical="center" indent="1"/>
    </xf>
    <xf numFmtId="166" fontId="19" fillId="8" borderId="2" xfId="0" applyNumberFormat="1" applyFont="1" applyFill="1" applyBorder="1" applyAlignment="1">
      <alignment horizontal="right" vertical="center" indent="1"/>
    </xf>
    <xf numFmtId="9" fontId="11" fillId="4" borderId="3" xfId="2" applyFont="1" applyFill="1" applyBorder="1" applyAlignment="1">
      <alignment horizontal="right" vertical="center" indent="1"/>
    </xf>
    <xf numFmtId="9" fontId="11" fillId="4" borderId="4" xfId="2" applyFont="1" applyFill="1" applyBorder="1" applyAlignment="1">
      <alignment horizontal="right" vertical="center" indent="1"/>
    </xf>
    <xf numFmtId="168" fontId="11" fillId="4" borderId="5" xfId="2" applyNumberFormat="1" applyFont="1" applyFill="1" applyBorder="1" applyAlignment="1">
      <alignment horizontal="right" vertical="center" indent="1"/>
    </xf>
    <xf numFmtId="166" fontId="7" fillId="8" borderId="0" xfId="0" applyNumberFormat="1" applyFont="1" applyFill="1" applyAlignment="1">
      <alignment horizontal="left" vertical="center" wrapText="1" indent="1"/>
    </xf>
    <xf numFmtId="166" fontId="20" fillId="8" borderId="0" xfId="0" applyNumberFormat="1" applyFont="1" applyFill="1" applyAlignment="1">
      <alignment horizontal="left" vertical="center" indent="1"/>
    </xf>
    <xf numFmtId="0" fontId="8" fillId="2" borderId="8" xfId="0" applyFont="1" applyFill="1" applyBorder="1" applyAlignment="1">
      <alignment horizontal="right" vertical="center" indent="1"/>
    </xf>
    <xf numFmtId="0" fontId="16" fillId="2" borderId="6" xfId="0" applyFont="1" applyFill="1" applyBorder="1" applyAlignment="1">
      <alignment horizontal="left" vertical="center" indent="1"/>
    </xf>
    <xf numFmtId="168" fontId="8" fillId="0" borderId="2" xfId="0" applyNumberFormat="1" applyFont="1" applyBorder="1" applyAlignment="1">
      <alignment horizontal="right" vertical="center" indent="1"/>
    </xf>
    <xf numFmtId="167" fontId="11" fillId="2" borderId="0" xfId="0" applyNumberFormat="1" applyFont="1" applyFill="1" applyAlignment="1">
      <alignment horizontal="right" vertical="center" indent="1"/>
    </xf>
    <xf numFmtId="166" fontId="19" fillId="8" borderId="2" xfId="0" applyNumberFormat="1" applyFont="1" applyFill="1" applyBorder="1" applyAlignment="1">
      <alignment horizontal="left" vertical="center" wrapText="1" indent="1"/>
    </xf>
    <xf numFmtId="167" fontId="11" fillId="10" borderId="2" xfId="0" applyNumberFormat="1" applyFont="1" applyFill="1" applyBorder="1" applyAlignment="1">
      <alignment horizontal="left" vertical="center" indent="1"/>
    </xf>
    <xf numFmtId="9" fontId="11" fillId="10" borderId="2" xfId="2" applyFont="1" applyFill="1" applyBorder="1" applyAlignment="1">
      <alignment horizontal="right" vertical="center" indent="1"/>
    </xf>
    <xf numFmtId="166" fontId="11" fillId="2" borderId="0" xfId="0" applyNumberFormat="1" applyFont="1" applyFill="1" applyAlignment="1">
      <alignment horizontal="left" vertical="center" wrapText="1" indent="1"/>
    </xf>
    <xf numFmtId="167" fontId="11" fillId="2" borderId="0" xfId="0" applyNumberFormat="1" applyFont="1" applyFill="1" applyAlignment="1">
      <alignment horizontal="left" vertical="center" indent="1"/>
    </xf>
    <xf numFmtId="166" fontId="19" fillId="8" borderId="2" xfId="0" applyNumberFormat="1" applyFont="1" applyFill="1" applyBorder="1" applyAlignment="1">
      <alignment horizontal="right" vertical="center" wrapText="1" indent="1"/>
    </xf>
    <xf numFmtId="167" fontId="11" fillId="10" borderId="3" xfId="0" applyNumberFormat="1" applyFont="1" applyFill="1" applyBorder="1" applyAlignment="1">
      <alignment horizontal="left" vertical="center" indent="1"/>
    </xf>
    <xf numFmtId="167" fontId="11" fillId="10" borderId="4" xfId="0" applyNumberFormat="1" applyFont="1" applyFill="1" applyBorder="1" applyAlignment="1">
      <alignment horizontal="left" vertical="center" indent="1"/>
    </xf>
    <xf numFmtId="168" fontId="11" fillId="10" borderId="5" xfId="0" applyNumberFormat="1" applyFont="1" applyFill="1" applyBorder="1" applyAlignment="1">
      <alignment horizontal="left" vertical="center" indent="1"/>
    </xf>
    <xf numFmtId="0" fontId="21" fillId="11" borderId="0" xfId="3" applyFont="1" applyFill="1" applyAlignment="1">
      <alignment horizontal="center" vertical="center"/>
    </xf>
    <xf numFmtId="165" fontId="0" fillId="0" borderId="1" xfId="0" applyNumberFormat="1" applyBorder="1" applyAlignment="1">
      <alignment horizontal="left"/>
    </xf>
    <xf numFmtId="0" fontId="0" fillId="0" borderId="0" xfId="0" applyBorder="1"/>
    <xf numFmtId="1" fontId="0" fillId="0" borderId="1" xfId="0" applyNumberFormat="1" applyBorder="1" applyAlignment="1">
      <alignment horizontal="left"/>
    </xf>
    <xf numFmtId="0" fontId="3" fillId="12" borderId="1" xfId="0" applyFont="1" applyFill="1" applyBorder="1"/>
    <xf numFmtId="165" fontId="3" fillId="12" borderId="1" xfId="0" applyNumberFormat="1" applyFont="1" applyFill="1" applyBorder="1"/>
    <xf numFmtId="0" fontId="0" fillId="7" borderId="1" xfId="0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1" fontId="3" fillId="12" borderId="1" xfId="0" applyNumberFormat="1" applyFont="1" applyFill="1" applyBorder="1" applyAlignment="1">
      <alignment horizontal="left"/>
    </xf>
    <xf numFmtId="165" fontId="3" fillId="12" borderId="1" xfId="0" applyNumberFormat="1" applyFont="1" applyFill="1" applyBorder="1" applyAlignment="1">
      <alignment horizontal="left"/>
    </xf>
    <xf numFmtId="170" fontId="0" fillId="0" borderId="1" xfId="0" applyNumberFormat="1" applyBorder="1" applyAlignment="1">
      <alignment horizontal="left"/>
    </xf>
    <xf numFmtId="170" fontId="3" fillId="12" borderId="1" xfId="0" applyNumberFormat="1" applyFont="1" applyFill="1" applyBorder="1" applyAlignment="1">
      <alignment horizontal="left"/>
    </xf>
    <xf numFmtId="0" fontId="23" fillId="14" borderId="9" xfId="0" applyFont="1" applyFill="1" applyBorder="1" applyAlignment="1">
      <alignment horizontal="left"/>
    </xf>
    <xf numFmtId="3" fontId="23" fillId="0" borderId="11" xfId="0" applyNumberFormat="1" applyFont="1" applyBorder="1" applyAlignment="1">
      <alignment horizontal="left"/>
    </xf>
    <xf numFmtId="173" fontId="23" fillId="0" borderId="11" xfId="0" applyNumberFormat="1" applyFont="1" applyBorder="1" applyAlignment="1">
      <alignment horizontal="left"/>
    </xf>
    <xf numFmtId="0" fontId="22" fillId="15" borderId="1" xfId="0" applyFont="1" applyFill="1" applyBorder="1"/>
    <xf numFmtId="165" fontId="22" fillId="15" borderId="10" xfId="0" applyNumberFormat="1" applyFont="1" applyFill="1" applyBorder="1"/>
    <xf numFmtId="0" fontId="22" fillId="15" borderId="9" xfId="0" applyFont="1" applyFill="1" applyBorder="1" applyAlignment="1">
      <alignment horizontal="left"/>
    </xf>
    <xf numFmtId="3" fontId="22" fillId="15" borderId="11" xfId="0" applyNumberFormat="1" applyFont="1" applyFill="1" applyBorder="1" applyAlignment="1">
      <alignment horizontal="left"/>
    </xf>
    <xf numFmtId="173" fontId="3" fillId="13" borderId="11" xfId="0" applyNumberFormat="1" applyFont="1" applyFill="1" applyBorder="1" applyAlignment="1">
      <alignment horizontal="left"/>
    </xf>
    <xf numFmtId="0" fontId="0" fillId="0" borderId="0" xfId="0" applyFont="1" applyBorder="1"/>
    <xf numFmtId="49" fontId="24" fillId="13" borderId="1" xfId="0" applyNumberFormat="1" applyFont="1" applyFill="1" applyBorder="1" applyAlignment="1">
      <alignment horizontal="left"/>
    </xf>
    <xf numFmtId="49" fontId="24" fillId="13" borderId="1" xfId="0" applyNumberFormat="1" applyFont="1" applyFill="1" applyBorder="1"/>
    <xf numFmtId="0" fontId="25" fillId="0" borderId="1" xfId="0" applyFont="1" applyBorder="1" applyAlignment="1">
      <alignment horizontal="left"/>
    </xf>
    <xf numFmtId="173" fontId="25" fillId="0" borderId="1" xfId="0" applyNumberFormat="1" applyFont="1" applyBorder="1" applyAlignment="1">
      <alignment horizontal="left"/>
    </xf>
    <xf numFmtId="49" fontId="25" fillId="0" borderId="1" xfId="0" applyNumberFormat="1" applyFont="1" applyBorder="1" applyAlignment="1">
      <alignment horizontal="left"/>
    </xf>
    <xf numFmtId="0" fontId="24" fillId="13" borderId="1" xfId="0" applyFont="1" applyFill="1" applyBorder="1"/>
    <xf numFmtId="173" fontId="24" fillId="13" borderId="1" xfId="0" applyNumberFormat="1" applyFont="1" applyFill="1" applyBorder="1" applyAlignment="1">
      <alignment horizontal="left"/>
    </xf>
    <xf numFmtId="173" fontId="24" fillId="13" borderId="10" xfId="0" applyNumberFormat="1" applyFont="1" applyFill="1" applyBorder="1" applyAlignment="1">
      <alignment horizontal="left"/>
    </xf>
    <xf numFmtId="173" fontId="26" fillId="0" borderId="0" xfId="0" applyNumberFormat="1" applyFont="1" applyFill="1" applyBorder="1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XWnv6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0</xdr:row>
      <xdr:rowOff>0</xdr:rowOff>
    </xdr:from>
    <xdr:ext cx="3254922" cy="63500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540B8-717E-A040-AAE3-FEF103FF1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6600" y="0"/>
          <a:ext cx="3254922" cy="635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XWnv6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F2A0-A598-F842-ACE9-A02F062DF227}">
  <dimension ref="A1:G16"/>
  <sheetViews>
    <sheetView tabSelected="1" zoomScale="160" zoomScaleNormal="160" workbookViewId="0">
      <selection sqref="A1:F14"/>
    </sheetView>
  </sheetViews>
  <sheetFormatPr baseColWidth="10" defaultRowHeight="16" x14ac:dyDescent="0.2"/>
  <cols>
    <col min="1" max="1" width="18.83203125" customWidth="1"/>
    <col min="2" max="6" width="11.83203125" customWidth="1"/>
  </cols>
  <sheetData>
    <row r="1" spans="1:7" s="1" customFormat="1" x14ac:dyDescent="0.2">
      <c r="A1" s="113" t="s">
        <v>86</v>
      </c>
      <c r="B1" s="114" t="s">
        <v>70</v>
      </c>
      <c r="C1" s="114" t="s">
        <v>9</v>
      </c>
      <c r="D1" s="114" t="s">
        <v>10</v>
      </c>
      <c r="E1" s="114" t="s">
        <v>87</v>
      </c>
      <c r="F1" s="114" t="s">
        <v>88</v>
      </c>
    </row>
    <row r="2" spans="1:7" s="2" customFormat="1" x14ac:dyDescent="0.2">
      <c r="A2" s="115" t="s">
        <v>18</v>
      </c>
      <c r="B2" s="116">
        <v>15000</v>
      </c>
      <c r="C2" s="116">
        <v>10000</v>
      </c>
      <c r="D2" s="116">
        <v>10000</v>
      </c>
      <c r="E2" s="116">
        <v>10000</v>
      </c>
      <c r="F2" s="116">
        <v>10000</v>
      </c>
    </row>
    <row r="3" spans="1:7" s="2" customFormat="1" x14ac:dyDescent="0.2">
      <c r="A3" s="115" t="s">
        <v>2</v>
      </c>
      <c r="B3" s="116">
        <v>370000</v>
      </c>
      <c r="C3" s="116">
        <v>0</v>
      </c>
      <c r="D3" s="116">
        <v>0</v>
      </c>
      <c r="E3" s="116">
        <v>0</v>
      </c>
      <c r="F3" s="116">
        <v>0</v>
      </c>
    </row>
    <row r="4" spans="1:7" s="2" customFormat="1" x14ac:dyDescent="0.2">
      <c r="A4" s="115" t="s">
        <v>82</v>
      </c>
      <c r="B4" s="116">
        <v>144000</v>
      </c>
      <c r="C4" s="116">
        <v>36000</v>
      </c>
      <c r="D4" s="116">
        <v>36000</v>
      </c>
      <c r="E4" s="116">
        <v>36000</v>
      </c>
      <c r="F4" s="116">
        <v>36000</v>
      </c>
    </row>
    <row r="5" spans="1:7" s="2" customFormat="1" x14ac:dyDescent="0.2">
      <c r="A5" s="115" t="s">
        <v>83</v>
      </c>
      <c r="B5" s="116">
        <v>120000</v>
      </c>
      <c r="C5" s="116">
        <v>0</v>
      </c>
      <c r="D5" s="116">
        <v>0</v>
      </c>
      <c r="E5" s="116">
        <v>0</v>
      </c>
      <c r="F5" s="116">
        <v>0</v>
      </c>
    </row>
    <row r="6" spans="1:7" s="2" customFormat="1" x14ac:dyDescent="0.2">
      <c r="A6" s="115" t="s">
        <v>84</v>
      </c>
      <c r="B6" s="116">
        <v>60000</v>
      </c>
      <c r="C6" s="116">
        <v>20000</v>
      </c>
      <c r="D6" s="116">
        <v>20000</v>
      </c>
      <c r="E6" s="116">
        <v>20000</v>
      </c>
      <c r="F6" s="116">
        <v>20000</v>
      </c>
    </row>
    <row r="7" spans="1:7" s="2" customFormat="1" x14ac:dyDescent="0.2">
      <c r="A7" s="117" t="s">
        <v>4</v>
      </c>
      <c r="B7" s="116">
        <v>6000</v>
      </c>
      <c r="C7" s="116">
        <v>10000</v>
      </c>
      <c r="D7" s="116">
        <v>10000</v>
      </c>
      <c r="E7" s="116">
        <v>10000</v>
      </c>
      <c r="F7" s="116">
        <v>10000</v>
      </c>
    </row>
    <row r="8" spans="1:7" s="2" customFormat="1" x14ac:dyDescent="0.2">
      <c r="A8" s="117" t="s">
        <v>28</v>
      </c>
      <c r="B8" s="116">
        <v>36000</v>
      </c>
      <c r="C8" s="116">
        <v>54000</v>
      </c>
      <c r="D8" s="116">
        <v>54000</v>
      </c>
      <c r="E8" s="116">
        <v>54000</v>
      </c>
      <c r="F8" s="116">
        <v>54000</v>
      </c>
    </row>
    <row r="9" spans="1:7" s="2" customFormat="1" x14ac:dyDescent="0.2">
      <c r="A9" s="115" t="s">
        <v>3</v>
      </c>
      <c r="B9" s="116">
        <v>0</v>
      </c>
      <c r="C9" s="116">
        <v>96000</v>
      </c>
      <c r="D9" s="116">
        <v>96000</v>
      </c>
      <c r="E9" s="116">
        <v>96000</v>
      </c>
      <c r="F9" s="116">
        <v>96000</v>
      </c>
    </row>
    <row r="10" spans="1:7" s="2" customFormat="1" x14ac:dyDescent="0.2">
      <c r="A10" s="115" t="s">
        <v>85</v>
      </c>
      <c r="B10" s="116">
        <v>60000</v>
      </c>
      <c r="C10" s="116">
        <v>60000</v>
      </c>
      <c r="D10" s="116">
        <v>60000</v>
      </c>
      <c r="E10" s="116">
        <v>60000</v>
      </c>
      <c r="F10" s="116">
        <v>60000</v>
      </c>
    </row>
    <row r="11" spans="1:7" s="2" customFormat="1" x14ac:dyDescent="0.2">
      <c r="A11" s="115" t="s">
        <v>71</v>
      </c>
      <c r="B11" s="116">
        <v>10000</v>
      </c>
      <c r="C11" s="116">
        <v>20000</v>
      </c>
      <c r="D11" s="116">
        <v>20000</v>
      </c>
      <c r="E11" s="116">
        <v>20000</v>
      </c>
      <c r="F11" s="116">
        <v>20000</v>
      </c>
    </row>
    <row r="12" spans="1:7" s="2" customFormat="1" x14ac:dyDescent="0.2">
      <c r="A12" s="115" t="s">
        <v>1</v>
      </c>
      <c r="B12" s="116">
        <v>36000</v>
      </c>
      <c r="C12" s="116">
        <v>8000</v>
      </c>
      <c r="D12" s="116">
        <v>8000</v>
      </c>
      <c r="E12" s="116">
        <v>8000</v>
      </c>
      <c r="F12" s="116">
        <v>8000</v>
      </c>
    </row>
    <row r="13" spans="1:7" s="2" customFormat="1" x14ac:dyDescent="0.2">
      <c r="A13" s="118" t="s">
        <v>95</v>
      </c>
      <c r="B13" s="119">
        <f>SUM(B2:B12)</f>
        <v>857000</v>
      </c>
      <c r="C13" s="120">
        <f t="shared" ref="C13:E13" si="0">SUM(C2:C12)</f>
        <v>314000</v>
      </c>
      <c r="D13" s="119">
        <f>SUM(D2:D12)</f>
        <v>314000</v>
      </c>
      <c r="E13" s="119">
        <f t="shared" ref="E13" si="1">SUM(E2:E12)</f>
        <v>314000</v>
      </c>
      <c r="F13" s="119">
        <f>SUM(F2:F12)</f>
        <v>314000</v>
      </c>
    </row>
    <row r="14" spans="1:7" s="2" customFormat="1" x14ac:dyDescent="0.2">
      <c r="A14" s="118" t="s">
        <v>5</v>
      </c>
      <c r="B14" s="119">
        <f>SUM(B13:F13)</f>
        <v>2113000</v>
      </c>
      <c r="C14" s="121"/>
      <c r="D14" s="121"/>
      <c r="E14" s="121"/>
      <c r="F14" s="121"/>
    </row>
    <row r="15" spans="1:7" x14ac:dyDescent="0.2">
      <c r="A15" s="112"/>
      <c r="B15" s="112"/>
      <c r="C15" s="93"/>
      <c r="D15" s="93"/>
      <c r="E15" s="93"/>
      <c r="F15" s="93"/>
      <c r="G15" s="93"/>
    </row>
    <row r="16" spans="1:7" x14ac:dyDescent="0.2">
      <c r="A16" s="93"/>
      <c r="B16" s="93"/>
      <c r="C16" s="93"/>
      <c r="D16" s="93"/>
      <c r="E16" s="93"/>
      <c r="F16" s="93"/>
      <c r="G16" s="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C1BF-5882-D14D-8379-B87C35F19E54}">
  <dimension ref="A1:D8"/>
  <sheetViews>
    <sheetView zoomScale="150" zoomScaleNormal="150" workbookViewId="0">
      <selection activeCell="D4" sqref="D4"/>
    </sheetView>
  </sheetViews>
  <sheetFormatPr baseColWidth="10" defaultRowHeight="16" x14ac:dyDescent="0.2"/>
  <cols>
    <col min="1" max="1" width="17.6640625" customWidth="1"/>
    <col min="2" max="2" width="14.33203125" customWidth="1"/>
    <col min="3" max="3" width="11.33203125" customWidth="1"/>
  </cols>
  <sheetData>
    <row r="1" spans="1:4" x14ac:dyDescent="0.2">
      <c r="A1" s="95"/>
      <c r="B1" s="96" t="s">
        <v>80</v>
      </c>
      <c r="C1" s="96" t="s">
        <v>78</v>
      </c>
      <c r="D1" s="96" t="s">
        <v>79</v>
      </c>
    </row>
    <row r="2" spans="1:4" x14ac:dyDescent="0.2">
      <c r="A2" s="97" t="s">
        <v>72</v>
      </c>
      <c r="B2" s="94">
        <v>400</v>
      </c>
      <c r="C2" s="92">
        <v>200</v>
      </c>
      <c r="D2" s="92">
        <f>B2*C2</f>
        <v>80000</v>
      </c>
    </row>
    <row r="3" spans="1:4" x14ac:dyDescent="0.2">
      <c r="A3" s="97" t="s">
        <v>73</v>
      </c>
      <c r="B3" s="94">
        <v>400</v>
      </c>
      <c r="C3" s="92">
        <v>200</v>
      </c>
      <c r="D3" s="92">
        <f t="shared" ref="D3:D7" si="0">B3*C3</f>
        <v>80000</v>
      </c>
    </row>
    <row r="4" spans="1:4" x14ac:dyDescent="0.2">
      <c r="A4" s="97" t="s">
        <v>74</v>
      </c>
      <c r="B4" s="94">
        <v>150</v>
      </c>
      <c r="C4" s="92">
        <v>200</v>
      </c>
      <c r="D4" s="92">
        <f t="shared" si="0"/>
        <v>30000</v>
      </c>
    </row>
    <row r="5" spans="1:4" x14ac:dyDescent="0.2">
      <c r="A5" s="97" t="s">
        <v>75</v>
      </c>
      <c r="B5" s="94">
        <v>300</v>
      </c>
      <c r="C5" s="92">
        <v>200</v>
      </c>
      <c r="D5" s="92">
        <f t="shared" si="0"/>
        <v>60000</v>
      </c>
    </row>
    <row r="6" spans="1:4" x14ac:dyDescent="0.2">
      <c r="A6" s="97" t="s">
        <v>76</v>
      </c>
      <c r="B6" s="94">
        <v>300</v>
      </c>
      <c r="C6" s="92">
        <v>200</v>
      </c>
      <c r="D6" s="92">
        <f t="shared" si="0"/>
        <v>60000</v>
      </c>
    </row>
    <row r="7" spans="1:4" x14ac:dyDescent="0.2">
      <c r="A7" s="98" t="s">
        <v>77</v>
      </c>
      <c r="B7" s="94">
        <v>300</v>
      </c>
      <c r="C7" s="92">
        <v>200</v>
      </c>
      <c r="D7" s="92">
        <f t="shared" si="0"/>
        <v>60000</v>
      </c>
    </row>
    <row r="8" spans="1:4" x14ac:dyDescent="0.2">
      <c r="A8" s="99" t="s">
        <v>5</v>
      </c>
      <c r="B8" s="100">
        <f>SUM(B2:B7)</f>
        <v>1850</v>
      </c>
      <c r="C8" s="101"/>
      <c r="D8" s="101">
        <f>SUM(D2:D7)</f>
        <v>370000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CBE6-04C0-5C43-B90C-E00A229C6A0C}">
  <dimension ref="A1:B6"/>
  <sheetViews>
    <sheetView zoomScale="150" zoomScaleNormal="150" workbookViewId="0">
      <selection activeCell="B5" sqref="B5"/>
    </sheetView>
  </sheetViews>
  <sheetFormatPr baseColWidth="10" defaultRowHeight="16" x14ac:dyDescent="0.2"/>
  <cols>
    <col min="1" max="1" width="17.6640625" customWidth="1"/>
    <col min="2" max="2" width="14.33203125" customWidth="1"/>
  </cols>
  <sheetData>
    <row r="1" spans="1:2" x14ac:dyDescent="0.2">
      <c r="A1" s="95"/>
      <c r="B1" s="96" t="s">
        <v>89</v>
      </c>
    </row>
    <row r="2" spans="1:2" x14ac:dyDescent="0.2">
      <c r="A2" s="97" t="s">
        <v>91</v>
      </c>
      <c r="B2" s="102">
        <v>5000</v>
      </c>
    </row>
    <row r="3" spans="1:2" x14ac:dyDescent="0.2">
      <c r="A3" s="97" t="s">
        <v>92</v>
      </c>
      <c r="B3" s="102">
        <v>6000</v>
      </c>
    </row>
    <row r="4" spans="1:2" x14ac:dyDescent="0.2">
      <c r="A4" s="97" t="s">
        <v>90</v>
      </c>
      <c r="B4" s="102">
        <v>3000</v>
      </c>
    </row>
    <row r="5" spans="1:2" x14ac:dyDescent="0.2">
      <c r="A5" s="97" t="s">
        <v>93</v>
      </c>
      <c r="B5" s="102">
        <v>1100</v>
      </c>
    </row>
    <row r="6" spans="1:2" x14ac:dyDescent="0.2">
      <c r="A6" s="99" t="s">
        <v>5</v>
      </c>
      <c r="B6" s="103">
        <f>SUM(B2:B5)</f>
        <v>15100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9189-E112-F843-BE26-101B47601204}">
  <dimension ref="A1:D3"/>
  <sheetViews>
    <sheetView zoomScale="170" zoomScaleNormal="170" workbookViewId="0">
      <selection activeCell="D11" sqref="D11"/>
    </sheetView>
  </sheetViews>
  <sheetFormatPr baseColWidth="10" defaultRowHeight="16" x14ac:dyDescent="0.2"/>
  <cols>
    <col min="1" max="1" width="17.1640625" customWidth="1"/>
    <col min="4" max="4" width="14.6640625" customWidth="1"/>
  </cols>
  <sheetData>
    <row r="1" spans="1:4" x14ac:dyDescent="0.2">
      <c r="A1" s="107"/>
      <c r="B1" s="108" t="s">
        <v>78</v>
      </c>
      <c r="C1" s="108" t="s">
        <v>94</v>
      </c>
      <c r="D1" s="108" t="s">
        <v>89</v>
      </c>
    </row>
    <row r="2" spans="1:4" x14ac:dyDescent="0.2">
      <c r="A2" s="104" t="s">
        <v>81</v>
      </c>
      <c r="B2" s="106">
        <v>200</v>
      </c>
      <c r="C2" s="105">
        <v>3</v>
      </c>
      <c r="D2" s="106">
        <f>C2*B2*20*12</f>
        <v>144000</v>
      </c>
    </row>
    <row r="3" spans="1:4" x14ac:dyDescent="0.2">
      <c r="A3" s="109" t="s">
        <v>5</v>
      </c>
      <c r="B3" s="110"/>
      <c r="C3" s="110"/>
      <c r="D3" s="111">
        <f>SUM(D2)</f>
        <v>144000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D47B-62DF-2F45-BF8E-67F9A2853013}">
  <dimension ref="A1:H75"/>
  <sheetViews>
    <sheetView workbookViewId="0">
      <selection activeCell="B9" sqref="B9"/>
    </sheetView>
  </sheetViews>
  <sheetFormatPr baseColWidth="10" defaultColWidth="10.83203125" defaultRowHeight="16" x14ac:dyDescent="0.2"/>
  <cols>
    <col min="1" max="1" width="3.33203125" style="3" customWidth="1"/>
    <col min="2" max="2" width="44.33203125" style="3" customWidth="1"/>
    <col min="3" max="6" width="18.83203125" style="3" customWidth="1"/>
    <col min="7" max="7" width="14.83203125" style="45" customWidth="1"/>
    <col min="8" max="8" width="31" style="3" customWidth="1"/>
    <col min="9" max="9" width="3.33203125" style="3" customWidth="1"/>
    <col min="10" max="16384" width="10.83203125" style="3"/>
  </cols>
  <sheetData>
    <row r="1" spans="1:8" customFormat="1" ht="50" customHeight="1" x14ac:dyDescent="0.2">
      <c r="A1" s="3"/>
      <c r="B1" s="4" t="s">
        <v>6</v>
      </c>
      <c r="C1" s="4"/>
      <c r="G1" s="5"/>
    </row>
    <row r="2" spans="1:8" s="6" customFormat="1" ht="20" customHeight="1" x14ac:dyDescent="0.2">
      <c r="B2" s="7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7" t="s">
        <v>13</v>
      </c>
    </row>
    <row r="3" spans="1:8" ht="20" customHeight="1" x14ac:dyDescent="0.2">
      <c r="B3" s="9" t="s">
        <v>1</v>
      </c>
      <c r="C3" s="9"/>
      <c r="D3" s="9"/>
      <c r="E3" s="9"/>
      <c r="F3" s="9"/>
      <c r="G3" s="10"/>
      <c r="H3" s="11"/>
    </row>
    <row r="4" spans="1:8" ht="20" customHeight="1" x14ac:dyDescent="0.2">
      <c r="B4" s="12" t="s">
        <v>14</v>
      </c>
      <c r="C4" s="13">
        <v>18000</v>
      </c>
      <c r="D4" s="13">
        <v>18000</v>
      </c>
      <c r="E4" s="14">
        <v>0</v>
      </c>
      <c r="F4" s="15">
        <f>SUM(C4:E4)</f>
        <v>36000</v>
      </c>
      <c r="G4" s="16"/>
      <c r="H4" s="11"/>
    </row>
    <row r="5" spans="1:8" ht="20" customHeight="1" x14ac:dyDescent="0.2">
      <c r="B5" s="12" t="s">
        <v>15</v>
      </c>
      <c r="C5" s="13">
        <v>6000</v>
      </c>
      <c r="D5" s="13">
        <v>0</v>
      </c>
      <c r="E5" s="13">
        <v>0</v>
      </c>
      <c r="F5" s="15">
        <f t="shared" ref="F5:F6" si="0">SUM(C5:E5)</f>
        <v>6000</v>
      </c>
      <c r="G5" s="16"/>
      <c r="H5" s="11"/>
    </row>
    <row r="6" spans="1:8" ht="20" customHeight="1" x14ac:dyDescent="0.2">
      <c r="B6" s="12" t="s">
        <v>16</v>
      </c>
      <c r="C6" s="13">
        <v>3000</v>
      </c>
      <c r="D6" s="13">
        <v>0</v>
      </c>
      <c r="E6" s="13">
        <v>0</v>
      </c>
      <c r="F6" s="15">
        <f t="shared" si="0"/>
        <v>3000</v>
      </c>
      <c r="G6" s="16"/>
      <c r="H6" s="11"/>
    </row>
    <row r="7" spans="1:8" ht="20" customHeight="1" x14ac:dyDescent="0.2">
      <c r="B7" s="17" t="s">
        <v>17</v>
      </c>
      <c r="C7" s="18">
        <f>SUM(C3:C6)</f>
        <v>27000</v>
      </c>
      <c r="D7" s="18">
        <f>SUM(D3:D6)</f>
        <v>18000</v>
      </c>
      <c r="E7" s="18">
        <f>SUM(E3:E6)</f>
        <v>0</v>
      </c>
      <c r="F7" s="18">
        <f>SUM(F3:F6)</f>
        <v>45000</v>
      </c>
      <c r="G7" s="19">
        <f>F7/$F$38</f>
        <v>8.6633425100591036E-3</v>
      </c>
      <c r="H7" s="11"/>
    </row>
    <row r="8" spans="1:8" ht="20" customHeight="1" x14ac:dyDescent="0.2">
      <c r="B8" s="9" t="s">
        <v>0</v>
      </c>
      <c r="C8" s="9"/>
      <c r="D8" s="9"/>
      <c r="E8" s="9"/>
      <c r="F8" s="9"/>
      <c r="G8" s="20"/>
      <c r="H8" s="11"/>
    </row>
    <row r="9" spans="1:8" ht="20" customHeight="1" x14ac:dyDescent="0.2">
      <c r="B9" s="12" t="s">
        <v>18</v>
      </c>
      <c r="C9" s="13">
        <v>35000</v>
      </c>
      <c r="D9" s="13">
        <v>34000</v>
      </c>
      <c r="E9" s="13">
        <v>2300</v>
      </c>
      <c r="F9" s="15">
        <f>SUM(C9:E9)</f>
        <v>71300</v>
      </c>
      <c r="G9" s="16"/>
      <c r="H9" s="11"/>
    </row>
    <row r="10" spans="1:8" ht="20" customHeight="1" x14ac:dyDescent="0.2">
      <c r="B10" s="12" t="s">
        <v>19</v>
      </c>
      <c r="C10" s="13">
        <v>12000</v>
      </c>
      <c r="D10" s="13">
        <v>24000</v>
      </c>
      <c r="E10" s="13">
        <v>24000</v>
      </c>
      <c r="F10" s="15">
        <f t="shared" ref="F10:F12" si="1">SUM(C10:E10)</f>
        <v>60000</v>
      </c>
      <c r="G10" s="16"/>
      <c r="H10" s="11"/>
    </row>
    <row r="11" spans="1:8" ht="20" customHeight="1" x14ac:dyDescent="0.2">
      <c r="B11" s="12" t="s">
        <v>20</v>
      </c>
      <c r="C11" s="13">
        <v>60000</v>
      </c>
      <c r="D11" s="13">
        <v>60000</v>
      </c>
      <c r="E11" s="13">
        <v>60000</v>
      </c>
      <c r="F11" s="15">
        <f t="shared" si="1"/>
        <v>180000</v>
      </c>
      <c r="G11" s="16"/>
      <c r="H11" s="11"/>
    </row>
    <row r="12" spans="1:8" ht="20" customHeight="1" x14ac:dyDescent="0.2">
      <c r="B12" s="21" t="s">
        <v>21</v>
      </c>
      <c r="C12" s="22">
        <v>120000</v>
      </c>
      <c r="D12" s="22">
        <v>120000</v>
      </c>
      <c r="E12" s="22">
        <v>120000</v>
      </c>
      <c r="F12" s="15">
        <f t="shared" si="1"/>
        <v>360000</v>
      </c>
      <c r="G12" s="23"/>
      <c r="H12" s="11"/>
    </row>
    <row r="13" spans="1:8" ht="20" customHeight="1" x14ac:dyDescent="0.2">
      <c r="B13" s="17" t="s">
        <v>22</v>
      </c>
      <c r="C13" s="18">
        <f>SUM(C9:C12)</f>
        <v>227000</v>
      </c>
      <c r="D13" s="18">
        <f>SUM(D9:D12)</f>
        <v>238000</v>
      </c>
      <c r="E13" s="18">
        <f>SUM(E9:E12)</f>
        <v>206300</v>
      </c>
      <c r="F13" s="18">
        <f>SUM(F9:F12)</f>
        <v>671300</v>
      </c>
      <c r="G13" s="19">
        <f>F13/$F$38</f>
        <v>0.12923781837783724</v>
      </c>
      <c r="H13" s="11"/>
    </row>
    <row r="14" spans="1:8" s="24" customFormat="1" ht="20" customHeight="1" x14ac:dyDescent="0.2">
      <c r="B14" s="9" t="s">
        <v>23</v>
      </c>
      <c r="C14" s="9"/>
      <c r="D14" s="9"/>
      <c r="E14" s="9"/>
      <c r="F14" s="9"/>
      <c r="G14" s="20"/>
      <c r="H14" s="11"/>
    </row>
    <row r="15" spans="1:8" ht="20" customHeight="1" x14ac:dyDescent="0.2">
      <c r="B15" s="12" t="s">
        <v>24</v>
      </c>
      <c r="C15" s="13">
        <v>126000</v>
      </c>
      <c r="D15" s="13">
        <v>18000</v>
      </c>
      <c r="E15" s="14">
        <v>0</v>
      </c>
      <c r="F15" s="15">
        <f>SUM(C15:E15)</f>
        <v>144000</v>
      </c>
      <c r="G15" s="16"/>
      <c r="H15" s="11"/>
    </row>
    <row r="16" spans="1:8" ht="20" customHeight="1" x14ac:dyDescent="0.2">
      <c r="B16" s="12" t="s">
        <v>25</v>
      </c>
      <c r="C16" s="13">
        <v>6000</v>
      </c>
      <c r="D16" s="13">
        <v>0</v>
      </c>
      <c r="E16" s="13">
        <v>0</v>
      </c>
      <c r="F16" s="15">
        <f t="shared" ref="F16:F17" si="2">SUM(C16:E16)</f>
        <v>6000</v>
      </c>
      <c r="G16" s="16"/>
      <c r="H16" s="11"/>
    </row>
    <row r="17" spans="2:8" ht="20" customHeight="1" x14ac:dyDescent="0.2">
      <c r="B17" s="12" t="s">
        <v>26</v>
      </c>
      <c r="C17" s="13">
        <v>3000</v>
      </c>
      <c r="D17" s="13">
        <v>0</v>
      </c>
      <c r="E17" s="13">
        <v>0</v>
      </c>
      <c r="F17" s="15">
        <f t="shared" si="2"/>
        <v>3000</v>
      </c>
      <c r="G17" s="16"/>
      <c r="H17" s="11"/>
    </row>
    <row r="18" spans="2:8" ht="20" customHeight="1" x14ac:dyDescent="0.2">
      <c r="B18" s="17" t="s">
        <v>27</v>
      </c>
      <c r="C18" s="18">
        <f>SUM(C14:C17)</f>
        <v>135000</v>
      </c>
      <c r="D18" s="18">
        <f>SUM(D14:D17)</f>
        <v>18000</v>
      </c>
      <c r="E18" s="18">
        <f>SUM(E14:E17)</f>
        <v>0</v>
      </c>
      <c r="F18" s="18">
        <f>SUM(F14:F17)</f>
        <v>153000</v>
      </c>
      <c r="G18" s="19">
        <f>F18/$F$38</f>
        <v>2.9455364534200952E-2</v>
      </c>
      <c r="H18" s="11"/>
    </row>
    <row r="19" spans="2:8" ht="20" customHeight="1" x14ac:dyDescent="0.2">
      <c r="B19" s="9" t="s">
        <v>28</v>
      </c>
      <c r="C19" s="9"/>
      <c r="D19" s="9"/>
      <c r="E19" s="9"/>
      <c r="F19" s="9"/>
      <c r="G19" s="20"/>
      <c r="H19" s="11"/>
    </row>
    <row r="20" spans="2:8" ht="20" customHeight="1" x14ac:dyDescent="0.2">
      <c r="B20" s="12" t="s">
        <v>29</v>
      </c>
      <c r="C20" s="13">
        <v>60000</v>
      </c>
      <c r="D20" s="13">
        <v>120000</v>
      </c>
      <c r="E20" s="13">
        <v>120000</v>
      </c>
      <c r="F20" s="15">
        <f>SUM(C20:E20)</f>
        <v>300000</v>
      </c>
      <c r="G20" s="16"/>
      <c r="H20" s="11"/>
    </row>
    <row r="21" spans="2:8" ht="20" customHeight="1" x14ac:dyDescent="0.2">
      <c r="B21" s="17" t="s">
        <v>30</v>
      </c>
      <c r="C21" s="18">
        <f>SUM(C20)</f>
        <v>60000</v>
      </c>
      <c r="D21" s="18">
        <f t="shared" ref="D21:F21" si="3">SUM(D20)</f>
        <v>120000</v>
      </c>
      <c r="E21" s="18">
        <f t="shared" si="3"/>
        <v>120000</v>
      </c>
      <c r="F21" s="18">
        <f t="shared" si="3"/>
        <v>300000</v>
      </c>
      <c r="G21" s="19">
        <f>F21/$F$38</f>
        <v>5.7755616733727352E-2</v>
      </c>
      <c r="H21" s="11"/>
    </row>
    <row r="22" spans="2:8" ht="20" customHeight="1" x14ac:dyDescent="0.2">
      <c r="B22" s="9" t="s">
        <v>2</v>
      </c>
      <c r="C22" s="9"/>
      <c r="D22" s="9"/>
      <c r="E22" s="9"/>
      <c r="F22" s="9"/>
      <c r="G22" s="20"/>
      <c r="H22" s="11"/>
    </row>
    <row r="23" spans="2:8" s="24" customFormat="1" ht="20" customHeight="1" x14ac:dyDescent="0.2">
      <c r="B23" s="25" t="s">
        <v>31</v>
      </c>
      <c r="C23" s="26">
        <v>50000</v>
      </c>
      <c r="D23" s="26">
        <v>0</v>
      </c>
      <c r="E23" s="26">
        <v>0</v>
      </c>
      <c r="F23" s="15">
        <f>SUM(C23:E23)</f>
        <v>50000</v>
      </c>
      <c r="G23" s="27"/>
      <c r="H23" s="11"/>
    </row>
    <row r="24" spans="2:8" s="24" customFormat="1" ht="20" customHeight="1" x14ac:dyDescent="0.2">
      <c r="B24" s="28" t="s">
        <v>32</v>
      </c>
      <c r="C24" s="18">
        <f>SUM(C23)</f>
        <v>50000</v>
      </c>
      <c r="D24" s="18">
        <f t="shared" ref="D24:F24" si="4">SUM(D23)</f>
        <v>0</v>
      </c>
      <c r="E24" s="18">
        <f t="shared" si="4"/>
        <v>0</v>
      </c>
      <c r="F24" s="18">
        <f t="shared" si="4"/>
        <v>50000</v>
      </c>
      <c r="G24" s="29">
        <f>F24/$F$38</f>
        <v>9.6259361222878932E-3</v>
      </c>
      <c r="H24" s="30"/>
    </row>
    <row r="25" spans="2:8" s="24" customFormat="1" ht="11" customHeight="1" x14ac:dyDescent="0.2">
      <c r="B25" s="31"/>
      <c r="C25" s="32"/>
      <c r="D25" s="32"/>
      <c r="E25" s="32"/>
      <c r="F25" s="32"/>
      <c r="G25" s="33"/>
      <c r="H25" s="34"/>
    </row>
    <row r="26" spans="2:8" ht="35" customHeight="1" x14ac:dyDescent="0.2">
      <c r="B26" s="35" t="s">
        <v>33</v>
      </c>
      <c r="C26" s="36">
        <f>SUM(C24,C21,C18,C13,C7,)</f>
        <v>499000</v>
      </c>
      <c r="D26" s="36">
        <f t="shared" ref="D26:E26" si="5">SUM(D24,D21,D18,D13,D7,)</f>
        <v>394000</v>
      </c>
      <c r="E26" s="36">
        <f t="shared" si="5"/>
        <v>326300</v>
      </c>
      <c r="F26" s="36">
        <f>SUM(C26:E26)</f>
        <v>1219300</v>
      </c>
      <c r="G26" s="37">
        <f>F26/$F$38</f>
        <v>0.23473807827811255</v>
      </c>
      <c r="H26" s="38"/>
    </row>
    <row r="27" spans="2:8" ht="11" customHeight="1" x14ac:dyDescent="0.2">
      <c r="C27" s="39"/>
      <c r="G27" s="40"/>
    </row>
    <row r="28" spans="2:8" ht="20" customHeight="1" x14ac:dyDescent="0.2">
      <c r="B28" s="7" t="s">
        <v>34</v>
      </c>
      <c r="C28" s="8" t="s">
        <v>8</v>
      </c>
      <c r="D28" s="8" t="s">
        <v>9</v>
      </c>
      <c r="E28" s="8" t="s">
        <v>10</v>
      </c>
      <c r="F28" s="8" t="s">
        <v>11</v>
      </c>
      <c r="G28" s="8" t="s">
        <v>12</v>
      </c>
      <c r="H28" s="7" t="s">
        <v>13</v>
      </c>
    </row>
    <row r="29" spans="2:8" ht="20" customHeight="1" x14ac:dyDescent="0.2">
      <c r="B29" s="9" t="s">
        <v>35</v>
      </c>
      <c r="C29" s="9"/>
      <c r="D29" s="9"/>
      <c r="E29" s="9"/>
      <c r="F29" s="9"/>
      <c r="G29" s="10"/>
      <c r="H29" s="11"/>
    </row>
    <row r="30" spans="2:8" ht="20" customHeight="1" x14ac:dyDescent="0.2">
      <c r="B30" s="25" t="s">
        <v>36</v>
      </c>
      <c r="C30" s="13">
        <v>200000</v>
      </c>
      <c r="D30" s="13">
        <v>400000</v>
      </c>
      <c r="E30" s="13">
        <v>600000</v>
      </c>
      <c r="F30" s="15">
        <f>SUM(C30:E30)</f>
        <v>1200000</v>
      </c>
      <c r="G30" s="41"/>
      <c r="H30" s="11"/>
    </row>
    <row r="31" spans="2:8" ht="20" customHeight="1" x14ac:dyDescent="0.2">
      <c r="B31" s="25" t="s">
        <v>37</v>
      </c>
      <c r="C31" s="13">
        <v>200000</v>
      </c>
      <c r="D31" s="13">
        <v>400000</v>
      </c>
      <c r="E31" s="13">
        <v>600000</v>
      </c>
      <c r="F31" s="15">
        <f t="shared" ref="F31:F33" si="6">SUM(C31:E31)</f>
        <v>1200000</v>
      </c>
      <c r="G31" s="41"/>
      <c r="H31" s="11"/>
    </row>
    <row r="32" spans="2:8" ht="20" customHeight="1" x14ac:dyDescent="0.2">
      <c r="B32" s="25" t="s">
        <v>38</v>
      </c>
      <c r="C32" s="13">
        <v>150000</v>
      </c>
      <c r="D32" s="13">
        <v>300000</v>
      </c>
      <c r="E32" s="13">
        <v>450000</v>
      </c>
      <c r="F32" s="15">
        <f t="shared" si="6"/>
        <v>900000</v>
      </c>
      <c r="G32" s="41"/>
      <c r="H32" s="11"/>
    </row>
    <row r="33" spans="2:8" ht="20" customHeight="1" x14ac:dyDescent="0.2">
      <c r="B33" s="25" t="s">
        <v>39</v>
      </c>
      <c r="C33" s="13">
        <v>150000</v>
      </c>
      <c r="D33" s="13">
        <v>225000</v>
      </c>
      <c r="E33" s="13">
        <v>300000</v>
      </c>
      <c r="F33" s="15">
        <f t="shared" si="6"/>
        <v>675000</v>
      </c>
      <c r="G33" s="41"/>
      <c r="H33" s="11"/>
    </row>
    <row r="34" spans="2:8" ht="20" customHeight="1" x14ac:dyDescent="0.2">
      <c r="B34" s="28" t="s">
        <v>40</v>
      </c>
      <c r="C34" s="18">
        <f>SUM(C30:C33)</f>
        <v>700000</v>
      </c>
      <c r="D34" s="18">
        <f>SUM(D29:D33)</f>
        <v>1325000</v>
      </c>
      <c r="E34" s="18">
        <f>SUM(E29:E33)</f>
        <v>1950000</v>
      </c>
      <c r="F34" s="18">
        <f>SUM(C34:E34)</f>
        <v>3975000</v>
      </c>
      <c r="G34" s="42">
        <f>F34/$F$38</f>
        <v>0.76526192172188745</v>
      </c>
      <c r="H34" s="11"/>
    </row>
    <row r="35" spans="2:8" s="24" customFormat="1" ht="11" customHeight="1" x14ac:dyDescent="0.2">
      <c r="C35" s="43"/>
      <c r="F35" s="3"/>
      <c r="G35" s="3"/>
      <c r="H35" s="3"/>
    </row>
    <row r="36" spans="2:8" ht="20" customHeight="1" x14ac:dyDescent="0.2">
      <c r="B36" s="35" t="s">
        <v>41</v>
      </c>
      <c r="C36" s="36">
        <f>C34</f>
        <v>700000</v>
      </c>
      <c r="D36" s="36">
        <f t="shared" ref="D36:E36" si="7">D34</f>
        <v>1325000</v>
      </c>
      <c r="E36" s="36">
        <f t="shared" si="7"/>
        <v>1950000</v>
      </c>
      <c r="F36" s="36">
        <f>F34</f>
        <v>3975000</v>
      </c>
      <c r="G36" s="44">
        <f>F36/$F$38</f>
        <v>0.76526192172188745</v>
      </c>
    </row>
    <row r="37" spans="2:8" ht="11" customHeight="1" x14ac:dyDescent="0.2">
      <c r="G37" s="3"/>
    </row>
    <row r="38" spans="2:8" ht="20" customHeight="1" x14ac:dyDescent="0.2">
      <c r="B38" s="35" t="s">
        <v>42</v>
      </c>
      <c r="C38" s="36">
        <f>SUM(C26,C36)</f>
        <v>1199000</v>
      </c>
      <c r="D38" s="36">
        <f t="shared" ref="D38:E38" si="8">SUM(D26,D36)</f>
        <v>1719000</v>
      </c>
      <c r="E38" s="36">
        <f t="shared" si="8"/>
        <v>2276300</v>
      </c>
      <c r="F38" s="36">
        <f>SUM(C38:E38)</f>
        <v>5194300</v>
      </c>
      <c r="G38" s="44">
        <f>F38/$F$38</f>
        <v>1</v>
      </c>
    </row>
    <row r="39" spans="2:8" ht="11" customHeight="1" x14ac:dyDescent="0.2"/>
    <row r="40" spans="2:8" ht="35" customHeight="1" x14ac:dyDescent="0.2">
      <c r="B40" s="46" t="s">
        <v>43</v>
      </c>
      <c r="C40" s="47"/>
      <c r="D40" s="48"/>
      <c r="E40" s="48"/>
      <c r="F40" s="49">
        <f>F38/3</f>
        <v>1731433.3333333333</v>
      </c>
    </row>
    <row r="41" spans="2:8" ht="11" customHeight="1" x14ac:dyDescent="0.2">
      <c r="G41" s="50"/>
      <c r="H41" s="24"/>
    </row>
    <row r="42" spans="2:8" ht="20" customHeight="1" x14ac:dyDescent="0.2">
      <c r="B42" s="7" t="s">
        <v>44</v>
      </c>
      <c r="C42" s="8" t="s">
        <v>8</v>
      </c>
      <c r="D42" s="8" t="s">
        <v>9</v>
      </c>
      <c r="E42" s="8" t="s">
        <v>10</v>
      </c>
      <c r="F42" s="8" t="s">
        <v>11</v>
      </c>
      <c r="G42" s="51"/>
      <c r="H42" s="52" t="s">
        <v>45</v>
      </c>
    </row>
    <row r="43" spans="2:8" ht="20" customHeight="1" x14ac:dyDescent="0.2">
      <c r="B43" s="53" t="s">
        <v>46</v>
      </c>
      <c r="C43" s="9"/>
      <c r="D43" s="9"/>
      <c r="E43" s="9"/>
      <c r="F43" s="9"/>
      <c r="G43" s="54"/>
      <c r="H43" s="24"/>
    </row>
    <row r="44" spans="2:8" ht="20" customHeight="1" x14ac:dyDescent="0.2">
      <c r="B44" s="55" t="s">
        <v>47</v>
      </c>
      <c r="C44" s="56">
        <v>25</v>
      </c>
      <c r="D44" s="56">
        <v>50</v>
      </c>
      <c r="E44" s="56">
        <v>100</v>
      </c>
      <c r="F44" s="57">
        <f>SUM(C44:E44)</f>
        <v>175</v>
      </c>
      <c r="G44" s="58"/>
      <c r="H44" s="24"/>
    </row>
    <row r="45" spans="2:8" ht="20" customHeight="1" x14ac:dyDescent="0.2">
      <c r="B45" s="55" t="s">
        <v>48</v>
      </c>
      <c r="C45" s="59">
        <v>150</v>
      </c>
      <c r="D45" s="9"/>
      <c r="E45" s="9"/>
      <c r="F45" s="9"/>
      <c r="G45" s="58"/>
      <c r="H45" s="24"/>
    </row>
    <row r="46" spans="2:8" ht="20" customHeight="1" x14ac:dyDescent="0.2">
      <c r="B46" s="55" t="s">
        <v>49</v>
      </c>
      <c r="C46" s="60">
        <f>$C$45*C44</f>
        <v>3750</v>
      </c>
      <c r="D46" s="61">
        <f t="shared" ref="D46:E46" si="9">$C$45*D44</f>
        <v>7500</v>
      </c>
      <c r="E46" s="61">
        <f t="shared" si="9"/>
        <v>15000</v>
      </c>
      <c r="F46" s="62">
        <f>SUM(C46:E46)</f>
        <v>26250</v>
      </c>
      <c r="G46" s="63"/>
      <c r="H46" s="24"/>
    </row>
    <row r="47" spans="2:8" ht="20" customHeight="1" x14ac:dyDescent="0.2">
      <c r="B47" s="64" t="s">
        <v>50</v>
      </c>
      <c r="C47" s="65">
        <v>264</v>
      </c>
      <c r="D47" s="9"/>
      <c r="E47" s="9"/>
      <c r="F47" s="9"/>
      <c r="G47" s="63"/>
      <c r="H47" s="24"/>
    </row>
    <row r="48" spans="2:8" ht="20" customHeight="1" x14ac:dyDescent="0.2">
      <c r="B48" s="66" t="s">
        <v>51</v>
      </c>
      <c r="C48" s="67">
        <f>($C$47*C46)</f>
        <v>990000</v>
      </c>
      <c r="D48" s="67">
        <f>($C$47*D46)</f>
        <v>1980000</v>
      </c>
      <c r="E48" s="67">
        <f>($C$47*E46)</f>
        <v>3960000</v>
      </c>
      <c r="F48" s="68">
        <f>(C48+D48+E48)</f>
        <v>6930000</v>
      </c>
      <c r="G48" s="63"/>
      <c r="H48" s="24"/>
    </row>
    <row r="49" spans="2:8" ht="20" customHeight="1" x14ac:dyDescent="0.2">
      <c r="B49" s="53" t="s">
        <v>52</v>
      </c>
      <c r="C49" s="9"/>
      <c r="D49" s="9"/>
      <c r="E49" s="9"/>
      <c r="F49" s="9"/>
      <c r="G49" s="63"/>
      <c r="H49" s="24"/>
    </row>
    <row r="50" spans="2:8" ht="20" customHeight="1" x14ac:dyDescent="0.2">
      <c r="B50" s="55" t="s">
        <v>53</v>
      </c>
      <c r="C50" s="56">
        <v>1</v>
      </c>
      <c r="D50" s="56">
        <v>2</v>
      </c>
      <c r="E50" s="56">
        <v>4</v>
      </c>
      <c r="F50" s="69">
        <f t="shared" ref="F50" si="10">SUM(C50:E50)</f>
        <v>7</v>
      </c>
      <c r="G50" s="63"/>
      <c r="H50" s="24"/>
    </row>
    <row r="51" spans="2:8" ht="20" customHeight="1" x14ac:dyDescent="0.2">
      <c r="B51" s="55" t="s">
        <v>54</v>
      </c>
      <c r="C51" s="59">
        <v>150</v>
      </c>
      <c r="D51" s="9"/>
      <c r="E51" s="9"/>
      <c r="F51" s="9"/>
      <c r="G51" s="63"/>
      <c r="H51" s="24"/>
    </row>
    <row r="52" spans="2:8" ht="20" customHeight="1" x14ac:dyDescent="0.2">
      <c r="B52" s="55" t="s">
        <v>49</v>
      </c>
      <c r="C52" s="61">
        <f>$C$51*C50</f>
        <v>150</v>
      </c>
      <c r="D52" s="61">
        <f t="shared" ref="D52:E52" si="11">$C$51*D50</f>
        <v>300</v>
      </c>
      <c r="E52" s="61">
        <f t="shared" si="11"/>
        <v>600</v>
      </c>
      <c r="F52" s="61">
        <f t="shared" ref="F52" si="12">SUM(C52:E52)</f>
        <v>1050</v>
      </c>
      <c r="G52" s="63"/>
      <c r="H52" s="24"/>
    </row>
    <row r="53" spans="2:8" ht="20" customHeight="1" x14ac:dyDescent="0.2">
      <c r="B53" s="64" t="s">
        <v>55</v>
      </c>
      <c r="C53" s="26">
        <v>1200</v>
      </c>
      <c r="D53" s="9"/>
      <c r="E53" s="9"/>
      <c r="F53" s="9"/>
      <c r="G53" s="63"/>
      <c r="H53" s="24"/>
    </row>
    <row r="54" spans="2:8" ht="20" customHeight="1" x14ac:dyDescent="0.2">
      <c r="B54" s="66" t="s">
        <v>56</v>
      </c>
      <c r="C54" s="67">
        <f>($C$47*C52)</f>
        <v>39600</v>
      </c>
      <c r="D54" s="67">
        <f t="shared" ref="D54:E54" si="13">($C$47*D52)</f>
        <v>79200</v>
      </c>
      <c r="E54" s="67">
        <f t="shared" si="13"/>
        <v>158400</v>
      </c>
      <c r="F54" s="67">
        <f>C54+D54+E54</f>
        <v>277200</v>
      </c>
      <c r="G54" s="63"/>
      <c r="H54" s="24"/>
    </row>
    <row r="55" spans="2:8" ht="11" customHeight="1" x14ac:dyDescent="0.2">
      <c r="G55" s="50"/>
    </row>
    <row r="56" spans="2:8" ht="20" customHeight="1" x14ac:dyDescent="0.2">
      <c r="B56" s="46" t="s">
        <v>57</v>
      </c>
      <c r="C56" s="70">
        <f>-SUM(C54,C48)</f>
        <v>-1029600</v>
      </c>
      <c r="D56" s="70">
        <f t="shared" ref="D56:F56" si="14">-SUM(D54,D48)</f>
        <v>-2059200</v>
      </c>
      <c r="E56" s="70">
        <f t="shared" si="14"/>
        <v>-4118400</v>
      </c>
      <c r="F56" s="70">
        <f t="shared" si="14"/>
        <v>-7207200</v>
      </c>
      <c r="G56" s="50"/>
    </row>
    <row r="57" spans="2:8" ht="11" customHeight="1" x14ac:dyDescent="0.2">
      <c r="C57" s="24"/>
      <c r="D57" s="24"/>
      <c r="E57" s="24"/>
      <c r="F57" s="24"/>
      <c r="G57" s="50"/>
    </row>
    <row r="58" spans="2:8" ht="20" customHeight="1" x14ac:dyDescent="0.2">
      <c r="B58" s="46" t="s">
        <v>58</v>
      </c>
      <c r="C58" s="70">
        <f>C56+C38</f>
        <v>169400</v>
      </c>
      <c r="D58" s="70">
        <f t="shared" ref="D58:E58" si="15">D56+D38</f>
        <v>-340200</v>
      </c>
      <c r="E58" s="70">
        <f t="shared" si="15"/>
        <v>-1842100</v>
      </c>
      <c r="F58" s="70">
        <f>SUM(C58:E58)</f>
        <v>-2012900</v>
      </c>
      <c r="G58" s="50"/>
    </row>
    <row r="59" spans="2:8" ht="20" customHeight="1" x14ac:dyDescent="0.2">
      <c r="B59" s="46" t="s">
        <v>59</v>
      </c>
      <c r="C59" s="71">
        <f>IFERROR(-C58/C38,0)</f>
        <v>-0.14128440366972478</v>
      </c>
      <c r="D59" s="71">
        <f>IFERROR(-D58/D38,0)</f>
        <v>0.19790575916230366</v>
      </c>
      <c r="E59" s="71">
        <f>IFERROR(-E58/E38,0)</f>
        <v>0.80925185608223871</v>
      </c>
      <c r="F59" s="71">
        <f>IFERROR(-F58/F38,0)</f>
        <v>0.387520936411066</v>
      </c>
      <c r="G59" s="50"/>
    </row>
    <row r="60" spans="2:8" ht="11" customHeight="1" x14ac:dyDescent="0.2">
      <c r="G60" s="50"/>
    </row>
    <row r="61" spans="2:8" ht="35" customHeight="1" x14ac:dyDescent="0.2">
      <c r="B61" s="72" t="s">
        <v>60</v>
      </c>
      <c r="C61" s="73"/>
      <c r="D61" s="74"/>
      <c r="E61" s="74"/>
      <c r="F61" s="75">
        <f>F56/3</f>
        <v>-2402400</v>
      </c>
      <c r="G61" s="50"/>
    </row>
    <row r="62" spans="2:8" ht="11" customHeight="1" x14ac:dyDescent="0.2">
      <c r="G62" s="50"/>
    </row>
    <row r="63" spans="2:8" ht="20" customHeight="1" x14ac:dyDescent="0.2">
      <c r="B63" s="76" t="s">
        <v>61</v>
      </c>
      <c r="C63" s="77"/>
      <c r="D63" s="77"/>
      <c r="E63" s="77"/>
      <c r="F63" s="77"/>
      <c r="G63" s="51"/>
      <c r="H63" s="52"/>
    </row>
    <row r="64" spans="2:8" ht="20" customHeight="1" x14ac:dyDescent="0.2">
      <c r="B64" s="55" t="s">
        <v>62</v>
      </c>
      <c r="C64" s="78">
        <v>22</v>
      </c>
      <c r="D64" s="56">
        <v>50</v>
      </c>
      <c r="E64" s="56">
        <v>5000</v>
      </c>
      <c r="F64" s="57">
        <f>SUM(C64:E64)</f>
        <v>5072</v>
      </c>
      <c r="G64" s="79"/>
    </row>
    <row r="65" spans="2:8" ht="20" customHeight="1" x14ac:dyDescent="0.2">
      <c r="B65" s="64" t="s">
        <v>63</v>
      </c>
      <c r="C65" s="80">
        <v>-3463.6</v>
      </c>
      <c r="D65" s="9"/>
      <c r="E65" s="9"/>
      <c r="F65" s="9"/>
      <c r="G65" s="79"/>
    </row>
    <row r="66" spans="2:8" ht="20" customHeight="1" x14ac:dyDescent="0.2">
      <c r="B66" s="66" t="s">
        <v>64</v>
      </c>
      <c r="C66" s="67">
        <f>($C$65)*C64</f>
        <v>-76199.199999999997</v>
      </c>
      <c r="D66" s="67">
        <f t="shared" ref="D66:E66" si="16">($C$65)*D64</f>
        <v>-173180</v>
      </c>
      <c r="E66" s="67">
        <f t="shared" si="16"/>
        <v>-17318000</v>
      </c>
      <c r="F66" s="68">
        <f>(C66+D66+E66)</f>
        <v>-17567379.199999999</v>
      </c>
      <c r="G66" s="63"/>
    </row>
    <row r="67" spans="2:8" ht="20" customHeight="1" x14ac:dyDescent="0.2">
      <c r="B67" s="66"/>
      <c r="C67" s="81"/>
      <c r="D67" s="81"/>
      <c r="E67" s="81"/>
      <c r="F67" s="81"/>
      <c r="G67" s="24"/>
    </row>
    <row r="68" spans="2:8" ht="35" customHeight="1" x14ac:dyDescent="0.2">
      <c r="B68" s="82" t="s">
        <v>65</v>
      </c>
      <c r="C68" s="83">
        <f>C66+C56</f>
        <v>-1105799.2</v>
      </c>
      <c r="D68" s="83">
        <f t="shared" ref="D68:E68" si="17">D66+D56</f>
        <v>-2232380</v>
      </c>
      <c r="E68" s="83">
        <f t="shared" si="17"/>
        <v>-21436400</v>
      </c>
      <c r="F68" s="83">
        <f>SUM(C68:E68)</f>
        <v>-24774579.199999999</v>
      </c>
      <c r="G68" s="24"/>
    </row>
    <row r="69" spans="2:8" ht="11" customHeight="1" x14ac:dyDescent="0.2">
      <c r="G69" s="50"/>
    </row>
    <row r="70" spans="2:8" ht="35" customHeight="1" x14ac:dyDescent="0.2">
      <c r="B70" s="82" t="s">
        <v>66</v>
      </c>
      <c r="C70" s="83">
        <f>C68+C38</f>
        <v>93200.800000000047</v>
      </c>
      <c r="D70" s="83">
        <f t="shared" ref="D70:E70" si="18">D68+D38</f>
        <v>-513380</v>
      </c>
      <c r="E70" s="83">
        <f t="shared" si="18"/>
        <v>-19160100</v>
      </c>
      <c r="F70" s="83">
        <f>SUM(C70:E70)</f>
        <v>-19580279.199999999</v>
      </c>
      <c r="G70" s="50"/>
    </row>
    <row r="71" spans="2:8" ht="35" customHeight="1" x14ac:dyDescent="0.2">
      <c r="B71" s="82" t="s">
        <v>67</v>
      </c>
      <c r="C71" s="84">
        <f>-C68/C38</f>
        <v>0.92226788990825681</v>
      </c>
      <c r="D71" s="84">
        <f t="shared" ref="D71:F71" si="19">-D68/D38</f>
        <v>1.2986503781268179</v>
      </c>
      <c r="E71" s="84">
        <f t="shared" si="19"/>
        <v>9.4172121425119713</v>
      </c>
      <c r="F71" s="84">
        <f t="shared" si="19"/>
        <v>4.7695703367152458</v>
      </c>
      <c r="G71" s="50"/>
    </row>
    <row r="72" spans="2:8" ht="11" customHeight="1" x14ac:dyDescent="0.2">
      <c r="B72" s="85"/>
      <c r="C72" s="86"/>
      <c r="D72" s="86"/>
      <c r="E72" s="86"/>
      <c r="F72" s="86"/>
      <c r="G72" s="50"/>
    </row>
    <row r="73" spans="2:8" ht="35" customHeight="1" x14ac:dyDescent="0.2">
      <c r="B73" s="87" t="s">
        <v>68</v>
      </c>
      <c r="C73" s="88"/>
      <c r="D73" s="89"/>
      <c r="E73" s="89"/>
      <c r="F73" s="90">
        <f>F70/3</f>
        <v>-6526759.7333333334</v>
      </c>
      <c r="G73" s="50"/>
    </row>
    <row r="75" spans="2:8" ht="50" customHeight="1" x14ac:dyDescent="0.2">
      <c r="B75" s="91" t="s">
        <v>69</v>
      </c>
      <c r="C75" s="91"/>
      <c r="D75" s="91"/>
      <c r="E75" s="91"/>
      <c r="F75" s="91"/>
      <c r="G75" s="91"/>
      <c r="H75" s="91"/>
    </row>
  </sheetData>
  <mergeCells count="1">
    <mergeCell ref="B75:H75"/>
  </mergeCells>
  <hyperlinks>
    <hyperlink ref="B75:H75" r:id="rId1" display="CLICK HERE TO CREATE IN SMARTSHEET" xr:uid="{B520BB92-125B-7F41-A439-D68D744072B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Development</vt:lpstr>
      <vt:lpstr>Licensing</vt:lpstr>
      <vt:lpstr>QA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2022-08-07T07:50:37Z</dcterms:created>
  <dcterms:modified xsi:type="dcterms:W3CDTF">2022-08-07T15:06:30Z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943423-0614-406f-8d5e-6a42b298e941_Enabled">
    <vt:lpwstr>true</vt:lpwstr>
  </property>
  <property fmtid="{D5CDD505-2E9C-101B-9397-08002B2CF9AE}" pid="3" name="MSIP_Label_45943423-0614-406f-8d5e-6a42b298e941_SetDate">
    <vt:lpwstr>2022-08-07T07:50:37Z</vt:lpwstr>
  </property>
  <property fmtid="{D5CDD505-2E9C-101B-9397-08002B2CF9AE}" pid="4" name="MSIP_Label_45943423-0614-406f-8d5e-6a42b298e941_Method">
    <vt:lpwstr>Standard</vt:lpwstr>
  </property>
  <property fmtid="{D5CDD505-2E9C-101B-9397-08002B2CF9AE}" pid="5" name="MSIP_Label_45943423-0614-406f-8d5e-6a42b298e941_Name">
    <vt:lpwstr>Internal</vt:lpwstr>
  </property>
  <property fmtid="{D5CDD505-2E9C-101B-9397-08002B2CF9AE}" pid="6" name="MSIP_Label_45943423-0614-406f-8d5e-6a42b298e941_SiteId">
    <vt:lpwstr>02f22272-3538-4a5f-ae4e-64cd13d9890e</vt:lpwstr>
  </property>
  <property fmtid="{D5CDD505-2E9C-101B-9397-08002B2CF9AE}" pid="7" name="MSIP_Label_45943423-0614-406f-8d5e-6a42b298e941_ActionId">
    <vt:lpwstr>9e8ce69a-f893-4acc-b859-89dea24c0774</vt:lpwstr>
  </property>
  <property fmtid="{D5CDD505-2E9C-101B-9397-08002B2CF9AE}" pid="8" name="MSIP_Label_45943423-0614-406f-8d5e-6a42b298e941_ContentBits">
    <vt:lpwstr>0</vt:lpwstr>
  </property>
</Properties>
</file>