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0" yWindow="0" windowWidth="25600" windowHeight="15760" activeTab="6"/>
  </bookViews>
  <sheets>
    <sheet name="Exhibit 6" sheetId="1" r:id="rId1"/>
    <sheet name="Exhibit 7a" sheetId="2" r:id="rId2"/>
    <sheet name="Exhibit 7b" sheetId="3" r:id="rId3"/>
    <sheet name="Exhibit 7c" sheetId="4" r:id="rId4"/>
    <sheet name="Exhibit 7d" sheetId="5" r:id="rId5"/>
    <sheet name="Exhibit 7e" sheetId="6" r:id="rId6"/>
    <sheet name="Val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7" l="1"/>
  <c r="H41" i="7"/>
  <c r="G41" i="7"/>
  <c r="F41" i="7"/>
  <c r="E41" i="7"/>
  <c r="D41" i="7"/>
  <c r="G14" i="6"/>
  <c r="G29" i="6"/>
  <c r="H40" i="7"/>
  <c r="G40" i="7"/>
  <c r="F40" i="7"/>
  <c r="E40" i="7"/>
  <c r="D40" i="7"/>
  <c r="E18" i="4"/>
  <c r="E20" i="7"/>
  <c r="F19" i="7"/>
  <c r="F20" i="7"/>
  <c r="G20" i="7"/>
  <c r="H20" i="7"/>
  <c r="H30" i="7"/>
  <c r="G30" i="7"/>
  <c r="F30" i="7"/>
  <c r="E30" i="7"/>
  <c r="D30" i="7"/>
  <c r="H29" i="7"/>
  <c r="G29" i="7"/>
  <c r="F29" i="7"/>
  <c r="E29" i="7"/>
  <c r="D29" i="7"/>
  <c r="H27" i="7"/>
  <c r="G27" i="7"/>
  <c r="F27" i="7"/>
  <c r="E27" i="7"/>
  <c r="D27" i="7"/>
  <c r="H26" i="7"/>
  <c r="G26" i="7"/>
  <c r="F26" i="7"/>
  <c r="E26" i="7"/>
  <c r="D26" i="7"/>
  <c r="F18" i="7"/>
  <c r="D23" i="7"/>
  <c r="E22" i="7"/>
  <c r="E23" i="7"/>
  <c r="F22" i="7"/>
  <c r="F23" i="7"/>
  <c r="G22" i="7"/>
  <c r="G23" i="7"/>
  <c r="H22" i="7"/>
  <c r="H23" i="7"/>
  <c r="H24" i="7"/>
  <c r="G24" i="7"/>
  <c r="F24" i="7"/>
  <c r="E24" i="7"/>
  <c r="D24" i="7"/>
  <c r="D22" i="7"/>
  <c r="H19" i="7"/>
  <c r="G19" i="7"/>
  <c r="E19" i="7"/>
  <c r="D19" i="7"/>
  <c r="H18" i="7"/>
  <c r="G18" i="7"/>
  <c r="E18" i="7"/>
  <c r="D18" i="7"/>
  <c r="H32" i="7"/>
  <c r="C12" i="7"/>
  <c r="H33" i="7"/>
  <c r="J33" i="7"/>
  <c r="I33" i="7"/>
  <c r="H34" i="7"/>
  <c r="D20" i="7"/>
  <c r="D32" i="7"/>
  <c r="D34" i="7"/>
  <c r="E32" i="7"/>
  <c r="E34" i="7"/>
  <c r="F32" i="7"/>
  <c r="F34" i="7"/>
  <c r="G32" i="7"/>
  <c r="G34" i="7"/>
  <c r="C37" i="7"/>
  <c r="H37" i="7"/>
  <c r="G37" i="7"/>
  <c r="F37" i="7"/>
  <c r="E37" i="7"/>
  <c r="D37" i="7"/>
  <c r="C8" i="7"/>
  <c r="H36" i="7"/>
  <c r="G36" i="7"/>
  <c r="F36" i="7"/>
  <c r="E36" i="7"/>
  <c r="D36" i="7"/>
  <c r="C36" i="7"/>
  <c r="H2" i="7"/>
  <c r="G2" i="7"/>
  <c r="F2" i="7"/>
  <c r="E2" i="7"/>
  <c r="D2" i="7"/>
</calcChain>
</file>

<file path=xl/sharedStrings.xml><?xml version="1.0" encoding="utf-8"?>
<sst xmlns="http://schemas.openxmlformats.org/spreadsheetml/2006/main" count="359" uniqueCount="325">
  <si>
    <t>Number of Cities in Category</t>
  </si>
  <si>
    <t>Share Factor</t>
  </si>
  <si>
    <t>15 Large US Cities</t>
  </si>
  <si>
    <t>30 Medium US Cities</t>
  </si>
  <si>
    <t>100 Small US Cities</t>
  </si>
  <si>
    <t>150 Other US Locations</t>
  </si>
  <si>
    <t>Total Seats/Month</t>
  </si>
  <si>
    <t>Potential Market Share</t>
  </si>
  <si>
    <r>
      <rPr>
        <b/>
        <sz val="11"/>
        <color theme="1"/>
        <rFont val="Calibri"/>
        <family val="2"/>
        <scheme val="minor"/>
      </rPr>
      <t>Exhibit 6</t>
    </r>
    <r>
      <rPr>
        <sz val="11"/>
        <color theme="1"/>
        <rFont val="Calibri"/>
        <family val="2"/>
        <scheme val="minor"/>
      </rPr>
      <t xml:space="preserve">   List of initial targets</t>
    </r>
  </si>
  <si>
    <t>Event Type</t>
  </si>
  <si>
    <t>Large convention (Moscone)</t>
  </si>
  <si>
    <t>Small conventions (Squaw Valley)</t>
  </si>
  <si>
    <t>Local sports events (bike rides, marathons, races)</t>
  </si>
  <si>
    <t>Museums, aquariums, planetariums, zoo</t>
  </si>
  <si>
    <t>Minor league sports</t>
  </si>
  <si>
    <t>College sports</t>
  </si>
  <si>
    <t>Movies</t>
  </si>
  <si>
    <t>Small music/theater clubs</t>
  </si>
  <si>
    <t>Elks lodge-rotary club special events</t>
  </si>
  <si>
    <t>State &amp; county fairs</t>
  </si>
  <si>
    <t>Golf Courses</t>
  </si>
  <si>
    <t>Local park</t>
  </si>
  <si>
    <t>State park</t>
  </si>
  <si>
    <t>National park</t>
  </si>
  <si>
    <t>Ski areas</t>
  </si>
  <si>
    <t>Seminars &amp; workshops (CLE, CPR, real estate)</t>
  </si>
  <si>
    <t>Evangelical/religious</t>
  </si>
  <si>
    <t>Weekend retreats</t>
  </si>
  <si>
    <t>Campgrounds</t>
  </si>
  <si>
    <t>Total Seat Count</t>
  </si>
  <si>
    <t>Total Revenue</t>
  </si>
  <si>
    <t>Special events (bay to beakers, King Tut)</t>
  </si>
  <si>
    <t>-</t>
  </si>
  <si>
    <r>
      <rPr>
        <b/>
        <sz val="11"/>
        <color theme="1"/>
        <rFont val="Calibri"/>
        <family val="2"/>
        <scheme val="minor"/>
      </rPr>
      <t xml:space="preserve">Exhibit 7a </t>
    </r>
    <r>
      <rPr>
        <sz val="11"/>
        <color theme="1"/>
        <rFont val="Calibri"/>
        <family val="2"/>
        <scheme val="minor"/>
      </rPr>
      <t xml:space="preserve">  Historic Profit and Loss Statement</t>
    </r>
  </si>
  <si>
    <t>Ordinary Income/Expense</t>
  </si>
  <si>
    <t>Income</t>
  </si>
  <si>
    <t>4100 Ticket Revenue</t>
  </si>
  <si>
    <t>Jan-Dec '98</t>
  </si>
  <si>
    <t>Jan-Apr '99</t>
  </si>
  <si>
    <t>Total Income</t>
  </si>
  <si>
    <t>Cost of Good Sold</t>
  </si>
  <si>
    <t>5000 Cost of Goods Sold</t>
  </si>
  <si>
    <t>5100 Cost of Goods Sold</t>
  </si>
  <si>
    <t>5800 Merchant Fees</t>
  </si>
  <si>
    <t>Total 5000 Cost of Goods Sold</t>
  </si>
  <si>
    <t>Total COGS</t>
  </si>
  <si>
    <t>Gross Profit</t>
  </si>
  <si>
    <t>Expense</t>
  </si>
  <si>
    <t>6100 Marketing</t>
  </si>
  <si>
    <t>6103 Brochures</t>
  </si>
  <si>
    <t>6100 Marketing - Other</t>
  </si>
  <si>
    <t>Total 6100 Marketing</t>
  </si>
  <si>
    <t>6120 Advertising</t>
  </si>
  <si>
    <t>6121 Media</t>
  </si>
  <si>
    <t>6122 Tech Shows</t>
  </si>
  <si>
    <t>6124 Publication</t>
  </si>
  <si>
    <t>6125 Advertising - Other</t>
  </si>
  <si>
    <t>6180 Marketing Salaries</t>
  </si>
  <si>
    <t>6190 Marketing Consulting</t>
  </si>
  <si>
    <t>6280 Sales Salaries</t>
  </si>
  <si>
    <t>6281 Sales Compensation</t>
  </si>
  <si>
    <t>6283 Bonuses</t>
  </si>
  <si>
    <t>6284 Commissions</t>
  </si>
  <si>
    <t>6400 Research &amp; Development</t>
  </si>
  <si>
    <t>6402 Technical</t>
  </si>
  <si>
    <t>6490 R&amp;D Consulting</t>
  </si>
  <si>
    <t>6500 General/Admin Salaries</t>
  </si>
  <si>
    <t>6501 Executive Compensation</t>
  </si>
  <si>
    <t>6502 Administrative Compensation</t>
  </si>
  <si>
    <t>6505 Payroll Taxes</t>
  </si>
  <si>
    <t>6505 Payroll Taxes - Other</t>
  </si>
  <si>
    <t>6506 Payroll Taxes - Penalty</t>
  </si>
  <si>
    <t>6510 General Administrative</t>
  </si>
  <si>
    <t>6510 Rent</t>
  </si>
  <si>
    <t>6511 Janitorial</t>
  </si>
  <si>
    <t>6512 Telephone</t>
  </si>
  <si>
    <t>6513 Security Services</t>
  </si>
  <si>
    <t>6518 Workers Comp Insurance</t>
  </si>
  <si>
    <t>6520 Office Supplies/Equipment</t>
  </si>
  <si>
    <t>6520 Office Supplie</t>
  </si>
  <si>
    <t>6522 Computer</t>
  </si>
  <si>
    <t>6523 Furniture/Equipment</t>
  </si>
  <si>
    <t>6524 Postage and Delivery</t>
  </si>
  <si>
    <t>6525 Printing and Reproduction</t>
  </si>
  <si>
    <t>6527 Licenses and Permits</t>
  </si>
  <si>
    <t>6529 Internet</t>
  </si>
  <si>
    <t>6530 Publications/Subscriptions</t>
  </si>
  <si>
    <t>6531 Dues/Membership Fees</t>
  </si>
  <si>
    <t>3561 Dues/Membership - Other</t>
  </si>
  <si>
    <t>65332 Internet</t>
  </si>
  <si>
    <t>6533 General Dues</t>
  </si>
  <si>
    <t>6548 Leased Equipment</t>
  </si>
  <si>
    <t>6549 Equipment Rental</t>
  </si>
  <si>
    <t>6545 Donations/Gifts</t>
  </si>
  <si>
    <t>6547 Gifts</t>
  </si>
  <si>
    <t>6540 Equipment Lease/Rental</t>
  </si>
  <si>
    <t>6550 Repairs &amp; Maintenance</t>
  </si>
  <si>
    <t>6552 Office Equipment</t>
  </si>
  <si>
    <t>6556 Automobile Expenses - Fuel</t>
  </si>
  <si>
    <t>6560 Tools/Parking</t>
  </si>
  <si>
    <t>6565 Bank Service Charge</t>
  </si>
  <si>
    <t>6570 Professional Fees</t>
  </si>
  <si>
    <t>6570 Professional Fees - Other</t>
  </si>
  <si>
    <t>6571 Accounting Fees</t>
  </si>
  <si>
    <t>6572 Legal Fees</t>
  </si>
  <si>
    <t>6576 Consulting Fees</t>
  </si>
  <si>
    <t>6577 Professional Development</t>
  </si>
  <si>
    <t>6580 Recruiting</t>
  </si>
  <si>
    <t>6585 Travel &amp; Entertainment</t>
  </si>
  <si>
    <t>6587 Entertainment</t>
  </si>
  <si>
    <t>6588 Meals</t>
  </si>
  <si>
    <t>6589 Travel</t>
  </si>
  <si>
    <t>6590 Bad Debt</t>
  </si>
  <si>
    <t>6800 Depreciation Expense</t>
  </si>
  <si>
    <t>6805 Amortization Expense</t>
  </si>
  <si>
    <t>6900 Penalties</t>
  </si>
  <si>
    <t>Total Expense</t>
  </si>
  <si>
    <t>Total 6120 Advertising</t>
  </si>
  <si>
    <t>Total 6280 Sales Salaries</t>
  </si>
  <si>
    <t>Total 6400 R&amp;D/Consulting</t>
  </si>
  <si>
    <t>Total 6500 General/Admin Salaries</t>
  </si>
  <si>
    <t>Total 6505 Payroll Taxes</t>
  </si>
  <si>
    <t>Total 6510 General Administrative</t>
  </si>
  <si>
    <t>Total 6520 Office Supplies/Equipment</t>
  </si>
  <si>
    <t>Total 6531 Dues/Membership Fees</t>
  </si>
  <si>
    <t>Total 6545 Donations/Gifts</t>
  </si>
  <si>
    <t>Total 6540 Equipment Lease/Rental</t>
  </si>
  <si>
    <t>Total 6550 Repairs &amp; Maintenance</t>
  </si>
  <si>
    <t>Total 6570 Professional Fees</t>
  </si>
  <si>
    <t>Total 6585 Travel &amp; Entertainment</t>
  </si>
  <si>
    <t>Net Ordinary Income</t>
  </si>
  <si>
    <t>Other Income</t>
  </si>
  <si>
    <t>7010 Interest Income</t>
  </si>
  <si>
    <t>7030 Other Income</t>
  </si>
  <si>
    <t>Total Other Income</t>
  </si>
  <si>
    <t>Other Expense</t>
  </si>
  <si>
    <t>8010 Other Expense</t>
  </si>
  <si>
    <t>8012 Interest Expense</t>
  </si>
  <si>
    <t>8012 Interest Expense - Other</t>
  </si>
  <si>
    <t>801210 Officers Notes</t>
  </si>
  <si>
    <t>801211 Credit Cards</t>
  </si>
  <si>
    <t>Total 8012 Interest Expense</t>
  </si>
  <si>
    <t>8030 Income Taxes</t>
  </si>
  <si>
    <t>Total Other Expense</t>
  </si>
  <si>
    <t>Net Other Income</t>
  </si>
  <si>
    <t>Net Income</t>
  </si>
  <si>
    <r>
      <t>Exhibit 7b</t>
    </r>
    <r>
      <rPr>
        <sz val="11"/>
        <color theme="1"/>
        <rFont val="Calibri"/>
        <family val="2"/>
        <scheme val="minor"/>
      </rPr>
      <t xml:space="preserve">  Historic Balance Sheets</t>
    </r>
  </si>
  <si>
    <t>Assets</t>
  </si>
  <si>
    <t>Current Assets</t>
  </si>
  <si>
    <t>Checking/Savings</t>
  </si>
  <si>
    <t>1100 Bank - Check (WFB)</t>
  </si>
  <si>
    <t>1102 Bank - MMA (WFB)</t>
  </si>
  <si>
    <t>Total Checking/Savings</t>
  </si>
  <si>
    <t>Accounts Receivable</t>
  </si>
  <si>
    <t>1200 Accounts Receivable</t>
  </si>
  <si>
    <t>Total Accounts Receivable</t>
  </si>
  <si>
    <t>Other Current Assets</t>
  </si>
  <si>
    <t>1140 Employee Advances</t>
  </si>
  <si>
    <t>1400 Prepaid Expenses</t>
  </si>
  <si>
    <t>1402 Maintenance</t>
  </si>
  <si>
    <t>1500 Deposits</t>
  </si>
  <si>
    <t>1501 Workers Comp</t>
  </si>
  <si>
    <t>Total 1500 Deposits</t>
  </si>
  <si>
    <t>Total Other Current Assets</t>
  </si>
  <si>
    <t>Total Current Assets</t>
  </si>
  <si>
    <t>Fixed Assets</t>
  </si>
  <si>
    <t>1600 Computer</t>
  </si>
  <si>
    <t>1600 Computer Equipment - Other</t>
  </si>
  <si>
    <t>1601 Acc Depreciation - Computer Equip</t>
  </si>
  <si>
    <t>1602 F/F/E</t>
  </si>
  <si>
    <t>1603 Acc Depreciation - F/F/E</t>
  </si>
  <si>
    <t>1604 Computer Developed Software</t>
  </si>
  <si>
    <t>1605 Acc Depreciation - Computer Develop</t>
  </si>
  <si>
    <t>Total 1600 Computer</t>
  </si>
  <si>
    <t>Total Fixed Assets</t>
  </si>
  <si>
    <t>Other Assets</t>
  </si>
  <si>
    <t>1800 Organizational Costs</t>
  </si>
  <si>
    <t>1800 Organizational Costs - Other</t>
  </si>
  <si>
    <t>1801 Acc Amortization</t>
  </si>
  <si>
    <t>Total 1800 - Organizational Costs</t>
  </si>
  <si>
    <t>1860 Stock Offering Cost</t>
  </si>
  <si>
    <t>Total Other Assets</t>
  </si>
  <si>
    <t>Total Assets</t>
  </si>
  <si>
    <t>Liabilities &amp; Equity</t>
  </si>
  <si>
    <t>Liabilities</t>
  </si>
  <si>
    <t>Current Liabilities</t>
  </si>
  <si>
    <t>Accounts Payable</t>
  </si>
  <si>
    <t>2000 Accounts Payable</t>
  </si>
  <si>
    <t>2011 Accounts Payable - EVAs</t>
  </si>
  <si>
    <t>2060 Credit Card</t>
  </si>
  <si>
    <t>02070 WFB-LT</t>
  </si>
  <si>
    <t>02071 WFB-RM</t>
  </si>
  <si>
    <t>2072 HRM - Pitneyworks</t>
  </si>
  <si>
    <t>2074 LT - American Express</t>
  </si>
  <si>
    <t>2075 RM American Express</t>
  </si>
  <si>
    <t>Total Credit Cards</t>
  </si>
  <si>
    <t>Total Accounts Payable</t>
  </si>
  <si>
    <t>2013 Accrued Payroll</t>
  </si>
  <si>
    <t>Payroll Liabilities</t>
  </si>
  <si>
    <t>2015 FWH</t>
  </si>
  <si>
    <t>2016 FICA</t>
  </si>
  <si>
    <t>2017 Mcare</t>
  </si>
  <si>
    <t>2018 SWH-Ca</t>
  </si>
  <si>
    <t>2019 SDI-Ca</t>
  </si>
  <si>
    <t>2020 SUI-Ca</t>
  </si>
  <si>
    <t>2021 ETT-Ca</t>
  </si>
  <si>
    <t>2022 FUI</t>
  </si>
  <si>
    <t>2023 SWH-CO</t>
  </si>
  <si>
    <t>2024 SUI-CO</t>
  </si>
  <si>
    <t>Total 2014 Payroll Liabilities</t>
  </si>
  <si>
    <t>2026 Accrued Workers Comp</t>
  </si>
  <si>
    <t>2029 Other Accrued Expenses</t>
  </si>
  <si>
    <t>2101 Notes Payable-Convertible</t>
  </si>
  <si>
    <t>Promissory Notes</t>
  </si>
  <si>
    <t>Total Current Liabilities</t>
  </si>
  <si>
    <t>Long Term Liabilities</t>
  </si>
  <si>
    <t>Loans Payable</t>
  </si>
  <si>
    <t>2301 Ralph Marx</t>
  </si>
  <si>
    <t>230101 Interest  - Ralph Marx</t>
  </si>
  <si>
    <t>2302 Lee Taylor</t>
  </si>
  <si>
    <t>230202 Interest - Lee Taylor</t>
  </si>
  <si>
    <t>Total Loans Payable</t>
  </si>
  <si>
    <t>Total Long Term Liabilities</t>
  </si>
  <si>
    <t>Total Liabilities</t>
  </si>
  <si>
    <t>Equity</t>
  </si>
  <si>
    <t>3012 Series A Preferred Stock</t>
  </si>
  <si>
    <t>3014 Common Stock</t>
  </si>
  <si>
    <t>3900 Retained Earnings</t>
  </si>
  <si>
    <t>Total Equity</t>
  </si>
  <si>
    <t>Total Liabilities and Equity</t>
  </si>
  <si>
    <r>
      <t xml:space="preserve">Exhibit 7c  </t>
    </r>
    <r>
      <rPr>
        <sz val="11"/>
        <color theme="1"/>
        <rFont val="Calibri"/>
        <family val="2"/>
        <scheme val="minor"/>
      </rPr>
      <t>Income Statement Proforma ($)</t>
    </r>
  </si>
  <si>
    <t>Revenue</t>
  </si>
  <si>
    <t>Ticket Revenue</t>
  </si>
  <si>
    <t>Advertising Revenue</t>
  </si>
  <si>
    <t>Souvenir Revenue</t>
  </si>
  <si>
    <t>Other</t>
  </si>
  <si>
    <t>Cost of Goods Sold</t>
  </si>
  <si>
    <t>Gross Margin</t>
  </si>
  <si>
    <t>% of Revenue</t>
  </si>
  <si>
    <t>Operating Expenses</t>
  </si>
  <si>
    <t>Engineering</t>
  </si>
  <si>
    <t>Marketing/Sales</t>
  </si>
  <si>
    <t>Administration</t>
  </si>
  <si>
    <t>Total Operating Expenses</t>
  </si>
  <si>
    <t>Income Before Interest &amp; Taxes</t>
  </si>
  <si>
    <t>Interest Expense</t>
  </si>
  <si>
    <t>Interest Revenue</t>
  </si>
  <si>
    <t>Income Before Taxes</t>
  </si>
  <si>
    <t>Tax Exp</t>
  </si>
  <si>
    <t>FY 1999</t>
  </si>
  <si>
    <t>FY 2000</t>
  </si>
  <si>
    <t>FY 2001</t>
  </si>
  <si>
    <t>FY 2002</t>
  </si>
  <si>
    <t>FY 2003</t>
  </si>
  <si>
    <r>
      <rPr>
        <b/>
        <sz val="11"/>
        <color theme="1"/>
        <rFont val="Calibri"/>
        <family val="2"/>
        <scheme val="minor"/>
      </rPr>
      <t xml:space="preserve">Exhibit 7d  </t>
    </r>
    <r>
      <rPr>
        <sz val="11"/>
        <color theme="1"/>
        <rFont val="Calibri"/>
        <family val="2"/>
        <scheme val="minor"/>
      </rPr>
      <t>Balance Sheet Proforma ($)</t>
    </r>
  </si>
  <si>
    <t>ASSETS</t>
  </si>
  <si>
    <t>Cash</t>
  </si>
  <si>
    <t>Net Accounts Rec</t>
  </si>
  <si>
    <t>Inventory (0 days)</t>
  </si>
  <si>
    <t>Gross Fixed Assets</t>
  </si>
  <si>
    <t>Less Accum Depreciation</t>
  </si>
  <si>
    <t>Net Fiexed Assets</t>
  </si>
  <si>
    <t>TOTAL ASSETS</t>
  </si>
  <si>
    <t>LIABILITIES</t>
  </si>
  <si>
    <t>Short Term Liabilities</t>
  </si>
  <si>
    <t>Accounts Payable (30 days)</t>
  </si>
  <si>
    <t>Salaries Payable (15 days)</t>
  </si>
  <si>
    <t>Taxes Payable (90 days)</t>
  </si>
  <si>
    <t>Line of Credit (0% net A/R)</t>
  </si>
  <si>
    <t>Current Portion of Capital Equipment Lease</t>
  </si>
  <si>
    <t>Current Portion of Long Term Debt</t>
  </si>
  <si>
    <t>Total Short Term Liabilities</t>
  </si>
  <si>
    <t>Capital Equipment Lease (3 years)</t>
  </si>
  <si>
    <t>Long Term Debt (5 years)</t>
  </si>
  <si>
    <t>TOTAL LIABILITIES</t>
  </si>
  <si>
    <t>Preferred Stock</t>
  </si>
  <si>
    <t>Common Stock</t>
  </si>
  <si>
    <t>Retained Earnings</t>
  </si>
  <si>
    <t>LIABILITIES &amp; EQUITY</t>
  </si>
  <si>
    <r>
      <t xml:space="preserve">Exhibit 7e  </t>
    </r>
    <r>
      <rPr>
        <sz val="11"/>
        <color theme="1"/>
        <rFont val="Calibri"/>
        <family val="2"/>
        <scheme val="minor"/>
      </rPr>
      <t>Cash Flow Statement Proforma</t>
    </r>
  </si>
  <si>
    <t>BEGINNING CASH</t>
  </si>
  <si>
    <t>Sources of Cash</t>
  </si>
  <si>
    <t>Add Depreciation/Amortization</t>
  </si>
  <si>
    <t>Issuance of Preferred Stock</t>
  </si>
  <si>
    <t>Issuance of Common Stock</t>
  </si>
  <si>
    <t>Plus Changes in:</t>
  </si>
  <si>
    <t>Accounts Payable (30 Days)</t>
  </si>
  <si>
    <t>Additions to Line of Credit (0% of net A/R)</t>
  </si>
  <si>
    <t>Additions to Capital Equipment Lease</t>
  </si>
  <si>
    <t>Additions to Long Term Debt</t>
  </si>
  <si>
    <t>Total Sources of Cash</t>
  </si>
  <si>
    <t>Uses of Cash</t>
  </si>
  <si>
    <t>Less Changes in:</t>
  </si>
  <si>
    <t>Net Accounts Receivable</t>
  </si>
  <si>
    <t>Reductions to Credit Line</t>
  </si>
  <si>
    <t>Reductions to Capital Equipment Lease</t>
  </si>
  <si>
    <t>Reductions to Long Term Debt</t>
  </si>
  <si>
    <t>Total Uses</t>
  </si>
  <si>
    <t>CHANGES IN CASH</t>
  </si>
  <si>
    <t>ENDING CASH</t>
  </si>
  <si>
    <t>OpEx</t>
  </si>
  <si>
    <t>EBIT</t>
  </si>
  <si>
    <t>EBIAT</t>
  </si>
  <si>
    <t>CapEx</t>
  </si>
  <si>
    <t>Depreciation</t>
  </si>
  <si>
    <t>Current Assets change</t>
  </si>
  <si>
    <t>Current Liabilities change</t>
  </si>
  <si>
    <t>Risk-Free Rate</t>
  </si>
  <si>
    <t>Public Market Risk Premium</t>
  </si>
  <si>
    <t>Stabilized Beta</t>
  </si>
  <si>
    <t>Stabilized Discount Rate</t>
  </si>
  <si>
    <t>Long-Term Growth Rate</t>
  </si>
  <si>
    <t>FCF + TV</t>
  </si>
  <si>
    <t>Free Cash Flows (FCF)</t>
  </si>
  <si>
    <t>Terminal Value (TV)</t>
  </si>
  <si>
    <t>Start-Up Period Beta</t>
  </si>
  <si>
    <t>Angel Discount Rate</t>
  </si>
  <si>
    <t>VC Discount Rate</t>
  </si>
  <si>
    <t>Angel Valuation</t>
  </si>
  <si>
    <t>VC Valuation</t>
  </si>
  <si>
    <t>unit</t>
  </si>
  <si>
    <t>Tax Loss</t>
  </si>
  <si>
    <t>Taxable EBIT</t>
  </si>
  <si>
    <t>FCF check tolerance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</si>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</sst>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  <numFmt numFmtId="167" formatCode="0\x"/>
    <numFmt numFmtId="168" formatCode="0.0\x"/>
    <numFmt numFmtId="169" formatCode="_(* #,##0.00_);_(* \(#,##0.00\);_(* &quot;-&quot;_);_(@_)"/>
    <numFmt numFmtId="170" formatCode="0.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Verdana"/>
    </font>
    <font>
      <b/>
      <sz val="12"/>
      <color theme="1"/>
      <name val="Verdana"/>
    </font>
    <font>
      <sz val="12"/>
      <color rgb="FF0000FF"/>
      <name val="Verdana"/>
    </font>
    <font>
      <sz val="12"/>
      <name val="Verdana"/>
    </font>
    <font>
      <i/>
      <sz val="12"/>
      <name val="Verdana"/>
    </font>
    <font>
      <b/>
      <sz val="11"/>
      <color rgb="FFFF0000"/>
      <name val="Calibri"/>
      <scheme val="minor"/>
    </font>
    <font>
      <i/>
      <sz val="12"/>
      <color theme="1"/>
      <name val="Verdana"/>
    </font>
    <font>
      <i/>
      <sz val="12"/>
      <color rgb="FFFF0000"/>
      <name val="Verdana"/>
    </font>
    <font>
      <b/>
      <i/>
      <sz val="12"/>
      <color theme="1"/>
      <name val="Verdana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6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  <xf numFmtId="164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43" fontId="0" fillId="0" borderId="0" xfId="1" applyFont="1"/>
    <xf numFmtId="43" fontId="2" fillId="0" borderId="0" xfId="1" applyFont="1"/>
    <xf numFmtId="2" fontId="0" fillId="0" borderId="0" xfId="1" applyNumberFormat="1" applyFont="1"/>
    <xf numFmtId="2" fontId="2" fillId="0" borderId="0" xfId="1" applyNumberFormat="1" applyFont="1"/>
    <xf numFmtId="4" fontId="2" fillId="0" borderId="0" xfId="1" applyNumberFormat="1" applyFont="1"/>
    <xf numFmtId="14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" fontId="0" fillId="0" borderId="0" xfId="0" applyNumberFormat="1" applyAlignment="1">
      <alignment horizontal="right"/>
    </xf>
    <xf numFmtId="0" fontId="0" fillId="0" borderId="0" xfId="0" applyFont="1"/>
    <xf numFmtId="4" fontId="0" fillId="0" borderId="0" xfId="1" applyNumberFormat="1" applyFont="1"/>
    <xf numFmtId="9" fontId="0" fillId="0" borderId="0" xfId="0" applyNumberFormat="1"/>
    <xf numFmtId="7" fontId="0" fillId="0" borderId="0" xfId="0" applyNumberFormat="1"/>
    <xf numFmtId="9" fontId="0" fillId="0" borderId="0" xfId="0" applyNumberFormat="1" applyFont="1"/>
    <xf numFmtId="5" fontId="0" fillId="0" borderId="0" xfId="0" applyNumberFormat="1"/>
    <xf numFmtId="5" fontId="2" fillId="0" borderId="0" xfId="0" applyNumberFormat="1" applyFont="1"/>
    <xf numFmtId="166" fontId="0" fillId="0" borderId="0" xfId="0" applyNumberFormat="1"/>
    <xf numFmtId="166" fontId="2" fillId="0" borderId="0" xfId="0" applyNumberFormat="1" applyFont="1"/>
    <xf numFmtId="0" fontId="5" fillId="3" borderId="0" xfId="0" applyFont="1" applyFill="1"/>
    <xf numFmtId="0" fontId="5" fillId="3" borderId="0" xfId="0" applyFont="1" applyFill="1" applyAlignment="1">
      <alignment horizontal="right"/>
    </xf>
    <xf numFmtId="41" fontId="5" fillId="3" borderId="0" xfId="0" applyNumberFormat="1" applyFont="1" applyFill="1" applyAlignment="1">
      <alignment horizontal="right"/>
    </xf>
    <xf numFmtId="0" fontId="5" fillId="3" borderId="1" xfId="0" applyFont="1" applyFill="1" applyBorder="1"/>
    <xf numFmtId="0" fontId="5" fillId="3" borderId="2" xfId="0" applyFont="1" applyFill="1" applyBorder="1" applyAlignment="1">
      <alignment horizontal="right"/>
    </xf>
    <xf numFmtId="41" fontId="6" fillId="3" borderId="2" xfId="0" applyNumberFormat="1" applyFont="1" applyFill="1" applyBorder="1" applyAlignment="1">
      <alignment horizontal="right"/>
    </xf>
    <xf numFmtId="41" fontId="6" fillId="3" borderId="3" xfId="0" applyNumberFormat="1" applyFont="1" applyFill="1" applyBorder="1" applyAlignment="1">
      <alignment horizontal="right"/>
    </xf>
    <xf numFmtId="0" fontId="5" fillId="3" borderId="4" xfId="0" applyFont="1" applyFill="1" applyBorder="1"/>
    <xf numFmtId="9" fontId="7" fillId="3" borderId="0" xfId="0" applyNumberFormat="1" applyFont="1" applyFill="1" applyBorder="1" applyAlignment="1">
      <alignment horizontal="right"/>
    </xf>
    <xf numFmtId="41" fontId="5" fillId="3" borderId="0" xfId="0" applyNumberFormat="1" applyFont="1" applyFill="1" applyBorder="1" applyAlignment="1">
      <alignment horizontal="right"/>
    </xf>
    <xf numFmtId="167" fontId="7" fillId="3" borderId="0" xfId="0" applyNumberFormat="1" applyFont="1" applyFill="1" applyBorder="1" applyAlignment="1">
      <alignment horizontal="right"/>
    </xf>
    <xf numFmtId="9" fontId="8" fillId="3" borderId="0" xfId="0" applyNumberFormat="1" applyFont="1" applyFill="1" applyBorder="1" applyAlignment="1">
      <alignment horizontal="right"/>
    </xf>
    <xf numFmtId="0" fontId="5" fillId="3" borderId="6" xfId="0" applyFont="1" applyFill="1" applyBorder="1"/>
    <xf numFmtId="0" fontId="5" fillId="3" borderId="7" xfId="0" applyFont="1" applyFill="1" applyBorder="1" applyAlignment="1">
      <alignment horizontal="right"/>
    </xf>
    <xf numFmtId="41" fontId="5" fillId="3" borderId="7" xfId="0" applyNumberFormat="1" applyFont="1" applyFill="1" applyBorder="1" applyAlignment="1">
      <alignment horizontal="right"/>
    </xf>
    <xf numFmtId="0" fontId="5" fillId="3" borderId="0" xfId="0" applyFont="1" applyFill="1" applyBorder="1" applyAlignment="1">
      <alignment horizontal="right"/>
    </xf>
    <xf numFmtId="0" fontId="5" fillId="3" borderId="0" xfId="0" applyFont="1" applyFill="1" applyBorder="1"/>
    <xf numFmtId="0" fontId="5" fillId="3" borderId="5" xfId="0" applyFont="1" applyFill="1" applyBorder="1"/>
    <xf numFmtId="9" fontId="7" fillId="3" borderId="0" xfId="4" applyFont="1" applyFill="1" applyBorder="1" applyAlignment="1">
      <alignment horizontal="right"/>
    </xf>
    <xf numFmtId="168" fontId="9" fillId="3" borderId="0" xfId="0" applyNumberFormat="1" applyFont="1" applyFill="1" applyBorder="1" applyAlignment="1">
      <alignment horizontal="right"/>
    </xf>
    <xf numFmtId="168" fontId="9" fillId="3" borderId="5" xfId="0" applyNumberFormat="1" applyFont="1" applyFill="1" applyBorder="1" applyAlignment="1">
      <alignment horizontal="right"/>
    </xf>
    <xf numFmtId="0" fontId="5" fillId="3" borderId="7" xfId="0" applyFont="1" applyFill="1" applyBorder="1"/>
    <xf numFmtId="0" fontId="5" fillId="3" borderId="8" xfId="0" applyFont="1" applyFill="1" applyBorder="1"/>
    <xf numFmtId="169" fontId="5" fillId="3" borderId="0" xfId="0" applyNumberFormat="1" applyFont="1" applyFill="1" applyBorder="1" applyAlignment="1">
      <alignment horizontal="right"/>
    </xf>
    <xf numFmtId="169" fontId="7" fillId="2" borderId="0" xfId="0" applyNumberFormat="1" applyFont="1" applyFill="1" applyBorder="1" applyAlignment="1">
      <alignment horizontal="right"/>
    </xf>
    <xf numFmtId="170" fontId="7" fillId="3" borderId="0" xfId="0" applyNumberFormat="1" applyFont="1" applyFill="1" applyBorder="1" applyAlignment="1">
      <alignment horizontal="right"/>
    </xf>
    <xf numFmtId="5" fontId="10" fillId="0" borderId="0" xfId="0" applyNumberFormat="1" applyFont="1"/>
    <xf numFmtId="0" fontId="11" fillId="3" borderId="9" xfId="0" applyFont="1" applyFill="1" applyBorder="1"/>
    <xf numFmtId="0" fontId="11" fillId="3" borderId="10" xfId="0" applyFont="1" applyFill="1" applyBorder="1" applyAlignment="1">
      <alignment horizontal="right"/>
    </xf>
    <xf numFmtId="41" fontId="11" fillId="3" borderId="10" xfId="0" applyNumberFormat="1" applyFont="1" applyFill="1" applyBorder="1" applyAlignment="1">
      <alignment horizontal="righ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4" xfId="0" applyFont="1" applyFill="1" applyBorder="1"/>
    <xf numFmtId="0" fontId="12" fillId="3" borderId="0" xfId="0" applyFont="1" applyFill="1" applyBorder="1" applyAlignment="1">
      <alignment horizontal="right"/>
    </xf>
    <xf numFmtId="169" fontId="11" fillId="3" borderId="0" xfId="0" applyNumberFormat="1" applyFont="1" applyFill="1" applyBorder="1" applyAlignment="1">
      <alignment horizontal="right"/>
    </xf>
    <xf numFmtId="0" fontId="11" fillId="3" borderId="0" xfId="0" applyFont="1" applyFill="1" applyBorder="1"/>
    <xf numFmtId="0" fontId="11" fillId="3" borderId="5" xfId="0" applyFont="1" applyFill="1" applyBorder="1"/>
    <xf numFmtId="0" fontId="13" fillId="3" borderId="0" xfId="0" applyFont="1" applyFill="1" applyBorder="1" applyAlignment="1">
      <alignment horizontal="right"/>
    </xf>
    <xf numFmtId="41" fontId="11" fillId="3" borderId="0" xfId="0" applyNumberFormat="1" applyFont="1" applyFill="1" applyBorder="1" applyAlignment="1">
      <alignment horizontal="right"/>
    </xf>
    <xf numFmtId="0" fontId="11" fillId="3" borderId="6" xfId="0" applyFont="1" applyFill="1" applyBorder="1"/>
    <xf numFmtId="0" fontId="11" fillId="3" borderId="7" xfId="0" applyFont="1" applyFill="1" applyBorder="1" applyAlignment="1">
      <alignment horizontal="right"/>
    </xf>
    <xf numFmtId="41" fontId="11" fillId="3" borderId="7" xfId="0" applyNumberFormat="1" applyFont="1" applyFill="1" applyBorder="1" applyAlignment="1">
      <alignment horizontal="right"/>
    </xf>
    <xf numFmtId="0" fontId="11" fillId="3" borderId="7" xfId="0" applyFont="1" applyFill="1" applyBorder="1"/>
    <xf numFmtId="0" fontId="11" fillId="3" borderId="8" xfId="0" applyFont="1" applyFill="1" applyBorder="1"/>
  </cellXfs>
  <cellStyles count="163">
    <cellStyle name="Comma" xfId="1" builtinId="3"/>
    <cellStyle name="Followed Hyperlink" xfId="3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2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baseColWidth="10" defaultColWidth="8.83203125" defaultRowHeight="14" x14ac:dyDescent="0"/>
  <cols>
    <col min="1" max="1" width="44.5" customWidth="1"/>
    <col min="2" max="2" width="11.6640625" style="2" customWidth="1"/>
    <col min="3" max="6" width="12.5" style="2" customWidth="1"/>
    <col min="7" max="7" width="15" style="2" customWidth="1"/>
    <col min="8" max="8" width="14.83203125" style="2" customWidth="1"/>
    <col min="9" max="9" width="14.6640625" customWidth="1"/>
  </cols>
  <sheetData>
    <row r="1" spans="1:9">
      <c r="A1" t="s">
        <v>8</v>
      </c>
    </row>
    <row r="3" spans="1:9" ht="28">
      <c r="A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1"/>
    </row>
    <row r="4" spans="1:9">
      <c r="A4" s="4" t="s">
        <v>9</v>
      </c>
    </row>
    <row r="5" spans="1:9">
      <c r="A5" t="s">
        <v>10</v>
      </c>
      <c r="B5" s="2">
        <v>1</v>
      </c>
      <c r="C5" s="5">
        <v>100000</v>
      </c>
      <c r="D5" s="5">
        <v>50000</v>
      </c>
      <c r="E5" s="5"/>
      <c r="G5" s="5">
        <v>3000000</v>
      </c>
      <c r="H5" s="5">
        <v>990000</v>
      </c>
    </row>
    <row r="6" spans="1:9">
      <c r="A6" t="s">
        <v>11</v>
      </c>
      <c r="B6" s="2">
        <v>2</v>
      </c>
      <c r="C6" s="5" t="s">
        <v>32</v>
      </c>
      <c r="D6" s="5">
        <v>50000</v>
      </c>
      <c r="E6" s="5">
        <v>10000</v>
      </c>
      <c r="F6" s="5">
        <v>5000</v>
      </c>
      <c r="G6" s="5">
        <v>3250000</v>
      </c>
      <c r="H6" s="5">
        <v>2145000</v>
      </c>
    </row>
    <row r="7" spans="1:9">
      <c r="A7" t="s">
        <v>12</v>
      </c>
      <c r="B7" s="2">
        <v>3</v>
      </c>
      <c r="C7" s="5">
        <v>10000</v>
      </c>
      <c r="D7" s="5">
        <v>6000</v>
      </c>
      <c r="E7" s="5">
        <v>2000</v>
      </c>
      <c r="F7" s="5">
        <v>2000</v>
      </c>
      <c r="G7" s="5">
        <v>830000</v>
      </c>
      <c r="H7" s="5">
        <v>821700</v>
      </c>
    </row>
    <row r="8" spans="1:9">
      <c r="A8" t="s">
        <v>13</v>
      </c>
      <c r="B8" s="2">
        <v>2</v>
      </c>
      <c r="C8" s="5">
        <v>20000</v>
      </c>
      <c r="D8" s="5">
        <v>9000</v>
      </c>
      <c r="E8" s="5">
        <v>2000</v>
      </c>
      <c r="F8" s="5"/>
      <c r="G8" s="5">
        <v>770000</v>
      </c>
      <c r="H8" s="5">
        <v>508200</v>
      </c>
    </row>
    <row r="9" spans="1:9">
      <c r="A9" t="s">
        <v>14</v>
      </c>
      <c r="B9" s="2">
        <v>2</v>
      </c>
      <c r="C9" s="5">
        <v>50000</v>
      </c>
      <c r="D9" s="5">
        <v>30000</v>
      </c>
      <c r="E9" s="5">
        <v>10000</v>
      </c>
      <c r="F9" s="5">
        <v>1000</v>
      </c>
      <c r="G9" s="5">
        <v>2800000</v>
      </c>
      <c r="H9" s="5">
        <v>1848000</v>
      </c>
    </row>
    <row r="10" spans="1:9">
      <c r="A10" t="s">
        <v>15</v>
      </c>
      <c r="B10" s="2">
        <v>2</v>
      </c>
      <c r="C10" s="5">
        <v>50000</v>
      </c>
      <c r="D10" s="5">
        <v>40000</v>
      </c>
      <c r="E10" s="5">
        <v>20000</v>
      </c>
      <c r="F10" s="5">
        <v>2000</v>
      </c>
      <c r="G10" s="5">
        <v>4250000</v>
      </c>
      <c r="H10" s="5">
        <v>2805000</v>
      </c>
    </row>
    <row r="11" spans="1:9">
      <c r="A11" t="s">
        <v>16</v>
      </c>
      <c r="B11" s="2">
        <v>1</v>
      </c>
      <c r="C11" s="5">
        <v>800000</v>
      </c>
      <c r="D11" s="5">
        <v>400000</v>
      </c>
      <c r="E11" s="5">
        <v>30000</v>
      </c>
      <c r="F11" s="5">
        <v>5000</v>
      </c>
      <c r="G11" s="5">
        <v>27750000</v>
      </c>
      <c r="H11" s="5">
        <v>9157500</v>
      </c>
    </row>
    <row r="12" spans="1:9">
      <c r="A12" t="s">
        <v>17</v>
      </c>
      <c r="B12" s="2">
        <v>3</v>
      </c>
      <c r="C12" s="5">
        <v>40000</v>
      </c>
      <c r="D12" s="5">
        <v>13000</v>
      </c>
      <c r="E12" s="5">
        <v>1000</v>
      </c>
      <c r="F12" s="5"/>
      <c r="G12" s="5">
        <v>1090000</v>
      </c>
      <c r="H12" s="5">
        <v>1079100</v>
      </c>
    </row>
    <row r="13" spans="1:9">
      <c r="A13" t="s">
        <v>18</v>
      </c>
      <c r="B13" s="2">
        <v>1</v>
      </c>
      <c r="C13" s="5">
        <v>5000</v>
      </c>
      <c r="D13" s="5">
        <v>3000</v>
      </c>
      <c r="E13" s="5">
        <v>1000</v>
      </c>
      <c r="F13" s="5"/>
      <c r="G13" s="5">
        <v>265000</v>
      </c>
      <c r="H13" s="5">
        <v>87450</v>
      </c>
    </row>
    <row r="14" spans="1:9">
      <c r="A14" t="s">
        <v>31</v>
      </c>
      <c r="B14" s="2">
        <v>3</v>
      </c>
      <c r="C14" s="5">
        <v>80000</v>
      </c>
      <c r="D14" s="5">
        <v>40000</v>
      </c>
      <c r="E14" s="5">
        <v>5000</v>
      </c>
      <c r="F14" s="5">
        <v>5000</v>
      </c>
      <c r="G14" s="5">
        <v>3650000</v>
      </c>
      <c r="H14" s="5">
        <v>3613500</v>
      </c>
    </row>
    <row r="15" spans="1:9">
      <c r="A15" t="s">
        <v>19</v>
      </c>
      <c r="B15" s="2">
        <v>2</v>
      </c>
      <c r="C15" s="5">
        <v>5000</v>
      </c>
      <c r="D15" s="5">
        <v>5000</v>
      </c>
      <c r="E15" s="5">
        <v>5000</v>
      </c>
      <c r="F15" s="5">
        <v>1000</v>
      </c>
      <c r="G15" s="5">
        <v>875000</v>
      </c>
      <c r="H15" s="5">
        <v>577500</v>
      </c>
    </row>
    <row r="16" spans="1:9">
      <c r="A16" t="s">
        <v>20</v>
      </c>
      <c r="B16" s="2">
        <v>1</v>
      </c>
      <c r="C16" s="5">
        <v>100000</v>
      </c>
      <c r="D16" s="5">
        <v>600000</v>
      </c>
      <c r="E16" s="5">
        <v>400000</v>
      </c>
      <c r="F16" s="5">
        <v>200000</v>
      </c>
      <c r="G16" s="5">
        <v>89500000</v>
      </c>
      <c r="H16" s="5">
        <v>29535000</v>
      </c>
    </row>
    <row r="17" spans="1:8">
      <c r="A17" t="s">
        <v>21</v>
      </c>
      <c r="B17" s="2">
        <v>1</v>
      </c>
      <c r="C17" s="5">
        <v>5000</v>
      </c>
      <c r="D17" s="5">
        <v>3000</v>
      </c>
      <c r="E17" s="5">
        <v>1000</v>
      </c>
      <c r="F17" s="5">
        <v>1000</v>
      </c>
      <c r="G17" s="5">
        <v>415000</v>
      </c>
      <c r="H17" s="5">
        <v>136950</v>
      </c>
    </row>
    <row r="18" spans="1:8">
      <c r="A18" t="s">
        <v>22</v>
      </c>
      <c r="B18" s="2">
        <v>1</v>
      </c>
      <c r="C18" s="5">
        <v>3000</v>
      </c>
      <c r="D18" s="5">
        <v>3000</v>
      </c>
      <c r="E18" s="5">
        <v>5000</v>
      </c>
      <c r="F18" s="5">
        <v>10000</v>
      </c>
      <c r="G18" s="5">
        <v>2135000</v>
      </c>
      <c r="H18" s="5">
        <v>704550</v>
      </c>
    </row>
    <row r="19" spans="1:8">
      <c r="A19" t="s">
        <v>23</v>
      </c>
      <c r="B19" s="2">
        <v>1</v>
      </c>
      <c r="C19" s="5">
        <v>5000</v>
      </c>
      <c r="D19" s="5">
        <v>5000</v>
      </c>
      <c r="E19" s="5">
        <v>10000</v>
      </c>
      <c r="F19" s="5">
        <v>50000</v>
      </c>
      <c r="G19" s="5">
        <v>8725000</v>
      </c>
      <c r="H19" s="5">
        <v>2879250</v>
      </c>
    </row>
    <row r="20" spans="1:8">
      <c r="A20" t="s">
        <v>24</v>
      </c>
      <c r="B20" s="2">
        <v>1</v>
      </c>
      <c r="C20" s="5"/>
      <c r="D20" s="5"/>
      <c r="E20" s="5">
        <v>2000</v>
      </c>
      <c r="F20" s="5">
        <v>10000</v>
      </c>
      <c r="G20" s="5">
        <v>1700000</v>
      </c>
      <c r="H20" s="5">
        <v>561000</v>
      </c>
    </row>
    <row r="21" spans="1:8">
      <c r="A21" t="s">
        <v>25</v>
      </c>
      <c r="B21" s="2">
        <v>1</v>
      </c>
      <c r="C21" s="5">
        <v>30000</v>
      </c>
      <c r="D21" s="5">
        <v>10000</v>
      </c>
      <c r="E21" s="5">
        <v>5000</v>
      </c>
      <c r="F21" s="5">
        <v>4000</v>
      </c>
      <c r="G21" s="5">
        <v>1850000</v>
      </c>
      <c r="H21" s="5">
        <v>610500</v>
      </c>
    </row>
    <row r="22" spans="1:8">
      <c r="A22" t="s">
        <v>26</v>
      </c>
      <c r="B22" s="2">
        <v>2</v>
      </c>
      <c r="C22" s="5">
        <v>20000</v>
      </c>
      <c r="D22" s="5">
        <v>10000</v>
      </c>
      <c r="E22" s="5">
        <v>4000</v>
      </c>
      <c r="F22" s="5">
        <v>1000</v>
      </c>
      <c r="G22" s="5">
        <v>1150000</v>
      </c>
      <c r="H22" s="5">
        <v>759000</v>
      </c>
    </row>
    <row r="23" spans="1:8">
      <c r="A23" t="s">
        <v>27</v>
      </c>
      <c r="B23" s="2">
        <v>1</v>
      </c>
      <c r="C23" s="5">
        <v>2000</v>
      </c>
      <c r="D23" s="5">
        <v>5000</v>
      </c>
      <c r="E23" s="5">
        <v>5000</v>
      </c>
      <c r="F23" s="5">
        <v>8000</v>
      </c>
      <c r="G23" s="5">
        <v>1880000</v>
      </c>
      <c r="H23" s="5">
        <v>620400</v>
      </c>
    </row>
    <row r="24" spans="1:8">
      <c r="A24" t="s">
        <v>28</v>
      </c>
      <c r="B24" s="2">
        <v>1</v>
      </c>
      <c r="C24" s="5" t="s">
        <v>32</v>
      </c>
      <c r="D24" s="5">
        <v>2000</v>
      </c>
      <c r="E24" s="5">
        <v>5000</v>
      </c>
      <c r="F24" s="5">
        <v>8000</v>
      </c>
      <c r="G24" s="5">
        <v>1760000</v>
      </c>
      <c r="H24" s="5">
        <v>580800</v>
      </c>
    </row>
    <row r="26" spans="1:8">
      <c r="A26" t="s">
        <v>29</v>
      </c>
      <c r="C26" s="5">
        <v>1325000</v>
      </c>
      <c r="D26" s="5">
        <v>1284000</v>
      </c>
      <c r="E26" s="5">
        <v>523000</v>
      </c>
      <c r="F26" s="5">
        <v>313000</v>
      </c>
      <c r="G26" s="5">
        <v>157645000</v>
      </c>
      <c r="H26" s="5">
        <v>60020400</v>
      </c>
    </row>
    <row r="27" spans="1:8">
      <c r="A27" t="s">
        <v>30</v>
      </c>
      <c r="C27" s="6">
        <v>2650000</v>
      </c>
      <c r="D27" s="6">
        <v>2568000</v>
      </c>
      <c r="E27" s="6">
        <v>1046000</v>
      </c>
      <c r="F27" s="6">
        <v>626000</v>
      </c>
      <c r="G27" s="6">
        <v>315290000</v>
      </c>
      <c r="H27" s="6">
        <v>120040800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K107" sqref="J107:K107"/>
    </sheetView>
  </sheetViews>
  <sheetFormatPr baseColWidth="10" defaultColWidth="8.83203125" defaultRowHeight="14" x14ac:dyDescent="0"/>
  <cols>
    <col min="1" max="3" width="4.6640625" customWidth="1"/>
    <col min="4" max="4" width="34.1640625" customWidth="1"/>
    <col min="5" max="6" width="15.6640625" customWidth="1"/>
  </cols>
  <sheetData>
    <row r="1" spans="1:6">
      <c r="A1" t="s">
        <v>33</v>
      </c>
    </row>
    <row r="3" spans="1:6">
      <c r="A3" s="4"/>
      <c r="B3" s="4"/>
      <c r="E3" t="s">
        <v>37</v>
      </c>
      <c r="F3" t="s">
        <v>38</v>
      </c>
    </row>
    <row r="4" spans="1:6">
      <c r="A4" s="4" t="s">
        <v>34</v>
      </c>
      <c r="B4" s="4"/>
    </row>
    <row r="5" spans="1:6">
      <c r="A5" s="4"/>
      <c r="B5" s="4" t="s">
        <v>35</v>
      </c>
      <c r="E5" s="7"/>
      <c r="F5" s="7"/>
    </row>
    <row r="6" spans="1:6">
      <c r="A6" s="4"/>
      <c r="B6" s="4"/>
      <c r="C6" t="s">
        <v>36</v>
      </c>
      <c r="E6" s="7">
        <v>19761.93</v>
      </c>
      <c r="F6" s="7">
        <v>125966.7</v>
      </c>
    </row>
    <row r="7" spans="1:6">
      <c r="A7" s="4"/>
      <c r="B7" s="4" t="s">
        <v>39</v>
      </c>
      <c r="E7" s="8">
        <v>19761.93</v>
      </c>
      <c r="F7" s="8">
        <v>125966.7</v>
      </c>
    </row>
    <row r="8" spans="1:6">
      <c r="A8" s="4"/>
      <c r="B8" s="4" t="s">
        <v>40</v>
      </c>
      <c r="E8" s="7"/>
      <c r="F8" s="7"/>
    </row>
    <row r="9" spans="1:6">
      <c r="A9" s="4"/>
      <c r="B9" s="4"/>
      <c r="C9" t="s">
        <v>41</v>
      </c>
      <c r="E9" s="7"/>
      <c r="F9" s="7"/>
    </row>
    <row r="10" spans="1:6">
      <c r="A10" s="4"/>
      <c r="B10" s="4"/>
      <c r="D10" t="s">
        <v>42</v>
      </c>
      <c r="E10" s="7">
        <v>8909.76</v>
      </c>
      <c r="F10" s="7">
        <v>115803.77</v>
      </c>
    </row>
    <row r="11" spans="1:6">
      <c r="A11" s="4"/>
      <c r="B11" s="4"/>
      <c r="D11" t="s">
        <v>43</v>
      </c>
      <c r="E11" s="7">
        <v>1136.5999999999999</v>
      </c>
      <c r="F11" s="7">
        <v>4968.1099999999997</v>
      </c>
    </row>
    <row r="12" spans="1:6">
      <c r="A12" s="4"/>
      <c r="B12" s="4"/>
      <c r="C12" s="4" t="s">
        <v>44</v>
      </c>
      <c r="D12" s="4"/>
      <c r="E12" s="8">
        <v>20046.36</v>
      </c>
      <c r="F12" s="8">
        <v>120771.88</v>
      </c>
    </row>
    <row r="13" spans="1:6">
      <c r="A13" s="4"/>
      <c r="B13" s="4" t="s">
        <v>45</v>
      </c>
      <c r="E13" s="8">
        <v>20046.36</v>
      </c>
      <c r="F13" s="8">
        <v>120771.88</v>
      </c>
    </row>
    <row r="14" spans="1:6">
      <c r="A14" s="4" t="s">
        <v>46</v>
      </c>
      <c r="B14" s="4"/>
      <c r="E14" s="8">
        <v>-284.43</v>
      </c>
      <c r="F14" s="8">
        <v>5194.82</v>
      </c>
    </row>
    <row r="15" spans="1:6">
      <c r="A15" s="4"/>
      <c r="B15" s="4" t="s">
        <v>47</v>
      </c>
      <c r="E15" s="7"/>
      <c r="F15" s="7"/>
    </row>
    <row r="16" spans="1:6">
      <c r="A16" s="4"/>
      <c r="B16" s="4"/>
      <c r="C16" t="s">
        <v>48</v>
      </c>
      <c r="E16" s="7"/>
      <c r="F16" s="7"/>
    </row>
    <row r="17" spans="1:6">
      <c r="A17" s="4"/>
      <c r="B17" s="4"/>
      <c r="D17" t="s">
        <v>49</v>
      </c>
      <c r="E17" s="7">
        <v>249.55</v>
      </c>
      <c r="F17" s="7">
        <v>1922.65</v>
      </c>
    </row>
    <row r="18" spans="1:6">
      <c r="A18" s="4"/>
      <c r="B18" s="4"/>
      <c r="D18" t="s">
        <v>50</v>
      </c>
      <c r="E18" s="7">
        <v>487.55</v>
      </c>
      <c r="F18" s="9">
        <v>0</v>
      </c>
    </row>
    <row r="19" spans="1:6" s="4" customFormat="1">
      <c r="C19" s="4" t="s">
        <v>51</v>
      </c>
      <c r="E19" s="8">
        <v>737.1</v>
      </c>
      <c r="F19" s="8">
        <v>1922.65</v>
      </c>
    </row>
    <row r="20" spans="1:6">
      <c r="A20" s="4"/>
      <c r="B20" s="4"/>
      <c r="C20" t="s">
        <v>52</v>
      </c>
      <c r="E20" s="7"/>
      <c r="F20" s="7"/>
    </row>
    <row r="21" spans="1:6">
      <c r="A21" s="4"/>
      <c r="B21" s="4"/>
      <c r="D21" t="s">
        <v>53</v>
      </c>
      <c r="E21" s="7"/>
      <c r="F21" s="7">
        <v>3000</v>
      </c>
    </row>
    <row r="22" spans="1:6">
      <c r="A22" s="4"/>
      <c r="B22" s="4"/>
      <c r="D22" t="s">
        <v>54</v>
      </c>
      <c r="E22" s="7"/>
      <c r="F22" s="7">
        <v>775.59</v>
      </c>
    </row>
    <row r="23" spans="1:6">
      <c r="A23" s="4"/>
      <c r="B23" s="4"/>
      <c r="D23" t="s">
        <v>55</v>
      </c>
      <c r="E23" s="7"/>
      <c r="F23" s="7">
        <v>500</v>
      </c>
    </row>
    <row r="24" spans="1:6">
      <c r="A24" s="4"/>
      <c r="B24" s="4"/>
      <c r="D24" t="s">
        <v>56</v>
      </c>
      <c r="E24" s="7">
        <v>194.12</v>
      </c>
      <c r="F24" s="7">
        <v>675</v>
      </c>
    </row>
    <row r="25" spans="1:6" s="4" customFormat="1">
      <c r="C25" s="4" t="s">
        <v>117</v>
      </c>
      <c r="E25" s="8">
        <v>194.12</v>
      </c>
      <c r="F25" s="8">
        <v>4950.59</v>
      </c>
    </row>
    <row r="26" spans="1:6">
      <c r="A26" s="4"/>
      <c r="B26" s="4"/>
      <c r="C26" t="s">
        <v>57</v>
      </c>
      <c r="E26" s="7"/>
      <c r="F26" s="7">
        <v>1000</v>
      </c>
    </row>
    <row r="27" spans="1:6">
      <c r="A27" s="4"/>
      <c r="B27" s="4"/>
      <c r="C27" t="s">
        <v>58</v>
      </c>
      <c r="E27" s="7">
        <v>12087.3</v>
      </c>
      <c r="F27" s="7">
        <v>548.07000000000005</v>
      </c>
    </row>
    <row r="28" spans="1:6">
      <c r="A28" s="4"/>
      <c r="B28" s="4"/>
      <c r="C28" t="s">
        <v>59</v>
      </c>
      <c r="E28" s="7"/>
      <c r="F28" s="7"/>
    </row>
    <row r="29" spans="1:6">
      <c r="A29" s="4"/>
      <c r="B29" s="4"/>
      <c r="D29" t="s">
        <v>60</v>
      </c>
      <c r="E29" s="7">
        <v>5480.77</v>
      </c>
      <c r="F29" s="7">
        <v>40485.81</v>
      </c>
    </row>
    <row r="30" spans="1:6">
      <c r="A30" s="4"/>
      <c r="B30" s="4"/>
      <c r="D30" t="s">
        <v>61</v>
      </c>
      <c r="E30" s="7"/>
      <c r="F30" s="7">
        <v>8270</v>
      </c>
    </row>
    <row r="31" spans="1:6">
      <c r="A31" s="4"/>
      <c r="B31" s="4"/>
      <c r="D31" t="s">
        <v>62</v>
      </c>
      <c r="E31" s="7"/>
      <c r="F31" s="7">
        <v>1158.4100000000001</v>
      </c>
    </row>
    <row r="32" spans="1:6" s="4" customFormat="1">
      <c r="C32" s="4" t="s">
        <v>118</v>
      </c>
      <c r="E32" s="8">
        <v>5480.77</v>
      </c>
      <c r="F32" s="8">
        <v>49914.22</v>
      </c>
    </row>
    <row r="33" spans="1:6">
      <c r="A33" s="4"/>
      <c r="B33" s="4"/>
      <c r="C33" t="s">
        <v>63</v>
      </c>
      <c r="E33" s="7"/>
      <c r="F33" s="7"/>
    </row>
    <row r="34" spans="1:6">
      <c r="A34" s="4"/>
      <c r="B34" s="4"/>
      <c r="D34" t="s">
        <v>64</v>
      </c>
      <c r="E34" s="7">
        <v>9627.1299999999992</v>
      </c>
      <c r="F34" s="7">
        <v>24171.62</v>
      </c>
    </row>
    <row r="35" spans="1:6">
      <c r="A35" s="4"/>
      <c r="B35" s="4"/>
      <c r="C35" t="s">
        <v>65</v>
      </c>
      <c r="E35" s="7">
        <v>525</v>
      </c>
      <c r="F35" s="7"/>
    </row>
    <row r="36" spans="1:6" s="4" customFormat="1">
      <c r="C36" s="4" t="s">
        <v>119</v>
      </c>
      <c r="E36" s="8">
        <v>10152.129999999999</v>
      </c>
      <c r="F36" s="8">
        <v>24171.62</v>
      </c>
    </row>
    <row r="37" spans="1:6">
      <c r="A37" s="4"/>
      <c r="B37" s="4"/>
      <c r="C37" t="s">
        <v>66</v>
      </c>
      <c r="E37" s="7"/>
      <c r="F37" s="7"/>
    </row>
    <row r="38" spans="1:6">
      <c r="A38" s="4"/>
      <c r="B38" s="4"/>
      <c r="D38" t="s">
        <v>67</v>
      </c>
      <c r="E38" s="7">
        <v>125000</v>
      </c>
      <c r="F38" s="7">
        <v>85472.27</v>
      </c>
    </row>
    <row r="39" spans="1:6">
      <c r="A39" s="4"/>
      <c r="B39" s="4"/>
      <c r="D39" t="s">
        <v>68</v>
      </c>
      <c r="E39" s="7">
        <v>17793.5</v>
      </c>
      <c r="F39" s="7">
        <v>14772.24</v>
      </c>
    </row>
    <row r="40" spans="1:6" s="4" customFormat="1">
      <c r="C40" s="4" t="s">
        <v>120</v>
      </c>
      <c r="E40" s="8">
        <v>14279350</v>
      </c>
      <c r="F40" s="8">
        <v>100244.51</v>
      </c>
    </row>
    <row r="41" spans="1:6">
      <c r="A41" s="4"/>
      <c r="B41" s="4"/>
      <c r="C41" t="s">
        <v>69</v>
      </c>
      <c r="E41" s="7"/>
      <c r="F41" s="7"/>
    </row>
    <row r="42" spans="1:6">
      <c r="A42" s="4"/>
      <c r="B42" s="4"/>
      <c r="D42" t="s">
        <v>70</v>
      </c>
      <c r="E42" s="7">
        <v>7973.93</v>
      </c>
      <c r="F42" s="7">
        <v>7761.47</v>
      </c>
    </row>
    <row r="43" spans="1:6">
      <c r="A43" s="4"/>
      <c r="B43" s="4"/>
      <c r="D43" t="s">
        <v>71</v>
      </c>
      <c r="E43" s="7" t="s">
        <v>32</v>
      </c>
      <c r="F43" s="7">
        <v>81.55</v>
      </c>
    </row>
    <row r="44" spans="1:6" s="4" customFormat="1">
      <c r="C44" s="4" t="s">
        <v>121</v>
      </c>
      <c r="E44" s="8">
        <v>7973.93</v>
      </c>
      <c r="F44" s="8">
        <v>7843.02</v>
      </c>
    </row>
    <row r="45" spans="1:6">
      <c r="A45" s="4"/>
      <c r="B45" s="4"/>
      <c r="C45" t="s">
        <v>72</v>
      </c>
      <c r="E45" s="7"/>
      <c r="F45" s="7"/>
    </row>
    <row r="46" spans="1:6">
      <c r="A46" s="4"/>
      <c r="B46" s="4"/>
      <c r="D46" t="s">
        <v>73</v>
      </c>
      <c r="E46" s="7">
        <v>7400</v>
      </c>
      <c r="F46" s="7">
        <v>5550</v>
      </c>
    </row>
    <row r="47" spans="1:6">
      <c r="A47" s="4"/>
      <c r="B47" s="4"/>
      <c r="D47" t="s">
        <v>74</v>
      </c>
      <c r="E47" s="7">
        <v>1840</v>
      </c>
      <c r="F47" s="7">
        <v>1340</v>
      </c>
    </row>
    <row r="48" spans="1:6">
      <c r="A48" s="4"/>
      <c r="B48" s="4"/>
      <c r="D48" t="s">
        <v>75</v>
      </c>
      <c r="E48" s="7">
        <v>4289.91</v>
      </c>
      <c r="F48" s="7">
        <v>4198.78</v>
      </c>
    </row>
    <row r="49" spans="1:6">
      <c r="A49" s="4"/>
      <c r="B49" s="4"/>
      <c r="D49" t="s">
        <v>76</v>
      </c>
      <c r="E49" s="7">
        <v>190</v>
      </c>
      <c r="F49" s="7">
        <v>108</v>
      </c>
    </row>
    <row r="50" spans="1:6">
      <c r="A50" s="4"/>
      <c r="B50" s="4"/>
      <c r="D50" t="s">
        <v>77</v>
      </c>
      <c r="E50" s="7">
        <v>367.49</v>
      </c>
      <c r="F50" s="7">
        <v>705.23</v>
      </c>
    </row>
    <row r="51" spans="1:6" s="4" customFormat="1">
      <c r="C51" s="4" t="s">
        <v>122</v>
      </c>
      <c r="E51" s="8">
        <v>14087.4</v>
      </c>
      <c r="F51" s="8">
        <v>11902.01</v>
      </c>
    </row>
    <row r="52" spans="1:6">
      <c r="A52" s="4"/>
      <c r="B52" s="4"/>
      <c r="C52" t="s">
        <v>78</v>
      </c>
      <c r="E52" s="7"/>
      <c r="F52" s="7"/>
    </row>
    <row r="53" spans="1:6">
      <c r="A53" s="4"/>
      <c r="B53" s="4"/>
      <c r="D53" t="s">
        <v>79</v>
      </c>
      <c r="E53" s="7">
        <v>6381.43</v>
      </c>
      <c r="F53" s="7">
        <v>4536.67</v>
      </c>
    </row>
    <row r="54" spans="1:6">
      <c r="A54" s="4"/>
      <c r="B54" s="4"/>
      <c r="D54" t="s">
        <v>80</v>
      </c>
      <c r="E54" s="7">
        <v>96.57</v>
      </c>
      <c r="F54" s="7"/>
    </row>
    <row r="55" spans="1:6">
      <c r="A55" s="4"/>
      <c r="B55" s="4"/>
      <c r="D55" t="s">
        <v>81</v>
      </c>
      <c r="E55" s="7">
        <v>1858.54</v>
      </c>
      <c r="F55" s="7"/>
    </row>
    <row r="56" spans="1:6">
      <c r="A56" s="4"/>
      <c r="B56" s="4"/>
      <c r="D56" t="s">
        <v>82</v>
      </c>
      <c r="E56" s="7">
        <v>542.89</v>
      </c>
      <c r="F56" s="7">
        <v>531.20000000000005</v>
      </c>
    </row>
    <row r="57" spans="1:6">
      <c r="A57" s="4"/>
      <c r="B57" s="4"/>
      <c r="D57" t="s">
        <v>83</v>
      </c>
      <c r="E57" s="7">
        <v>141.82</v>
      </c>
      <c r="F57" s="7">
        <v>142.04</v>
      </c>
    </row>
    <row r="58" spans="1:6">
      <c r="A58" s="4"/>
      <c r="B58" s="4"/>
      <c r="D58" t="s">
        <v>84</v>
      </c>
      <c r="E58" s="7">
        <v>385</v>
      </c>
      <c r="F58" s="7"/>
    </row>
    <row r="59" spans="1:6">
      <c r="A59" s="4"/>
      <c r="B59" s="4"/>
      <c r="D59" t="s">
        <v>85</v>
      </c>
      <c r="E59" s="7">
        <v>618.5</v>
      </c>
      <c r="F59" s="7">
        <v>4034.79</v>
      </c>
    </row>
    <row r="60" spans="1:6" s="4" customFormat="1">
      <c r="C60" s="4" t="s">
        <v>123</v>
      </c>
      <c r="E60" s="8">
        <v>1024.75</v>
      </c>
      <c r="F60" s="8">
        <v>9244.7000000000007</v>
      </c>
    </row>
    <row r="61" spans="1:6">
      <c r="A61" s="4"/>
      <c r="B61" s="4"/>
      <c r="C61" t="s">
        <v>86</v>
      </c>
      <c r="E61" s="7">
        <v>861.32</v>
      </c>
      <c r="F61" s="7">
        <v>70</v>
      </c>
    </row>
    <row r="62" spans="1:6">
      <c r="A62" s="4"/>
      <c r="B62" s="4"/>
      <c r="C62" t="s">
        <v>87</v>
      </c>
      <c r="E62" s="7"/>
      <c r="F62" s="7"/>
    </row>
    <row r="63" spans="1:6">
      <c r="A63" s="4"/>
      <c r="B63" s="4"/>
      <c r="D63" t="s">
        <v>88</v>
      </c>
      <c r="E63" s="7">
        <v>165</v>
      </c>
      <c r="F63" s="7"/>
    </row>
    <row r="64" spans="1:6">
      <c r="A64" s="4"/>
      <c r="B64" s="4"/>
      <c r="D64" t="s">
        <v>89</v>
      </c>
      <c r="E64" s="7">
        <v>559.65</v>
      </c>
      <c r="F64" s="7"/>
    </row>
    <row r="65" spans="1:6">
      <c r="A65" s="4"/>
      <c r="B65" s="4"/>
      <c r="D65" t="s">
        <v>90</v>
      </c>
      <c r="E65" s="7">
        <v>240</v>
      </c>
      <c r="F65" s="7">
        <v>288</v>
      </c>
    </row>
    <row r="66" spans="1:6" s="4" customFormat="1">
      <c r="C66" s="4" t="s">
        <v>124</v>
      </c>
      <c r="E66" s="8">
        <v>964.65</v>
      </c>
      <c r="F66" s="8">
        <v>288</v>
      </c>
    </row>
    <row r="67" spans="1:6">
      <c r="A67" s="4"/>
      <c r="B67" s="4"/>
      <c r="C67" t="s">
        <v>93</v>
      </c>
      <c r="E67" s="7"/>
      <c r="F67" s="7"/>
    </row>
    <row r="68" spans="1:6">
      <c r="A68" s="4"/>
      <c r="B68" s="4"/>
      <c r="D68" t="s">
        <v>94</v>
      </c>
      <c r="E68" s="7">
        <v>371.07</v>
      </c>
      <c r="F68" s="7"/>
    </row>
    <row r="69" spans="1:6" s="4" customFormat="1">
      <c r="C69" s="4" t="s">
        <v>125</v>
      </c>
      <c r="E69" s="8">
        <v>371.07</v>
      </c>
      <c r="F69" s="10">
        <v>0</v>
      </c>
    </row>
    <row r="70" spans="1:6">
      <c r="A70" s="4"/>
      <c r="B70" s="4"/>
      <c r="C70" t="s">
        <v>95</v>
      </c>
      <c r="E70" s="7"/>
      <c r="F70" s="7"/>
    </row>
    <row r="71" spans="1:6">
      <c r="A71" s="4"/>
      <c r="B71" s="4"/>
      <c r="D71" t="s">
        <v>91</v>
      </c>
      <c r="E71" s="7">
        <v>2129.44</v>
      </c>
      <c r="F71" s="7">
        <v>698.18</v>
      </c>
    </row>
    <row r="72" spans="1:6">
      <c r="A72" s="4"/>
      <c r="B72" s="4"/>
      <c r="D72" t="s">
        <v>92</v>
      </c>
      <c r="E72" s="7">
        <v>53.7</v>
      </c>
      <c r="F72" s="7"/>
    </row>
    <row r="73" spans="1:6" s="4" customFormat="1">
      <c r="C73" s="4" t="s">
        <v>126</v>
      </c>
      <c r="E73" s="8">
        <v>2183.14</v>
      </c>
      <c r="F73" s="8">
        <v>698.18</v>
      </c>
    </row>
    <row r="74" spans="1:6">
      <c r="A74" s="4"/>
      <c r="B74" s="4"/>
      <c r="C74" t="s">
        <v>96</v>
      </c>
      <c r="E74" s="7"/>
      <c r="F74" s="7"/>
    </row>
    <row r="75" spans="1:6">
      <c r="A75" s="4"/>
      <c r="B75" s="4"/>
      <c r="D75" t="s">
        <v>97</v>
      </c>
      <c r="E75" s="7">
        <v>109.97</v>
      </c>
      <c r="F75" s="7">
        <v>76</v>
      </c>
    </row>
    <row r="76" spans="1:6" s="4" customFormat="1">
      <c r="C76" s="4" t="s">
        <v>127</v>
      </c>
      <c r="E76" s="8">
        <v>109.97</v>
      </c>
      <c r="F76" s="8">
        <v>76</v>
      </c>
    </row>
    <row r="77" spans="1:6">
      <c r="A77" s="4"/>
      <c r="B77" s="4"/>
      <c r="C77" t="s">
        <v>98</v>
      </c>
      <c r="E77" s="7">
        <v>133.51</v>
      </c>
      <c r="F77" s="7">
        <v>218.12</v>
      </c>
    </row>
    <row r="78" spans="1:6">
      <c r="A78" s="4"/>
      <c r="B78" s="4"/>
      <c r="C78" t="s">
        <v>99</v>
      </c>
      <c r="E78" s="7">
        <v>14.5</v>
      </c>
      <c r="F78" s="7">
        <v>183.5</v>
      </c>
    </row>
    <row r="79" spans="1:6">
      <c r="A79" s="4"/>
      <c r="B79" s="4"/>
      <c r="C79" t="s">
        <v>100</v>
      </c>
      <c r="E79" s="7">
        <v>-13</v>
      </c>
      <c r="F79" s="7">
        <v>20</v>
      </c>
    </row>
    <row r="80" spans="1:6">
      <c r="A80" s="4"/>
      <c r="B80" s="4"/>
      <c r="C80" t="s">
        <v>101</v>
      </c>
      <c r="E80" s="7"/>
      <c r="F80" s="7"/>
    </row>
    <row r="81" spans="1:6">
      <c r="A81" s="4"/>
      <c r="B81" s="4"/>
      <c r="D81" t="s">
        <v>102</v>
      </c>
      <c r="E81" s="7"/>
      <c r="F81" s="7">
        <v>1400</v>
      </c>
    </row>
    <row r="82" spans="1:6">
      <c r="A82" s="4"/>
      <c r="B82" s="4"/>
      <c r="D82" t="s">
        <v>103</v>
      </c>
      <c r="E82" s="7">
        <v>7065</v>
      </c>
      <c r="F82" s="7">
        <v>9968.75</v>
      </c>
    </row>
    <row r="83" spans="1:6">
      <c r="A83" s="4"/>
      <c r="B83" s="4"/>
      <c r="D83" t="s">
        <v>104</v>
      </c>
      <c r="E83" s="7">
        <v>7511.41</v>
      </c>
      <c r="F83" s="7">
        <v>1247</v>
      </c>
    </row>
    <row r="84" spans="1:6">
      <c r="A84" s="4"/>
      <c r="B84" s="4"/>
      <c r="D84" t="s">
        <v>105</v>
      </c>
      <c r="E84" s="7">
        <v>15042</v>
      </c>
      <c r="F84" s="7">
        <v>37883</v>
      </c>
    </row>
    <row r="85" spans="1:6">
      <c r="A85" s="4"/>
      <c r="B85" s="4"/>
      <c r="D85" t="s">
        <v>106</v>
      </c>
      <c r="E85" s="7">
        <v>441.75</v>
      </c>
      <c r="F85" s="7">
        <v>537.27</v>
      </c>
    </row>
    <row r="86" spans="1:6" s="4" customFormat="1">
      <c r="C86" s="4" t="s">
        <v>128</v>
      </c>
      <c r="E86" s="8">
        <v>30060.16</v>
      </c>
      <c r="F86" s="8">
        <v>51036.02</v>
      </c>
    </row>
    <row r="87" spans="1:6">
      <c r="A87" s="4"/>
      <c r="B87" s="4"/>
      <c r="C87" t="s">
        <v>107</v>
      </c>
      <c r="E87" s="7">
        <v>65</v>
      </c>
      <c r="F87" s="7">
        <v>180</v>
      </c>
    </row>
    <row r="88" spans="1:6">
      <c r="A88" s="4"/>
      <c r="B88" s="4"/>
      <c r="C88" t="s">
        <v>108</v>
      </c>
      <c r="E88" s="7"/>
      <c r="F88" s="7"/>
    </row>
    <row r="89" spans="1:6">
      <c r="A89" s="4"/>
      <c r="B89" s="4"/>
      <c r="D89" t="s">
        <v>109</v>
      </c>
      <c r="E89" s="7">
        <v>1478.7</v>
      </c>
      <c r="F89" s="7">
        <v>1431.98</v>
      </c>
    </row>
    <row r="90" spans="1:6">
      <c r="A90" s="4"/>
      <c r="B90" s="4"/>
      <c r="D90" t="s">
        <v>110</v>
      </c>
      <c r="E90" s="7">
        <v>446.88</v>
      </c>
      <c r="F90" s="7">
        <v>177.51</v>
      </c>
    </row>
    <row r="91" spans="1:6">
      <c r="A91" s="4"/>
      <c r="B91" s="4"/>
      <c r="D91" t="s">
        <v>111</v>
      </c>
      <c r="E91" s="7">
        <v>2006.93</v>
      </c>
      <c r="F91" s="7">
        <v>1607</v>
      </c>
    </row>
    <row r="92" spans="1:6" s="4" customFormat="1">
      <c r="C92" s="4" t="s">
        <v>129</v>
      </c>
      <c r="E92" s="8">
        <v>3932.51</v>
      </c>
      <c r="F92" s="8">
        <v>3216.49</v>
      </c>
    </row>
    <row r="93" spans="1:6">
      <c r="A93" s="4"/>
      <c r="B93" s="4"/>
      <c r="C93" t="s">
        <v>112</v>
      </c>
      <c r="E93" s="7">
        <v>27.36</v>
      </c>
      <c r="F93" s="7"/>
    </row>
    <row r="94" spans="1:6">
      <c r="A94" s="4"/>
      <c r="B94" s="4"/>
      <c r="C94" t="s">
        <v>113</v>
      </c>
      <c r="E94" s="7">
        <v>606.57000000000005</v>
      </c>
      <c r="F94" s="7">
        <v>1806.9</v>
      </c>
    </row>
    <row r="95" spans="1:6">
      <c r="A95" s="4"/>
      <c r="B95" s="4"/>
      <c r="C95" t="s">
        <v>114</v>
      </c>
      <c r="E95" s="7">
        <v>180</v>
      </c>
      <c r="F95" s="7">
        <v>60</v>
      </c>
    </row>
    <row r="96" spans="1:6">
      <c r="A96" s="4"/>
      <c r="B96" s="4"/>
      <c r="C96" t="s">
        <v>115</v>
      </c>
      <c r="E96" s="7">
        <v>36.89</v>
      </c>
      <c r="F96" s="7"/>
    </row>
    <row r="97" spans="1:6" s="4" customFormat="1">
      <c r="B97" s="4" t="s">
        <v>116</v>
      </c>
      <c r="E97" s="8">
        <v>230116</v>
      </c>
      <c r="F97" s="8">
        <v>267374.90999999997</v>
      </c>
    </row>
    <row r="98" spans="1:6" s="4" customFormat="1">
      <c r="B98" s="4" t="s">
        <v>130</v>
      </c>
      <c r="E98" s="4">
        <v>-230400.46</v>
      </c>
      <c r="F98" s="4">
        <v>-262180.09000000003</v>
      </c>
    </row>
    <row r="99" spans="1:6">
      <c r="A99" s="4"/>
      <c r="B99" s="4" t="s">
        <v>131</v>
      </c>
    </row>
    <row r="100" spans="1:6">
      <c r="A100" s="4"/>
      <c r="B100" s="4"/>
      <c r="C100" t="s">
        <v>132</v>
      </c>
      <c r="E100" s="7">
        <v>11.3</v>
      </c>
      <c r="F100" s="7">
        <v>12.86</v>
      </c>
    </row>
    <row r="101" spans="1:6">
      <c r="C101" t="s">
        <v>133</v>
      </c>
      <c r="E101" s="7">
        <v>3.41</v>
      </c>
      <c r="F101" s="7"/>
    </row>
    <row r="102" spans="1:6" s="4" customFormat="1">
      <c r="B102" s="4" t="s">
        <v>134</v>
      </c>
      <c r="E102" s="8">
        <v>14.71</v>
      </c>
      <c r="F102" s="8">
        <v>12.86</v>
      </c>
    </row>
    <row r="103" spans="1:6" s="4" customFormat="1">
      <c r="B103" s="4" t="s">
        <v>135</v>
      </c>
      <c r="E103" s="8"/>
      <c r="F103" s="8"/>
    </row>
    <row r="104" spans="1:6">
      <c r="C104" t="s">
        <v>136</v>
      </c>
      <c r="E104" s="7"/>
      <c r="F104" s="7"/>
    </row>
    <row r="105" spans="1:6">
      <c r="C105" t="s">
        <v>137</v>
      </c>
      <c r="E105" s="7"/>
      <c r="F105" s="7"/>
    </row>
    <row r="106" spans="1:6">
      <c r="D106" t="s">
        <v>138</v>
      </c>
      <c r="E106" s="7">
        <v>2233.11</v>
      </c>
      <c r="F106" s="7">
        <v>44</v>
      </c>
    </row>
    <row r="107" spans="1:6">
      <c r="D107" t="s">
        <v>139</v>
      </c>
      <c r="E107" s="7"/>
      <c r="F107" s="7">
        <v>3888</v>
      </c>
    </row>
    <row r="108" spans="1:6">
      <c r="D108" t="s">
        <v>140</v>
      </c>
      <c r="E108" s="7"/>
      <c r="F108" s="7">
        <v>178.32</v>
      </c>
    </row>
    <row r="109" spans="1:6" s="4" customFormat="1">
      <c r="B109" s="4" t="s">
        <v>141</v>
      </c>
      <c r="E109" s="8">
        <v>2233.11</v>
      </c>
      <c r="F109" s="8">
        <v>3610.32</v>
      </c>
    </row>
    <row r="110" spans="1:6">
      <c r="C110" t="s">
        <v>142</v>
      </c>
      <c r="E110" s="7">
        <v>600</v>
      </c>
      <c r="F110" s="7">
        <v>800</v>
      </c>
    </row>
    <row r="111" spans="1:6" s="4" customFormat="1">
      <c r="B111" s="4" t="s">
        <v>143</v>
      </c>
      <c r="E111" s="8">
        <v>2833.11</v>
      </c>
      <c r="F111" s="8">
        <v>4410.32</v>
      </c>
    </row>
    <row r="112" spans="1:6" s="4" customFormat="1">
      <c r="B112" s="4" t="s">
        <v>144</v>
      </c>
      <c r="E112" s="11">
        <v>-2818.4</v>
      </c>
      <c r="F112" s="11">
        <v>-4397.46</v>
      </c>
    </row>
    <row r="113" spans="1:6" s="4" customFormat="1">
      <c r="A113" s="4" t="s">
        <v>145</v>
      </c>
      <c r="E113" s="11">
        <v>-233218.86</v>
      </c>
      <c r="F113" s="11">
        <v>-266577.55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workbookViewId="0">
      <selection activeCell="H90" sqref="H90"/>
    </sheetView>
  </sheetViews>
  <sheetFormatPr baseColWidth="10" defaultColWidth="8.83203125" defaultRowHeight="14" x14ac:dyDescent="0"/>
  <cols>
    <col min="1" max="5" width="4.6640625" customWidth="1"/>
    <col min="6" max="6" width="40.5" customWidth="1"/>
    <col min="7" max="7" width="12.33203125" bestFit="1" customWidth="1"/>
    <col min="8" max="8" width="11.6640625" customWidth="1"/>
  </cols>
  <sheetData>
    <row r="1" spans="1:8">
      <c r="A1" s="4" t="s">
        <v>146</v>
      </c>
    </row>
    <row r="3" spans="1:8">
      <c r="G3" s="12">
        <v>36160</v>
      </c>
      <c r="H3" s="12">
        <v>36280</v>
      </c>
    </row>
    <row r="4" spans="1:8">
      <c r="A4" s="4" t="s">
        <v>147</v>
      </c>
      <c r="B4" s="4"/>
      <c r="D4" s="4"/>
    </row>
    <row r="5" spans="1:8">
      <c r="A5" s="4"/>
      <c r="B5" s="4" t="s">
        <v>148</v>
      </c>
      <c r="D5" s="4"/>
      <c r="G5" s="13"/>
      <c r="H5" s="13"/>
    </row>
    <row r="6" spans="1:8">
      <c r="A6" s="4"/>
      <c r="B6" s="4"/>
      <c r="D6" s="4" t="s">
        <v>149</v>
      </c>
      <c r="G6" s="13"/>
      <c r="H6" s="13"/>
    </row>
    <row r="7" spans="1:8">
      <c r="A7" s="4"/>
      <c r="B7" s="4"/>
      <c r="D7" s="4"/>
      <c r="E7" t="s">
        <v>150</v>
      </c>
      <c r="G7" s="13">
        <v>13371.09</v>
      </c>
      <c r="H7" s="13">
        <v>-11098.68</v>
      </c>
    </row>
    <row r="8" spans="1:8">
      <c r="A8" s="4"/>
      <c r="B8" s="4"/>
      <c r="D8" s="4"/>
      <c r="E8" t="s">
        <v>151</v>
      </c>
      <c r="G8" s="13"/>
      <c r="H8" s="13">
        <v>31558.31</v>
      </c>
    </row>
    <row r="9" spans="1:8">
      <c r="A9" s="4"/>
      <c r="B9" s="4"/>
      <c r="D9" s="4" t="s">
        <v>152</v>
      </c>
      <c r="G9" s="14">
        <v>13371.09</v>
      </c>
      <c r="H9" s="14">
        <v>20459.63</v>
      </c>
    </row>
    <row r="10" spans="1:8">
      <c r="A10" s="4"/>
      <c r="B10" s="4"/>
      <c r="D10" s="4" t="s">
        <v>153</v>
      </c>
      <c r="G10" s="13"/>
      <c r="H10" s="13"/>
    </row>
    <row r="11" spans="1:8">
      <c r="A11" s="4"/>
      <c r="B11" s="4"/>
      <c r="D11" s="4"/>
      <c r="E11" t="s">
        <v>154</v>
      </c>
      <c r="G11" s="13">
        <v>1078.6199999999999</v>
      </c>
      <c r="H11" s="13">
        <v>4964.51</v>
      </c>
    </row>
    <row r="12" spans="1:8">
      <c r="A12" s="4"/>
      <c r="B12" s="4"/>
      <c r="D12" s="4" t="s">
        <v>155</v>
      </c>
      <c r="G12" s="14">
        <v>1078.6199999999999</v>
      </c>
      <c r="H12" s="14">
        <v>4964.51</v>
      </c>
    </row>
    <row r="13" spans="1:8">
      <c r="A13" s="4"/>
      <c r="B13" s="4"/>
      <c r="D13" s="4" t="s">
        <v>156</v>
      </c>
      <c r="G13" s="13"/>
      <c r="H13" s="13"/>
    </row>
    <row r="14" spans="1:8">
      <c r="A14" s="4"/>
      <c r="B14" s="4"/>
      <c r="D14" s="4"/>
      <c r="E14" t="s">
        <v>157</v>
      </c>
      <c r="G14" s="13">
        <v>52.51</v>
      </c>
      <c r="H14" s="15" t="s">
        <v>32</v>
      </c>
    </row>
    <row r="15" spans="1:8">
      <c r="A15" s="4"/>
      <c r="B15" s="4"/>
      <c r="D15" s="4"/>
      <c r="E15" t="s">
        <v>158</v>
      </c>
      <c r="G15" s="13"/>
      <c r="H15" s="13"/>
    </row>
    <row r="16" spans="1:8">
      <c r="A16" s="4"/>
      <c r="B16" s="4"/>
      <c r="D16" s="4"/>
      <c r="F16" t="s">
        <v>159</v>
      </c>
      <c r="G16" s="13"/>
      <c r="H16" s="13">
        <v>836</v>
      </c>
    </row>
    <row r="17" spans="1:8">
      <c r="A17" s="4"/>
      <c r="B17" s="4"/>
      <c r="D17" s="4"/>
      <c r="E17" t="s">
        <v>160</v>
      </c>
      <c r="G17" s="13"/>
      <c r="H17" s="13"/>
    </row>
    <row r="18" spans="1:8">
      <c r="A18" s="4"/>
      <c r="B18" s="4"/>
      <c r="D18" s="4"/>
      <c r="F18" t="s">
        <v>161</v>
      </c>
      <c r="G18" s="13">
        <v>883</v>
      </c>
      <c r="H18" s="13">
        <v>883</v>
      </c>
    </row>
    <row r="19" spans="1:8">
      <c r="A19" s="4"/>
      <c r="B19" s="4"/>
      <c r="D19" s="4"/>
      <c r="E19" s="4" t="s">
        <v>162</v>
      </c>
      <c r="F19" s="4"/>
      <c r="G19" s="14">
        <v>883</v>
      </c>
      <c r="H19" s="14">
        <v>883</v>
      </c>
    </row>
    <row r="20" spans="1:8">
      <c r="A20" s="4"/>
      <c r="B20" s="4"/>
      <c r="D20" s="4" t="s">
        <v>163</v>
      </c>
      <c r="G20" s="14">
        <v>935.51</v>
      </c>
      <c r="H20" s="14">
        <v>88</v>
      </c>
    </row>
    <row r="21" spans="1:8">
      <c r="A21" s="4"/>
      <c r="B21" s="4" t="s">
        <v>164</v>
      </c>
      <c r="D21" s="4"/>
      <c r="G21" s="14">
        <v>15385.22</v>
      </c>
      <c r="H21" s="14">
        <v>27143.14</v>
      </c>
    </row>
    <row r="22" spans="1:8">
      <c r="A22" s="4"/>
      <c r="B22" s="4" t="s">
        <v>165</v>
      </c>
      <c r="D22" s="4"/>
      <c r="G22" s="13"/>
      <c r="H22" s="13"/>
    </row>
    <row r="23" spans="1:8">
      <c r="A23" s="4"/>
      <c r="B23" s="4"/>
      <c r="D23" s="4"/>
      <c r="E23" t="s">
        <v>166</v>
      </c>
      <c r="G23" s="13"/>
      <c r="H23" s="13"/>
    </row>
    <row r="24" spans="1:8">
      <c r="A24" s="4"/>
      <c r="B24" s="4"/>
      <c r="D24" s="4"/>
      <c r="F24" t="s">
        <v>167</v>
      </c>
      <c r="G24" s="13">
        <v>10289.16</v>
      </c>
      <c r="H24" s="13">
        <v>17358.669999999998</v>
      </c>
    </row>
    <row r="25" spans="1:8">
      <c r="A25" s="4"/>
      <c r="B25" s="4"/>
      <c r="D25" s="4"/>
      <c r="F25" t="s">
        <v>168</v>
      </c>
      <c r="G25" s="13">
        <v>-372.34</v>
      </c>
      <c r="H25" s="13">
        <v>-1292.94</v>
      </c>
    </row>
    <row r="26" spans="1:8">
      <c r="A26" s="4"/>
      <c r="B26" s="4"/>
      <c r="D26" s="4"/>
      <c r="F26" t="s">
        <v>169</v>
      </c>
      <c r="G26" s="13">
        <v>2920</v>
      </c>
      <c r="H26" s="13">
        <v>4981.8</v>
      </c>
    </row>
    <row r="27" spans="1:8">
      <c r="A27" s="4"/>
      <c r="B27" s="4"/>
      <c r="D27" s="4"/>
      <c r="F27" t="s">
        <v>170</v>
      </c>
      <c r="G27" s="13">
        <v>-103.9</v>
      </c>
      <c r="H27" s="13">
        <v>-284.64</v>
      </c>
    </row>
    <row r="28" spans="1:8">
      <c r="A28" s="4"/>
      <c r="B28" s="4"/>
      <c r="D28" s="4"/>
      <c r="F28" t="s">
        <v>171</v>
      </c>
      <c r="G28" s="13">
        <v>2642.12</v>
      </c>
      <c r="H28" s="13">
        <v>7046.75</v>
      </c>
    </row>
    <row r="29" spans="1:8">
      <c r="A29" s="4"/>
      <c r="B29" s="4"/>
      <c r="D29" s="4"/>
      <c r="F29" t="s">
        <v>172</v>
      </c>
      <c r="G29" s="13">
        <v>-130.33000000000001</v>
      </c>
      <c r="H29" s="13">
        <v>-835.89</v>
      </c>
    </row>
    <row r="30" spans="1:8">
      <c r="A30" s="4"/>
      <c r="B30" s="4"/>
      <c r="D30" s="4"/>
      <c r="E30" s="4" t="s">
        <v>173</v>
      </c>
      <c r="F30" s="4"/>
      <c r="G30" s="14">
        <v>15244.71</v>
      </c>
      <c r="H30" s="14">
        <v>26973.33</v>
      </c>
    </row>
    <row r="31" spans="1:8">
      <c r="A31" s="4"/>
      <c r="B31" s="4" t="s">
        <v>174</v>
      </c>
      <c r="D31" s="4"/>
      <c r="G31" s="14">
        <v>15244.71</v>
      </c>
      <c r="H31" s="14">
        <v>26973.33</v>
      </c>
    </row>
    <row r="32" spans="1:8">
      <c r="A32" s="4"/>
      <c r="B32" s="4" t="s">
        <v>175</v>
      </c>
      <c r="D32" s="4"/>
      <c r="G32" s="13"/>
      <c r="H32" s="13"/>
    </row>
    <row r="33" spans="1:8">
      <c r="A33" s="4"/>
      <c r="B33" s="4"/>
      <c r="D33" s="4"/>
      <c r="E33" t="s">
        <v>176</v>
      </c>
      <c r="G33" s="13"/>
      <c r="H33" s="13"/>
    </row>
    <row r="34" spans="1:8">
      <c r="A34" s="4"/>
      <c r="B34" s="4"/>
      <c r="D34" s="4"/>
      <c r="F34" t="s">
        <v>177</v>
      </c>
      <c r="G34" s="13">
        <v>900</v>
      </c>
      <c r="H34" s="13">
        <v>900</v>
      </c>
    </row>
    <row r="35" spans="1:8">
      <c r="A35" s="4"/>
      <c r="B35" s="4"/>
      <c r="D35" s="4"/>
      <c r="F35" t="s">
        <v>178</v>
      </c>
      <c r="G35" s="13">
        <v>-195</v>
      </c>
      <c r="H35" s="13">
        <v>-255</v>
      </c>
    </row>
    <row r="36" spans="1:8">
      <c r="A36" s="4"/>
      <c r="B36" s="4"/>
      <c r="D36" s="4"/>
      <c r="E36" s="4" t="s">
        <v>179</v>
      </c>
      <c r="F36" s="4"/>
      <c r="G36" s="14">
        <v>705</v>
      </c>
      <c r="H36" s="14">
        <v>645</v>
      </c>
    </row>
    <row r="37" spans="1:8">
      <c r="A37" s="4"/>
      <c r="B37" s="4"/>
      <c r="D37" s="4"/>
      <c r="E37" t="s">
        <v>180</v>
      </c>
      <c r="G37" s="13">
        <v>9716.85</v>
      </c>
      <c r="H37" s="13">
        <v>9716.85</v>
      </c>
    </row>
    <row r="38" spans="1:8">
      <c r="A38" s="4"/>
      <c r="B38" s="4" t="s">
        <v>181</v>
      </c>
      <c r="D38" s="4"/>
      <c r="G38" s="14">
        <v>10421.85</v>
      </c>
      <c r="H38" s="14">
        <v>10361.85</v>
      </c>
    </row>
    <row r="39" spans="1:8">
      <c r="A39" s="4"/>
      <c r="B39" s="4"/>
      <c r="D39" s="4"/>
      <c r="G39" s="14"/>
      <c r="H39" s="14"/>
    </row>
    <row r="40" spans="1:8">
      <c r="A40" s="4" t="s">
        <v>182</v>
      </c>
      <c r="B40" s="4"/>
      <c r="D40" s="4"/>
      <c r="G40" s="14">
        <v>41051.78</v>
      </c>
      <c r="H40" s="14">
        <v>64478.32</v>
      </c>
    </row>
    <row r="42" spans="1:8">
      <c r="A42" s="4" t="s">
        <v>183</v>
      </c>
      <c r="B42" s="4"/>
      <c r="C42" s="4"/>
      <c r="G42" s="7"/>
      <c r="H42" s="7"/>
    </row>
    <row r="43" spans="1:8">
      <c r="A43" s="4"/>
      <c r="B43" s="4" t="s">
        <v>184</v>
      </c>
      <c r="C43" s="4"/>
      <c r="G43" s="7"/>
      <c r="H43" s="7"/>
    </row>
    <row r="44" spans="1:8">
      <c r="A44" s="4"/>
      <c r="B44" s="4"/>
      <c r="C44" s="4" t="s">
        <v>185</v>
      </c>
      <c r="G44" s="7"/>
      <c r="H44" s="7"/>
    </row>
    <row r="45" spans="1:8">
      <c r="A45" s="4"/>
      <c r="B45" s="4"/>
      <c r="C45" s="4"/>
      <c r="D45" s="16" t="s">
        <v>186</v>
      </c>
      <c r="G45" s="17"/>
      <c r="H45" s="17"/>
    </row>
    <row r="46" spans="1:8">
      <c r="A46" s="4"/>
      <c r="B46" s="4"/>
      <c r="C46" s="4"/>
      <c r="D46" s="4"/>
      <c r="E46" t="s">
        <v>187</v>
      </c>
      <c r="G46" s="17">
        <v>30185.87</v>
      </c>
      <c r="H46" s="17">
        <v>94912.85</v>
      </c>
    </row>
    <row r="47" spans="1:8">
      <c r="A47" s="4"/>
      <c r="B47" s="4"/>
      <c r="C47" s="4"/>
      <c r="D47" s="4"/>
      <c r="E47" t="s">
        <v>188</v>
      </c>
      <c r="G47" s="17">
        <v>456.9</v>
      </c>
      <c r="H47" s="17">
        <v>456.9</v>
      </c>
    </row>
    <row r="48" spans="1:8">
      <c r="A48" s="4"/>
      <c r="B48" s="4"/>
      <c r="C48" s="4"/>
      <c r="D48" s="4"/>
      <c r="E48" t="s">
        <v>189</v>
      </c>
      <c r="G48" s="17"/>
      <c r="H48" s="17"/>
    </row>
    <row r="49" spans="1:8">
      <c r="A49" s="4"/>
      <c r="B49" s="4"/>
      <c r="C49" s="4"/>
      <c r="D49" s="4"/>
      <c r="F49" t="s">
        <v>190</v>
      </c>
      <c r="G49" s="17">
        <v>192.61</v>
      </c>
      <c r="H49" s="17">
        <v>144.68</v>
      </c>
    </row>
    <row r="50" spans="1:8">
      <c r="A50" s="4"/>
      <c r="B50" s="4"/>
      <c r="C50" s="4"/>
      <c r="D50" s="4"/>
      <c r="F50" t="s">
        <v>191</v>
      </c>
      <c r="G50" s="17">
        <v>266.83</v>
      </c>
      <c r="H50" s="17">
        <v>1212.93</v>
      </c>
    </row>
    <row r="51" spans="1:8">
      <c r="A51" s="4"/>
      <c r="B51" s="4"/>
      <c r="C51" s="4"/>
      <c r="D51" s="4"/>
      <c r="F51" t="s">
        <v>192</v>
      </c>
      <c r="G51" s="17"/>
      <c r="H51" s="17">
        <v>8676.57</v>
      </c>
    </row>
    <row r="52" spans="1:8">
      <c r="A52" s="4"/>
      <c r="B52" s="4"/>
      <c r="C52" s="4"/>
      <c r="D52" s="4"/>
      <c r="F52" t="s">
        <v>193</v>
      </c>
      <c r="G52" s="17"/>
      <c r="H52" s="17">
        <v>1681.09</v>
      </c>
    </row>
    <row r="53" spans="1:8">
      <c r="A53" s="4"/>
      <c r="B53" s="4"/>
      <c r="C53" s="4"/>
      <c r="D53" s="4"/>
      <c r="F53" t="s">
        <v>194</v>
      </c>
      <c r="G53" s="17"/>
      <c r="H53" s="17">
        <v>373.83</v>
      </c>
    </row>
    <row r="54" spans="1:8">
      <c r="A54" s="4"/>
      <c r="B54" s="4"/>
      <c r="C54" s="4"/>
      <c r="D54" s="4"/>
      <c r="E54" s="4" t="s">
        <v>195</v>
      </c>
      <c r="F54" s="4"/>
      <c r="G54" s="11">
        <v>459.44</v>
      </c>
      <c r="H54" s="11">
        <v>12089.1</v>
      </c>
    </row>
    <row r="55" spans="1:8">
      <c r="A55" s="4"/>
      <c r="B55" s="4"/>
      <c r="C55" s="4"/>
      <c r="D55" s="4" t="s">
        <v>196</v>
      </c>
      <c r="G55" s="11">
        <v>31102.21</v>
      </c>
      <c r="H55" s="11">
        <v>107458.85</v>
      </c>
    </row>
    <row r="56" spans="1:8">
      <c r="A56" s="4"/>
      <c r="B56" s="4"/>
      <c r="C56" s="4"/>
      <c r="D56" s="16" t="s">
        <v>197</v>
      </c>
      <c r="G56" s="17">
        <v>63666.68</v>
      </c>
      <c r="H56" s="17">
        <v>144775.12</v>
      </c>
    </row>
    <row r="57" spans="1:8">
      <c r="A57" s="4"/>
      <c r="B57" s="4"/>
      <c r="C57" s="4"/>
      <c r="D57" s="16" t="s">
        <v>198</v>
      </c>
      <c r="G57" s="17"/>
      <c r="H57" s="17"/>
    </row>
    <row r="58" spans="1:8">
      <c r="A58" s="4"/>
      <c r="B58" s="4"/>
      <c r="C58" s="4"/>
      <c r="D58" s="4"/>
      <c r="E58" t="s">
        <v>199</v>
      </c>
      <c r="G58" s="17">
        <v>3048.94</v>
      </c>
      <c r="H58" s="17">
        <v>3014</v>
      </c>
    </row>
    <row r="59" spans="1:8">
      <c r="A59" s="4"/>
      <c r="B59" s="4"/>
      <c r="C59" s="4"/>
      <c r="D59" s="4"/>
      <c r="E59" t="s">
        <v>200</v>
      </c>
      <c r="G59" s="17">
        <v>2854.22</v>
      </c>
      <c r="H59" s="17">
        <v>2711.9</v>
      </c>
    </row>
    <row r="60" spans="1:8">
      <c r="A60" s="4"/>
      <c r="B60" s="4"/>
      <c r="C60" s="4"/>
      <c r="D60" s="4"/>
      <c r="E60" t="s">
        <v>201</v>
      </c>
      <c r="G60" s="17">
        <v>667.52</v>
      </c>
      <c r="H60" s="17">
        <v>634.24</v>
      </c>
    </row>
    <row r="61" spans="1:8">
      <c r="A61" s="4"/>
      <c r="B61" s="4"/>
      <c r="C61" s="4"/>
      <c r="D61" s="4"/>
      <c r="E61" t="s">
        <v>202</v>
      </c>
      <c r="G61" s="17">
        <v>822.27</v>
      </c>
      <c r="H61" s="17">
        <v>537.66999999999996</v>
      </c>
    </row>
    <row r="62" spans="1:8">
      <c r="A62" s="4"/>
      <c r="B62" s="4"/>
      <c r="C62" s="4"/>
      <c r="D62" s="4"/>
      <c r="E62" t="s">
        <v>203</v>
      </c>
      <c r="G62" s="17">
        <v>87.59</v>
      </c>
      <c r="H62" s="17">
        <v>63.53</v>
      </c>
    </row>
    <row r="63" spans="1:8">
      <c r="A63" s="4"/>
      <c r="B63" s="4"/>
      <c r="C63" s="4"/>
      <c r="D63" s="4"/>
      <c r="E63" t="s">
        <v>204</v>
      </c>
      <c r="G63" s="17">
        <v>318.11</v>
      </c>
      <c r="H63" s="17">
        <v>85.61</v>
      </c>
    </row>
    <row r="64" spans="1:8">
      <c r="A64" s="4"/>
      <c r="B64" s="4"/>
      <c r="C64" s="4"/>
      <c r="D64" s="4"/>
      <c r="E64" t="s">
        <v>205</v>
      </c>
      <c r="G64" s="17">
        <v>9.36</v>
      </c>
      <c r="H64" s="17">
        <v>8.31</v>
      </c>
    </row>
    <row r="65" spans="1:8">
      <c r="A65" s="4"/>
      <c r="B65" s="4"/>
      <c r="C65" s="4"/>
      <c r="D65" s="4"/>
      <c r="E65" t="s">
        <v>206</v>
      </c>
      <c r="G65" s="17">
        <v>289.57</v>
      </c>
      <c r="H65" s="17">
        <v>76.150000000000006</v>
      </c>
    </row>
    <row r="66" spans="1:8">
      <c r="A66" s="4"/>
      <c r="B66" s="4"/>
      <c r="C66" s="4"/>
      <c r="D66" s="4"/>
      <c r="E66" t="s">
        <v>207</v>
      </c>
      <c r="G66" s="17">
        <v>749.4</v>
      </c>
      <c r="H66" s="17">
        <v>431</v>
      </c>
    </row>
    <row r="67" spans="1:8">
      <c r="A67" s="4"/>
      <c r="B67" s="4"/>
      <c r="C67" s="4"/>
      <c r="D67" s="4"/>
      <c r="E67" t="s">
        <v>208</v>
      </c>
      <c r="G67" s="17"/>
      <c r="H67" s="17">
        <v>183.33</v>
      </c>
    </row>
    <row r="68" spans="1:8">
      <c r="A68" s="4"/>
      <c r="B68" s="4"/>
      <c r="C68" s="4"/>
      <c r="D68" s="4" t="s">
        <v>209</v>
      </c>
      <c r="G68" s="11">
        <v>8846.98</v>
      </c>
      <c r="H68" s="11">
        <v>7745.74</v>
      </c>
    </row>
    <row r="69" spans="1:8">
      <c r="A69" s="4"/>
      <c r="B69" s="4"/>
      <c r="C69" s="4"/>
      <c r="D69" s="4"/>
      <c r="E69" t="s">
        <v>210</v>
      </c>
      <c r="G69" s="17">
        <v>367.49</v>
      </c>
      <c r="H69" s="17">
        <v>49.01</v>
      </c>
    </row>
    <row r="70" spans="1:8">
      <c r="A70" s="4"/>
      <c r="B70" s="4"/>
      <c r="C70" s="4"/>
      <c r="D70" s="4"/>
      <c r="E70" t="s">
        <v>211</v>
      </c>
      <c r="G70" s="17">
        <v>203.25</v>
      </c>
      <c r="H70" s="17">
        <v>203.25</v>
      </c>
    </row>
    <row r="71" spans="1:8">
      <c r="A71" s="4"/>
      <c r="B71" s="4"/>
      <c r="C71" s="4"/>
      <c r="D71" s="4"/>
      <c r="E71" t="s">
        <v>212</v>
      </c>
      <c r="G71" s="17"/>
      <c r="H71" s="17">
        <v>50000</v>
      </c>
    </row>
    <row r="72" spans="1:8">
      <c r="A72" s="4"/>
      <c r="B72" s="4"/>
      <c r="D72" s="16" t="s">
        <v>213</v>
      </c>
      <c r="G72" s="17"/>
      <c r="H72" s="17"/>
    </row>
    <row r="73" spans="1:8">
      <c r="A73" s="4"/>
      <c r="B73" s="4"/>
      <c r="C73" s="4" t="s">
        <v>214</v>
      </c>
      <c r="D73" s="4"/>
      <c r="G73" s="11">
        <v>104186.61</v>
      </c>
      <c r="H73" s="11">
        <v>310231.96999999997</v>
      </c>
    </row>
    <row r="74" spans="1:8">
      <c r="A74" s="4"/>
      <c r="B74" s="4"/>
      <c r="C74" s="16" t="s">
        <v>215</v>
      </c>
      <c r="D74" s="4"/>
      <c r="G74" s="17"/>
      <c r="H74" s="17"/>
    </row>
    <row r="75" spans="1:8">
      <c r="A75" s="4"/>
      <c r="B75" s="4"/>
      <c r="C75" s="4"/>
      <c r="D75" s="16" t="s">
        <v>216</v>
      </c>
      <c r="G75" s="17"/>
      <c r="H75" s="17"/>
    </row>
    <row r="76" spans="1:8">
      <c r="A76" s="4"/>
      <c r="B76" s="4"/>
      <c r="C76" s="4"/>
      <c r="D76" s="4"/>
      <c r="E76" t="s">
        <v>217</v>
      </c>
      <c r="G76" s="17">
        <v>60595.1</v>
      </c>
      <c r="H76" s="17">
        <v>150595.1</v>
      </c>
    </row>
    <row r="77" spans="1:8">
      <c r="A77" s="4"/>
      <c r="B77" s="4"/>
      <c r="C77" s="4"/>
      <c r="D77" s="4"/>
      <c r="E77" t="s">
        <v>218</v>
      </c>
      <c r="G77" s="17">
        <v>1423.46</v>
      </c>
      <c r="H77" s="17">
        <v>4529.3</v>
      </c>
    </row>
    <row r="78" spans="1:8">
      <c r="A78" s="4"/>
      <c r="B78" s="4"/>
      <c r="C78" s="4"/>
      <c r="D78" s="4"/>
      <c r="E78" t="s">
        <v>219</v>
      </c>
      <c r="G78" s="17">
        <v>9920.43</v>
      </c>
      <c r="H78" s="17">
        <v>9920.43</v>
      </c>
    </row>
    <row r="79" spans="1:8">
      <c r="A79" s="4"/>
      <c r="B79" s="4"/>
      <c r="C79" s="4"/>
      <c r="D79" s="4"/>
      <c r="E79" t="s">
        <v>220</v>
      </c>
      <c r="G79" s="17">
        <v>668.13</v>
      </c>
      <c r="H79" s="17">
        <v>950.29</v>
      </c>
    </row>
    <row r="80" spans="1:8">
      <c r="A80" s="4"/>
      <c r="B80" s="4"/>
      <c r="C80" s="4"/>
      <c r="D80" s="4" t="s">
        <v>221</v>
      </c>
      <c r="G80" s="11">
        <v>72607.12</v>
      </c>
      <c r="H80" s="11">
        <v>165995.12</v>
      </c>
    </row>
    <row r="81" spans="1:8">
      <c r="A81" s="4"/>
      <c r="B81" s="4"/>
      <c r="C81" s="4" t="s">
        <v>222</v>
      </c>
      <c r="D81" s="4"/>
      <c r="G81" s="11">
        <v>72607.12</v>
      </c>
      <c r="H81" s="11">
        <v>165995.12</v>
      </c>
    </row>
    <row r="82" spans="1:8">
      <c r="A82" s="4"/>
      <c r="B82" s="4" t="s">
        <v>223</v>
      </c>
      <c r="D82" s="4"/>
      <c r="G82" s="11">
        <v>176793.73</v>
      </c>
      <c r="H82" s="11">
        <v>476227.09</v>
      </c>
    </row>
    <row r="83" spans="1:8">
      <c r="A83" s="4"/>
      <c r="B83" s="4" t="s">
        <v>224</v>
      </c>
      <c r="C83" s="4"/>
      <c r="D83" s="4"/>
      <c r="G83" s="17"/>
      <c r="H83" s="17"/>
    </row>
    <row r="84" spans="1:8">
      <c r="A84" s="4"/>
      <c r="B84" s="4"/>
      <c r="C84" s="4"/>
      <c r="D84" s="4"/>
      <c r="E84" t="s">
        <v>225</v>
      </c>
      <c r="G84" s="17">
        <v>98996.26</v>
      </c>
      <c r="H84" s="17">
        <v>98996.26</v>
      </c>
    </row>
    <row r="85" spans="1:8">
      <c r="A85" s="4"/>
      <c r="B85" s="4"/>
      <c r="C85" s="4"/>
      <c r="D85" s="4"/>
      <c r="E85" t="s">
        <v>226</v>
      </c>
      <c r="G85" s="17">
        <v>2000</v>
      </c>
      <c r="H85" s="17">
        <v>2000</v>
      </c>
    </row>
    <row r="86" spans="1:8">
      <c r="A86" s="4"/>
      <c r="B86" s="4"/>
      <c r="C86" s="4"/>
      <c r="D86" s="4"/>
      <c r="E86" t="s">
        <v>227</v>
      </c>
      <c r="G86" s="17">
        <v>-3519.35</v>
      </c>
      <c r="H86" s="17">
        <v>-246167.48</v>
      </c>
    </row>
    <row r="87" spans="1:8">
      <c r="A87" s="4"/>
      <c r="B87" s="4"/>
      <c r="C87" s="4"/>
      <c r="D87" s="4"/>
      <c r="E87" t="s">
        <v>145</v>
      </c>
      <c r="G87" s="17">
        <v>-233218.86</v>
      </c>
      <c r="H87" s="17">
        <v>-266577.55</v>
      </c>
    </row>
    <row r="88" spans="1:8">
      <c r="A88" s="4"/>
      <c r="B88" s="4" t="s">
        <v>228</v>
      </c>
      <c r="C88" s="4"/>
      <c r="D88" s="4"/>
      <c r="G88" s="11">
        <v>-135741.95000000001</v>
      </c>
      <c r="H88" s="11">
        <v>-411748.77</v>
      </c>
    </row>
    <row r="89" spans="1:8">
      <c r="A89" s="4" t="s">
        <v>229</v>
      </c>
      <c r="B89" s="4"/>
      <c r="C89" s="4"/>
      <c r="D89" s="4"/>
      <c r="G89" s="11">
        <v>41051.78</v>
      </c>
      <c r="H89" s="11">
        <v>64478.32</v>
      </c>
    </row>
    <row r="90" spans="1:8">
      <c r="A90" s="4"/>
      <c r="B90" s="4"/>
      <c r="C90" s="4"/>
      <c r="D90" s="4"/>
      <c r="G90" s="13"/>
      <c r="H90" s="13"/>
    </row>
    <row r="91" spans="1:8">
      <c r="A91" s="4"/>
      <c r="B91" s="4"/>
      <c r="C91" s="4"/>
      <c r="D91" s="4"/>
    </row>
    <row r="92" spans="1:8">
      <c r="A92" s="4"/>
      <c r="B92" s="4"/>
      <c r="C92" s="4"/>
      <c r="D92" s="4"/>
    </row>
    <row r="93" spans="1:8">
      <c r="A93" s="4"/>
      <c r="B93" s="4"/>
      <c r="C93" s="4"/>
      <c r="D93" s="4"/>
    </row>
    <row r="94" spans="1:8">
      <c r="A94" s="4"/>
      <c r="B94" s="4"/>
      <c r="C94" s="4"/>
      <c r="D94" s="4"/>
    </row>
    <row r="95" spans="1:8">
      <c r="A95" s="4"/>
      <c r="B95" s="4"/>
      <c r="C95" s="4"/>
      <c r="D95" s="4"/>
    </row>
    <row r="96" spans="1:8">
      <c r="A96" s="4"/>
      <c r="B96" s="4"/>
      <c r="C96" s="4"/>
      <c r="D96" s="4"/>
    </row>
    <row r="97" spans="1:4">
      <c r="A97" s="4"/>
      <c r="B97" s="4"/>
      <c r="C97" s="4"/>
      <c r="D97" s="4"/>
    </row>
    <row r="98" spans="1:4">
      <c r="A98" s="4"/>
      <c r="B98" s="4"/>
      <c r="C98" s="4"/>
      <c r="D98" s="4"/>
    </row>
    <row r="99" spans="1:4">
      <c r="A99" s="4"/>
      <c r="B99" s="4"/>
      <c r="C99" s="4"/>
      <c r="D99" s="4"/>
    </row>
    <row r="100" spans="1:4">
      <c r="A100" s="4"/>
      <c r="B100" s="4"/>
      <c r="C100" s="4"/>
      <c r="D100" s="4"/>
    </row>
    <row r="101" spans="1:4">
      <c r="A101" s="4"/>
      <c r="B101" s="4"/>
      <c r="C101" s="4"/>
      <c r="D101" s="4"/>
    </row>
    <row r="102" spans="1:4">
      <c r="A102" s="4"/>
      <c r="B102" s="4"/>
      <c r="C102" s="4"/>
      <c r="D102" s="4"/>
    </row>
    <row r="103" spans="1:4">
      <c r="A103" s="4"/>
      <c r="B103" s="4"/>
      <c r="C103" s="4"/>
      <c r="D103" s="4"/>
    </row>
    <row r="104" spans="1:4">
      <c r="A104" s="4"/>
      <c r="B104" s="4"/>
      <c r="C104" s="4"/>
      <c r="D104" s="4"/>
    </row>
    <row r="105" spans="1:4">
      <c r="A105" s="4"/>
      <c r="B105" s="4"/>
      <c r="C105" s="4"/>
      <c r="D105" s="4"/>
    </row>
    <row r="106" spans="1:4">
      <c r="A106" s="4"/>
      <c r="B106" s="4"/>
      <c r="C106" s="4"/>
      <c r="D106" s="4"/>
    </row>
    <row r="107" spans="1:4">
      <c r="A107" s="4"/>
      <c r="B107" s="4"/>
      <c r="C107" s="4"/>
      <c r="D107" s="4"/>
    </row>
    <row r="108" spans="1:4">
      <c r="A108" s="4"/>
      <c r="B108" s="4"/>
      <c r="C108" s="4"/>
      <c r="D108" s="4"/>
    </row>
    <row r="109" spans="1:4">
      <c r="A109" s="4"/>
      <c r="B109" s="4"/>
      <c r="C109" s="4"/>
      <c r="D109" s="4"/>
    </row>
    <row r="110" spans="1:4">
      <c r="A110" s="4"/>
      <c r="B110" s="4"/>
      <c r="C110" s="4"/>
      <c r="D110" s="4"/>
    </row>
    <row r="111" spans="1:4">
      <c r="A111" s="4"/>
      <c r="B111" s="4"/>
      <c r="C111" s="4"/>
      <c r="D111" s="4"/>
    </row>
    <row r="112" spans="1:4">
      <c r="A112" s="4"/>
      <c r="B112" s="4"/>
      <c r="C112" s="4"/>
      <c r="D112" s="4"/>
    </row>
    <row r="113" spans="1:4">
      <c r="A113" s="4"/>
      <c r="B113" s="4"/>
      <c r="C113" s="4"/>
      <c r="D113" s="4"/>
    </row>
    <row r="114" spans="1:4">
      <c r="A114" s="4"/>
      <c r="B114" s="4"/>
      <c r="C114" s="4"/>
      <c r="D114" s="4"/>
    </row>
    <row r="115" spans="1:4">
      <c r="A115" s="4"/>
      <c r="B115" s="4"/>
      <c r="C115" s="4"/>
      <c r="D115" s="4"/>
    </row>
    <row r="116" spans="1:4">
      <c r="A116" s="4"/>
      <c r="B116" s="4"/>
      <c r="C116" s="4"/>
      <c r="D116" s="4"/>
    </row>
    <row r="117" spans="1:4">
      <c r="A117" s="4"/>
      <c r="B117" s="4"/>
      <c r="C117" s="4"/>
      <c r="D117" s="4"/>
    </row>
    <row r="118" spans="1:4">
      <c r="A118" s="4"/>
      <c r="B118" s="4"/>
      <c r="C118" s="4"/>
      <c r="D118" s="4"/>
    </row>
    <row r="119" spans="1:4">
      <c r="A119" s="4"/>
      <c r="B119" s="4"/>
      <c r="C119" s="4"/>
      <c r="D119" s="4"/>
    </row>
    <row r="120" spans="1:4">
      <c r="A120" s="4"/>
      <c r="B120" s="4"/>
      <c r="C120" s="4"/>
      <c r="D120" s="4"/>
    </row>
    <row r="121" spans="1:4">
      <c r="A121" s="4"/>
      <c r="B121" s="4"/>
      <c r="C121" s="4"/>
      <c r="D121" s="4"/>
    </row>
    <row r="122" spans="1:4">
      <c r="A122" s="4"/>
      <c r="B122" s="4"/>
      <c r="C122" s="4"/>
      <c r="D122" s="4"/>
    </row>
    <row r="123" spans="1:4">
      <c r="A123" s="4"/>
      <c r="B123" s="4"/>
      <c r="C123" s="4"/>
      <c r="D123" s="4"/>
    </row>
    <row r="124" spans="1:4">
      <c r="A124" s="4"/>
      <c r="B124" s="4"/>
      <c r="C124" s="4"/>
      <c r="D124" s="4"/>
    </row>
    <row r="125" spans="1:4">
      <c r="A125" s="4"/>
      <c r="B125" s="4"/>
      <c r="C125" s="4"/>
      <c r="D125" s="4"/>
    </row>
    <row r="126" spans="1:4">
      <c r="A126" s="4"/>
      <c r="B126" s="4"/>
      <c r="C126" s="4"/>
      <c r="D126" s="4"/>
    </row>
    <row r="127" spans="1:4">
      <c r="A127" s="4"/>
      <c r="B127" s="4"/>
      <c r="C127" s="4"/>
      <c r="D127" s="4"/>
    </row>
    <row r="128" spans="1:4">
      <c r="A128" s="4"/>
      <c r="B128" s="4"/>
      <c r="C128" s="4"/>
      <c r="D128" s="4"/>
    </row>
    <row r="129" spans="1:4">
      <c r="A129" s="4"/>
      <c r="B129" s="4"/>
      <c r="C129" s="4"/>
      <c r="D129" s="4"/>
    </row>
    <row r="130" spans="1:4">
      <c r="A130" s="4"/>
      <c r="B130" s="4"/>
      <c r="C130" s="4"/>
      <c r="D130" s="4"/>
    </row>
    <row r="131" spans="1:4">
      <c r="A131" s="4"/>
      <c r="B131" s="4"/>
      <c r="C131" s="4"/>
      <c r="D131" s="4"/>
    </row>
    <row r="132" spans="1:4">
      <c r="A132" s="4"/>
      <c r="B132" s="4"/>
      <c r="C132" s="4"/>
      <c r="D132" s="4"/>
    </row>
    <row r="133" spans="1:4">
      <c r="A133" s="4"/>
      <c r="B133" s="4"/>
      <c r="C133" s="4"/>
      <c r="D133" s="4"/>
    </row>
    <row r="134" spans="1:4">
      <c r="A134" s="4"/>
      <c r="B134" s="4"/>
      <c r="C134" s="4"/>
      <c r="D134" s="4"/>
    </row>
    <row r="135" spans="1:4">
      <c r="A135" s="4"/>
      <c r="B135" s="4"/>
      <c r="C135" s="4"/>
      <c r="D135" s="4"/>
    </row>
    <row r="136" spans="1:4">
      <c r="A136" s="4"/>
      <c r="B136" s="4"/>
      <c r="C136" s="4"/>
      <c r="D136" s="4"/>
    </row>
    <row r="137" spans="1:4">
      <c r="A137" s="4"/>
      <c r="B137" s="4"/>
      <c r="C137" s="4"/>
      <c r="D137" s="4"/>
    </row>
    <row r="138" spans="1:4">
      <c r="A138" s="4"/>
      <c r="B138" s="4"/>
      <c r="C138" s="4"/>
      <c r="D138" s="4"/>
    </row>
    <row r="139" spans="1:4">
      <c r="A139" s="4"/>
      <c r="B139" s="4"/>
      <c r="C139" s="4"/>
      <c r="D139" s="4"/>
    </row>
    <row r="140" spans="1:4">
      <c r="A140" s="4"/>
      <c r="B140" s="4"/>
      <c r="C140" s="4"/>
      <c r="D140" s="4"/>
    </row>
    <row r="141" spans="1:4">
      <c r="A141" s="4"/>
      <c r="B141" s="4"/>
      <c r="C141" s="4"/>
      <c r="D141" s="4"/>
    </row>
    <row r="142" spans="1:4">
      <c r="A142" s="4"/>
      <c r="B142" s="4"/>
      <c r="C142" s="4"/>
      <c r="D142" s="4"/>
    </row>
    <row r="143" spans="1:4">
      <c r="A143" s="4"/>
      <c r="B143" s="4"/>
      <c r="C143" s="4"/>
      <c r="D143" s="4"/>
    </row>
    <row r="144" spans="1:4">
      <c r="A144" s="4"/>
      <c r="B144" s="4"/>
      <c r="C144" s="4"/>
      <c r="D144" s="4"/>
    </row>
    <row r="145" spans="1:4">
      <c r="A145" s="4"/>
      <c r="B145" s="4"/>
      <c r="C145" s="4"/>
      <c r="D145" s="4"/>
    </row>
    <row r="146" spans="1:4">
      <c r="A146" s="4"/>
      <c r="B146" s="4"/>
      <c r="C146" s="4"/>
      <c r="D146" s="4"/>
    </row>
    <row r="147" spans="1:4">
      <c r="A147" s="4"/>
      <c r="B147" s="4"/>
      <c r="C147" s="4"/>
      <c r="D147" s="4"/>
    </row>
    <row r="148" spans="1:4">
      <c r="A148" s="4"/>
      <c r="B148" s="4"/>
      <c r="C148" s="4"/>
      <c r="D148" s="4"/>
    </row>
    <row r="149" spans="1:4">
      <c r="A149" s="4"/>
      <c r="B149" s="4"/>
      <c r="C149" s="4"/>
      <c r="D149" s="4"/>
    </row>
    <row r="150" spans="1:4">
      <c r="A150" s="4"/>
      <c r="B150" s="4"/>
      <c r="C150" s="4"/>
      <c r="D150" s="4"/>
    </row>
    <row r="151" spans="1:4">
      <c r="A151" s="4"/>
      <c r="B151" s="4"/>
      <c r="C151" s="4"/>
      <c r="D151" s="4"/>
    </row>
    <row r="152" spans="1:4">
      <c r="A152" s="4"/>
      <c r="B152" s="4"/>
      <c r="C152" s="4"/>
      <c r="D152" s="4"/>
    </row>
    <row r="153" spans="1:4">
      <c r="A153" s="4"/>
      <c r="B153" s="4"/>
      <c r="C153" s="4"/>
      <c r="D153" s="4"/>
    </row>
    <row r="154" spans="1:4">
      <c r="A154" s="4"/>
      <c r="B154" s="4"/>
      <c r="C154" s="4"/>
      <c r="D154" s="4"/>
    </row>
    <row r="155" spans="1:4">
      <c r="A155" s="4"/>
      <c r="B155" s="4"/>
      <c r="C155" s="4"/>
      <c r="D155" s="4"/>
    </row>
    <row r="156" spans="1:4">
      <c r="A156" s="4"/>
      <c r="B156" s="4"/>
      <c r="C156" s="4"/>
      <c r="D156" s="4"/>
    </row>
    <row r="157" spans="1:4">
      <c r="A157" s="4"/>
      <c r="B157" s="4"/>
      <c r="C157" s="4"/>
      <c r="D157" s="4"/>
    </row>
    <row r="158" spans="1:4">
      <c r="A158" s="4"/>
      <c r="B158" s="4"/>
      <c r="C158" s="4"/>
      <c r="D158" s="4"/>
    </row>
    <row r="159" spans="1:4">
      <c r="A159" s="4"/>
      <c r="B159" s="4"/>
      <c r="C159" s="4"/>
      <c r="D159" s="4"/>
    </row>
    <row r="160" spans="1:4">
      <c r="A160" s="4"/>
      <c r="B160" s="4"/>
      <c r="C160" s="4"/>
      <c r="D160" s="4"/>
    </row>
    <row r="161" spans="1:4">
      <c r="A161" s="4"/>
      <c r="B161" s="4"/>
      <c r="C161" s="4"/>
      <c r="D161" s="4"/>
    </row>
    <row r="162" spans="1:4">
      <c r="A162" s="4"/>
      <c r="B162" s="4"/>
      <c r="C162" s="4"/>
    </row>
    <row r="163" spans="1:4">
      <c r="A163" s="4"/>
      <c r="B163" s="4"/>
      <c r="C163" s="4"/>
    </row>
    <row r="164" spans="1:4">
      <c r="A164" s="4"/>
      <c r="B164" s="4"/>
      <c r="C164" s="4"/>
    </row>
    <row r="165" spans="1:4">
      <c r="A165" s="4"/>
      <c r="B165" s="4"/>
      <c r="C165" s="4"/>
    </row>
    <row r="166" spans="1:4">
      <c r="A166" s="4"/>
      <c r="B166" s="4"/>
      <c r="C166" s="4"/>
    </row>
    <row r="167" spans="1:4">
      <c r="A167" s="4"/>
      <c r="B167" s="4"/>
      <c r="C167" s="4"/>
    </row>
    <row r="168" spans="1:4">
      <c r="A168" s="4"/>
      <c r="B168" s="4"/>
      <c r="C168" s="4"/>
    </row>
    <row r="169" spans="1:4">
      <c r="A169" s="4"/>
      <c r="B169" s="4"/>
      <c r="C169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" workbookViewId="0">
      <selection activeCell="E18" sqref="E18"/>
    </sheetView>
  </sheetViews>
  <sheetFormatPr baseColWidth="10" defaultColWidth="8.83203125" defaultRowHeight="14" x14ac:dyDescent="0"/>
  <cols>
    <col min="1" max="1" width="4.6640625" customWidth="1"/>
    <col min="2" max="2" width="27.5" customWidth="1"/>
    <col min="3" max="3" width="12.5" bestFit="1" customWidth="1"/>
    <col min="4" max="4" width="14.5" bestFit="1" customWidth="1"/>
    <col min="5" max="5" width="11.83203125" bestFit="1" customWidth="1"/>
    <col min="6" max="7" width="12.83203125" bestFit="1" customWidth="1"/>
  </cols>
  <sheetData>
    <row r="1" spans="1:7">
      <c r="A1" s="4" t="s">
        <v>230</v>
      </c>
    </row>
    <row r="3" spans="1:7">
      <c r="C3" s="4" t="s">
        <v>249</v>
      </c>
      <c r="D3" s="4" t="s">
        <v>250</v>
      </c>
      <c r="E3" s="4" t="s">
        <v>251</v>
      </c>
      <c r="F3" s="4" t="s">
        <v>252</v>
      </c>
      <c r="G3" s="4" t="s">
        <v>253</v>
      </c>
    </row>
    <row r="4" spans="1:7">
      <c r="A4" s="4" t="s">
        <v>231</v>
      </c>
    </row>
    <row r="5" spans="1:7">
      <c r="A5" s="4"/>
      <c r="B5" t="s">
        <v>232</v>
      </c>
      <c r="C5" s="21">
        <v>25294</v>
      </c>
      <c r="D5" s="21">
        <v>20888660</v>
      </c>
      <c r="E5" s="21">
        <v>52221651</v>
      </c>
      <c r="F5" s="21">
        <v>104443302</v>
      </c>
      <c r="G5" s="21">
        <v>156664954</v>
      </c>
    </row>
    <row r="6" spans="1:7">
      <c r="A6" s="4"/>
      <c r="B6" t="s">
        <v>233</v>
      </c>
      <c r="C6" s="21">
        <v>1913</v>
      </c>
      <c r="D6" s="21">
        <v>563400</v>
      </c>
      <c r="E6" s="21">
        <v>2400000</v>
      </c>
      <c r="F6" s="21">
        <v>9450000</v>
      </c>
      <c r="G6" s="21">
        <v>17280000</v>
      </c>
    </row>
    <row r="7" spans="1:7">
      <c r="A7" s="4"/>
      <c r="B7" t="s">
        <v>234</v>
      </c>
      <c r="C7" s="21">
        <v>2325</v>
      </c>
      <c r="D7" s="21">
        <v>528300</v>
      </c>
      <c r="E7" s="21">
        <v>2700000</v>
      </c>
      <c r="F7" s="21">
        <v>7560000</v>
      </c>
      <c r="G7" s="21">
        <v>13440000</v>
      </c>
    </row>
    <row r="8" spans="1:7">
      <c r="A8" s="4"/>
      <c r="B8" t="s">
        <v>235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</row>
    <row r="9" spans="1:7" s="4" customFormat="1">
      <c r="A9" s="4" t="s">
        <v>30</v>
      </c>
      <c r="C9" s="22">
        <v>29532</v>
      </c>
      <c r="D9" s="22">
        <v>21980360</v>
      </c>
      <c r="E9" s="22">
        <v>57321651</v>
      </c>
      <c r="F9" s="22">
        <v>121453302</v>
      </c>
      <c r="G9" s="22">
        <v>187384954</v>
      </c>
    </row>
    <row r="10" spans="1:7">
      <c r="A10" s="4"/>
      <c r="C10" s="19"/>
      <c r="E10" s="19"/>
      <c r="F10" s="19"/>
      <c r="G10" s="19"/>
    </row>
    <row r="11" spans="1:7">
      <c r="A11" s="4" t="s">
        <v>236</v>
      </c>
      <c r="C11" s="21">
        <v>53648</v>
      </c>
      <c r="D11" s="21">
        <v>700583</v>
      </c>
      <c r="E11" s="21">
        <v>1489297</v>
      </c>
      <c r="F11" s="21">
        <v>1966935</v>
      </c>
      <c r="G11" s="21">
        <v>2447963</v>
      </c>
    </row>
    <row r="12" spans="1:7" s="4" customFormat="1">
      <c r="A12" s="4" t="s">
        <v>237</v>
      </c>
      <c r="C12" s="22">
        <v>-24116</v>
      </c>
      <c r="D12" s="22">
        <v>21279777</v>
      </c>
      <c r="E12" s="22">
        <v>55832355</v>
      </c>
      <c r="F12" s="22">
        <v>119486368</v>
      </c>
      <c r="G12" s="22">
        <v>184936991</v>
      </c>
    </row>
    <row r="13" spans="1:7">
      <c r="A13" s="4"/>
      <c r="B13" t="s">
        <v>238</v>
      </c>
      <c r="C13" s="18">
        <v>-0.82</v>
      </c>
      <c r="D13" s="20">
        <v>0.97</v>
      </c>
      <c r="E13" s="18">
        <v>0.97</v>
      </c>
      <c r="F13" s="18">
        <v>0.98</v>
      </c>
      <c r="G13" s="18">
        <v>0.99</v>
      </c>
    </row>
    <row r="14" spans="1:7">
      <c r="A14" s="4"/>
    </row>
    <row r="15" spans="1:7">
      <c r="A15" s="4" t="s">
        <v>239</v>
      </c>
    </row>
    <row r="16" spans="1:7">
      <c r="A16" s="4"/>
      <c r="B16" t="s">
        <v>240</v>
      </c>
      <c r="C16" s="21">
        <v>242488</v>
      </c>
      <c r="D16" s="21">
        <v>1516908</v>
      </c>
      <c r="E16" s="21">
        <v>4744882</v>
      </c>
      <c r="F16" s="21">
        <v>6757424</v>
      </c>
      <c r="G16" s="21">
        <v>9514074</v>
      </c>
    </row>
    <row r="17" spans="1:7">
      <c r="A17" s="4"/>
      <c r="B17" t="s">
        <v>238</v>
      </c>
      <c r="C17" s="18">
        <v>8.2100000000000009</v>
      </c>
      <c r="D17" s="18">
        <v>7.0000000000000007E-2</v>
      </c>
      <c r="E17" s="18">
        <v>0.08</v>
      </c>
      <c r="F17" s="18">
        <v>0.06</v>
      </c>
      <c r="G17" s="18">
        <v>0.05</v>
      </c>
    </row>
    <row r="18" spans="1:7">
      <c r="A18" s="4"/>
      <c r="B18" t="s">
        <v>241</v>
      </c>
      <c r="C18" s="21">
        <v>242161</v>
      </c>
      <c r="D18" s="21">
        <v>12480918</v>
      </c>
      <c r="E18" s="51">
        <f>31730291+21999</f>
        <v>31752290</v>
      </c>
      <c r="F18" s="21">
        <v>64226275</v>
      </c>
      <c r="G18" s="21">
        <v>97598730</v>
      </c>
    </row>
    <row r="19" spans="1:7">
      <c r="A19" s="4"/>
      <c r="B19" t="s">
        <v>238</v>
      </c>
      <c r="C19" s="18">
        <v>8.1999999999999993</v>
      </c>
      <c r="D19" s="18">
        <v>0.56999999999999995</v>
      </c>
      <c r="E19" s="18">
        <v>0.55000000000000004</v>
      </c>
      <c r="F19" s="18">
        <v>0.53</v>
      </c>
      <c r="G19" s="18">
        <v>0.52</v>
      </c>
    </row>
    <row r="20" spans="1:7">
      <c r="A20" s="4"/>
      <c r="B20" t="s">
        <v>242</v>
      </c>
      <c r="C20" s="21">
        <v>441457</v>
      </c>
      <c r="D20" s="21">
        <v>3048307</v>
      </c>
      <c r="E20" s="21">
        <v>5416983</v>
      </c>
      <c r="F20" s="21">
        <v>8050761</v>
      </c>
      <c r="G20" s="21">
        <v>10076694</v>
      </c>
    </row>
    <row r="21" spans="1:7">
      <c r="A21" s="4"/>
      <c r="B21" t="s">
        <v>238</v>
      </c>
      <c r="C21" s="18">
        <v>14.95</v>
      </c>
      <c r="D21" s="18">
        <v>0.14000000000000001</v>
      </c>
      <c r="E21" s="18">
        <v>0.09</v>
      </c>
      <c r="F21" s="18">
        <v>7.0000000000000007E-2</v>
      </c>
      <c r="G21" s="18">
        <v>0.05</v>
      </c>
    </row>
    <row r="22" spans="1:7" s="4" customFormat="1">
      <c r="A22" s="4" t="s">
        <v>243</v>
      </c>
      <c r="C22" s="22">
        <v>926106</v>
      </c>
      <c r="D22" s="22">
        <v>17046133</v>
      </c>
      <c r="E22" s="22">
        <v>41914156</v>
      </c>
      <c r="F22" s="22">
        <v>79034460</v>
      </c>
      <c r="G22" s="22">
        <v>117189498</v>
      </c>
    </row>
    <row r="23" spans="1:7">
      <c r="A23" s="4"/>
      <c r="B23" t="s">
        <v>238</v>
      </c>
      <c r="C23" s="18">
        <v>31.36</v>
      </c>
      <c r="D23" s="18">
        <v>0.78</v>
      </c>
      <c r="E23" s="18">
        <v>0.73</v>
      </c>
      <c r="F23" s="18">
        <v>0.65</v>
      </c>
      <c r="G23" s="18">
        <v>0.63</v>
      </c>
    </row>
    <row r="24" spans="1:7">
      <c r="A24" s="4"/>
    </row>
    <row r="25" spans="1:7" s="4" customFormat="1">
      <c r="A25" s="4" t="s">
        <v>244</v>
      </c>
      <c r="C25" s="22">
        <v>-950222</v>
      </c>
      <c r="D25" s="22">
        <v>4233644</v>
      </c>
      <c r="E25" s="22">
        <v>13918199</v>
      </c>
      <c r="F25" s="22">
        <v>40451908</v>
      </c>
      <c r="G25" s="22">
        <v>67747493</v>
      </c>
    </row>
    <row r="26" spans="1:7">
      <c r="A26" s="4"/>
      <c r="B26" t="s">
        <v>238</v>
      </c>
      <c r="C26" s="18">
        <v>-32.18</v>
      </c>
      <c r="D26" s="18">
        <v>0.19</v>
      </c>
      <c r="E26" s="18">
        <v>0.24</v>
      </c>
      <c r="F26" s="18">
        <v>0.33</v>
      </c>
      <c r="G26" s="18">
        <v>0.36</v>
      </c>
    </row>
    <row r="27" spans="1:7">
      <c r="A27" s="4"/>
      <c r="B27" t="s">
        <v>245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</row>
    <row r="28" spans="1:7">
      <c r="A28" s="4"/>
      <c r="B28" t="s">
        <v>246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</row>
    <row r="29" spans="1:7" s="4" customFormat="1">
      <c r="A29" s="4" t="s">
        <v>247</v>
      </c>
      <c r="C29" s="22">
        <v>-950222</v>
      </c>
      <c r="D29" s="22">
        <v>4233644</v>
      </c>
      <c r="E29" s="22">
        <v>13918199</v>
      </c>
      <c r="F29" s="22">
        <v>40451908</v>
      </c>
      <c r="G29" s="22">
        <v>677479493</v>
      </c>
    </row>
    <row r="30" spans="1:7">
      <c r="A30" s="4"/>
      <c r="B30" t="s">
        <v>248</v>
      </c>
      <c r="C30" s="21">
        <v>0</v>
      </c>
      <c r="D30" s="21">
        <v>1313369</v>
      </c>
      <c r="E30" s="21">
        <v>5567280</v>
      </c>
      <c r="F30" s="21">
        <v>16180763</v>
      </c>
      <c r="G30" s="21">
        <v>27098997</v>
      </c>
    </row>
    <row r="31" spans="1:7" s="4" customFormat="1">
      <c r="A31" s="4" t="s">
        <v>145</v>
      </c>
      <c r="C31" s="22">
        <v>-950222</v>
      </c>
      <c r="D31" s="22">
        <v>2920275</v>
      </c>
      <c r="E31" s="22">
        <v>8350919</v>
      </c>
      <c r="F31" s="22">
        <v>24721145</v>
      </c>
      <c r="G31" s="22">
        <v>40648496</v>
      </c>
    </row>
    <row r="32" spans="1:7">
      <c r="A32" s="4"/>
      <c r="B32" t="s">
        <v>238</v>
      </c>
      <c r="C32" s="18">
        <v>-32.18</v>
      </c>
      <c r="D32" s="18">
        <v>0.14000000000000001</v>
      </c>
      <c r="E32" s="18">
        <v>0.15</v>
      </c>
      <c r="F32" s="18">
        <v>0.2</v>
      </c>
      <c r="G32" s="18">
        <v>0.22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3" sqref="B3:F3"/>
    </sheetView>
  </sheetViews>
  <sheetFormatPr baseColWidth="10" defaultColWidth="8.83203125" defaultRowHeight="14" x14ac:dyDescent="0"/>
  <cols>
    <col min="1" max="1" width="39.83203125" customWidth="1"/>
    <col min="2" max="3" width="10.1640625" bestFit="1" customWidth="1"/>
    <col min="4" max="6" width="11.1640625" bestFit="1" customWidth="1"/>
  </cols>
  <sheetData>
    <row r="1" spans="1:6">
      <c r="A1" t="s">
        <v>254</v>
      </c>
    </row>
    <row r="3" spans="1:6">
      <c r="B3" s="4" t="s">
        <v>249</v>
      </c>
      <c r="C3" s="4" t="s">
        <v>250</v>
      </c>
      <c r="D3" s="4" t="s">
        <v>251</v>
      </c>
      <c r="E3" s="4" t="s">
        <v>252</v>
      </c>
      <c r="F3" s="4" t="s">
        <v>253</v>
      </c>
    </row>
    <row r="4" spans="1:6">
      <c r="A4" t="s">
        <v>255</v>
      </c>
      <c r="B4" s="23"/>
      <c r="C4" s="23"/>
      <c r="D4" s="23"/>
      <c r="E4" s="23"/>
      <c r="F4" s="23"/>
    </row>
    <row r="5" spans="1:6">
      <c r="A5" t="s">
        <v>148</v>
      </c>
      <c r="B5" s="23"/>
      <c r="C5" s="23"/>
      <c r="D5" s="23"/>
      <c r="E5" s="23"/>
      <c r="F5" s="23"/>
    </row>
    <row r="6" spans="1:6">
      <c r="A6" t="s">
        <v>256</v>
      </c>
      <c r="B6" s="23">
        <v>1382316</v>
      </c>
      <c r="C6" s="23">
        <v>9311884</v>
      </c>
      <c r="D6" s="23">
        <v>17701981</v>
      </c>
      <c r="E6" s="23">
        <v>46507907</v>
      </c>
      <c r="F6" s="23">
        <v>91768480</v>
      </c>
    </row>
    <row r="7" spans="1:6">
      <c r="A7" t="s">
        <v>257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</row>
    <row r="8" spans="1:6">
      <c r="A8" t="s">
        <v>258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</row>
    <row r="9" spans="1:6">
      <c r="A9" t="s">
        <v>164</v>
      </c>
      <c r="B9" s="24">
        <v>1382316</v>
      </c>
      <c r="C9" s="24">
        <v>9331884</v>
      </c>
      <c r="D9" s="24">
        <v>17701981</v>
      </c>
      <c r="E9" s="24">
        <v>46507907</v>
      </c>
      <c r="F9" s="24">
        <v>91768480</v>
      </c>
    </row>
    <row r="10" spans="1:6">
      <c r="B10" s="23"/>
      <c r="C10" s="23"/>
      <c r="D10" s="23"/>
      <c r="E10" s="23"/>
      <c r="F10" s="23"/>
    </row>
    <row r="11" spans="1:6">
      <c r="A11" t="s">
        <v>259</v>
      </c>
      <c r="B11" s="24">
        <v>122600</v>
      </c>
      <c r="C11" s="24">
        <v>426000</v>
      </c>
      <c r="D11" s="24">
        <v>700600</v>
      </c>
      <c r="E11" s="24">
        <v>957400</v>
      </c>
      <c r="F11" s="24">
        <v>1228100</v>
      </c>
    </row>
    <row r="12" spans="1:6">
      <c r="A12" t="s">
        <v>260</v>
      </c>
      <c r="B12" s="23">
        <v>14214</v>
      </c>
      <c r="C12" s="23">
        <v>111092</v>
      </c>
      <c r="D12" s="23">
        <v>344625</v>
      </c>
      <c r="E12" s="23">
        <v>622892</v>
      </c>
      <c r="F12" s="23">
        <v>890258</v>
      </c>
    </row>
    <row r="13" spans="1:6">
      <c r="A13" t="s">
        <v>261</v>
      </c>
      <c r="B13" s="24">
        <v>108386</v>
      </c>
      <c r="C13" s="24">
        <v>314908</v>
      </c>
      <c r="D13" s="24">
        <v>355975</v>
      </c>
      <c r="E13" s="24">
        <v>334508</v>
      </c>
      <c r="F13" s="24">
        <v>337842</v>
      </c>
    </row>
    <row r="14" spans="1:6">
      <c r="A14" t="s">
        <v>262</v>
      </c>
      <c r="B14" s="24">
        <v>1490702</v>
      </c>
      <c r="C14" s="24">
        <v>9626792</v>
      </c>
      <c r="D14" s="24">
        <v>18057956</v>
      </c>
      <c r="E14" s="24">
        <v>46842416</v>
      </c>
      <c r="F14" s="24">
        <v>92106322</v>
      </c>
    </row>
    <row r="15" spans="1:6">
      <c r="B15" s="23"/>
      <c r="C15" s="23"/>
      <c r="D15" s="23"/>
      <c r="E15" s="23"/>
      <c r="F15" s="23"/>
    </row>
    <row r="16" spans="1:6">
      <c r="A16" t="s">
        <v>263</v>
      </c>
      <c r="B16" s="23"/>
      <c r="C16" s="23"/>
      <c r="D16" s="23"/>
      <c r="E16" s="23"/>
      <c r="F16" s="23"/>
    </row>
    <row r="17" spans="1:6">
      <c r="A17" t="s">
        <v>264</v>
      </c>
      <c r="B17" s="23"/>
      <c r="C17" s="23"/>
      <c r="D17" s="23"/>
      <c r="E17" s="23"/>
      <c r="F17" s="23"/>
    </row>
    <row r="18" spans="1:6">
      <c r="A18" t="s">
        <v>265</v>
      </c>
      <c r="B18" s="23">
        <v>67841</v>
      </c>
      <c r="C18" s="23">
        <v>1814933</v>
      </c>
      <c r="D18" s="23">
        <v>1658395</v>
      </c>
      <c r="E18" s="23">
        <v>3366906</v>
      </c>
      <c r="F18" s="23">
        <v>5075726</v>
      </c>
    </row>
    <row r="19" spans="1:6">
      <c r="A19" t="s">
        <v>266</v>
      </c>
      <c r="B19" s="23">
        <v>62083</v>
      </c>
      <c r="C19" s="23">
        <v>217438</v>
      </c>
      <c r="D19" s="23">
        <v>375769</v>
      </c>
      <c r="E19" s="23">
        <v>527202</v>
      </c>
      <c r="F19" s="23">
        <v>704234</v>
      </c>
    </row>
    <row r="20" spans="1:6">
      <c r="A20" t="s">
        <v>267</v>
      </c>
      <c r="B20" s="23">
        <v>0</v>
      </c>
      <c r="C20" s="23">
        <v>1313369</v>
      </c>
      <c r="D20" s="23">
        <v>1391820</v>
      </c>
      <c r="E20" s="23">
        <v>4045191</v>
      </c>
      <c r="F20" s="23">
        <v>6774749</v>
      </c>
    </row>
    <row r="21" spans="1:6">
      <c r="A21" t="s">
        <v>268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</row>
    <row r="22" spans="1:6">
      <c r="A22" t="s">
        <v>269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</row>
    <row r="23" spans="1:6">
      <c r="A23" t="s">
        <v>270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</row>
    <row r="24" spans="1:6">
      <c r="A24" t="s">
        <v>271</v>
      </c>
      <c r="B24" s="24">
        <v>129924</v>
      </c>
      <c r="C24" s="24">
        <v>3345739</v>
      </c>
      <c r="D24" s="24">
        <v>3425983</v>
      </c>
      <c r="E24" s="24">
        <v>7939298</v>
      </c>
      <c r="F24" s="24">
        <v>12544709</v>
      </c>
    </row>
    <row r="25" spans="1:6">
      <c r="A25" t="s">
        <v>215</v>
      </c>
      <c r="B25" s="23"/>
      <c r="C25" s="23"/>
      <c r="D25" s="23"/>
      <c r="E25" s="23"/>
      <c r="F25" s="23"/>
    </row>
    <row r="26" spans="1:6">
      <c r="A26" t="s">
        <v>272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</row>
    <row r="27" spans="1:6">
      <c r="A27" t="s">
        <v>273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</row>
    <row r="28" spans="1:6">
      <c r="A28" t="s">
        <v>222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</row>
    <row r="29" spans="1:6">
      <c r="A29" t="s">
        <v>274</v>
      </c>
      <c r="B29" s="24">
        <v>129924</v>
      </c>
      <c r="C29" s="24">
        <v>3345739</v>
      </c>
      <c r="D29" s="24">
        <v>3425983</v>
      </c>
      <c r="E29" s="24">
        <v>7939298</v>
      </c>
      <c r="F29" s="24">
        <v>12544709</v>
      </c>
    </row>
    <row r="30" spans="1:6">
      <c r="B30" s="23"/>
      <c r="C30" s="23"/>
      <c r="D30" s="23"/>
      <c r="E30" s="23"/>
      <c r="F30" s="23"/>
    </row>
    <row r="31" spans="1:6">
      <c r="A31" t="s">
        <v>224</v>
      </c>
      <c r="B31" s="23"/>
      <c r="C31" s="23"/>
      <c r="D31" s="23"/>
      <c r="E31" s="23"/>
      <c r="F31" s="23"/>
    </row>
    <row r="32" spans="1:6">
      <c r="A32" t="s">
        <v>275</v>
      </c>
      <c r="B32" s="23">
        <v>2099000</v>
      </c>
      <c r="C32" s="23">
        <v>4099000</v>
      </c>
      <c r="D32" s="23">
        <v>4099000</v>
      </c>
      <c r="E32" s="23">
        <v>4099000</v>
      </c>
      <c r="F32" s="23">
        <v>4099000</v>
      </c>
    </row>
    <row r="33" spans="1:6">
      <c r="A33" t="s">
        <v>276</v>
      </c>
      <c r="B33" s="23">
        <v>212000</v>
      </c>
      <c r="C33" s="23">
        <v>212000</v>
      </c>
      <c r="D33" s="23">
        <v>212000</v>
      </c>
      <c r="E33" s="23">
        <v>212000</v>
      </c>
      <c r="F33" s="23">
        <v>212000</v>
      </c>
    </row>
    <row r="34" spans="1:6">
      <c r="A34" t="s">
        <v>277</v>
      </c>
      <c r="B34" s="21">
        <v>-950222</v>
      </c>
      <c r="C34" s="23">
        <v>1970053</v>
      </c>
      <c r="D34" s="23">
        <v>10320972</v>
      </c>
      <c r="E34" s="23">
        <v>34592117</v>
      </c>
      <c r="F34" s="23">
        <v>75240613</v>
      </c>
    </row>
    <row r="35" spans="1:6">
      <c r="A35" t="s">
        <v>228</v>
      </c>
      <c r="B35" s="24">
        <v>1360778</v>
      </c>
      <c r="C35" s="24">
        <v>6281053</v>
      </c>
      <c r="D35" s="24">
        <v>14631972</v>
      </c>
      <c r="E35" s="24">
        <v>38903117</v>
      </c>
      <c r="F35" s="24">
        <v>79551613</v>
      </c>
    </row>
    <row r="36" spans="1:6">
      <c r="B36" s="23"/>
      <c r="C36" s="23"/>
      <c r="D36" s="23"/>
      <c r="E36" s="23"/>
      <c r="F36" s="23"/>
    </row>
    <row r="37" spans="1:6">
      <c r="A37" t="s">
        <v>278</v>
      </c>
      <c r="B37" s="24">
        <v>1490702</v>
      </c>
      <c r="C37" s="24">
        <v>9626792</v>
      </c>
      <c r="D37" s="24">
        <v>18057956</v>
      </c>
      <c r="E37" s="24">
        <v>46842416</v>
      </c>
      <c r="F37" s="24">
        <v>92106322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I20" sqref="I20"/>
    </sheetView>
  </sheetViews>
  <sheetFormatPr baseColWidth="10" defaultColWidth="8.83203125" defaultRowHeight="14" x14ac:dyDescent="0"/>
  <cols>
    <col min="1" max="1" width="4.6640625" customWidth="1"/>
    <col min="2" max="2" width="39.83203125" customWidth="1"/>
    <col min="3" max="4" width="10.83203125" bestFit="1" customWidth="1"/>
    <col min="5" max="7" width="11.83203125" bestFit="1" customWidth="1"/>
    <col min="8" max="8" width="10.1640625" bestFit="1" customWidth="1"/>
    <col min="9" max="9" width="13.33203125" customWidth="1"/>
  </cols>
  <sheetData>
    <row r="1" spans="1:8">
      <c r="A1" s="4" t="s">
        <v>279</v>
      </c>
    </row>
    <row r="3" spans="1:8">
      <c r="C3" s="4" t="s">
        <v>249</v>
      </c>
      <c r="D3" s="4" t="s">
        <v>250</v>
      </c>
      <c r="E3" s="4" t="s">
        <v>251</v>
      </c>
      <c r="F3" s="4" t="s">
        <v>252</v>
      </c>
      <c r="G3" s="4" t="s">
        <v>253</v>
      </c>
    </row>
    <row r="4" spans="1:8">
      <c r="A4" s="4"/>
    </row>
    <row r="5" spans="1:8">
      <c r="A5" s="4" t="s">
        <v>280</v>
      </c>
      <c r="C5" s="22">
        <v>0</v>
      </c>
      <c r="D5" s="22">
        <v>1382316</v>
      </c>
      <c r="E5" s="22">
        <v>9311884</v>
      </c>
      <c r="F5" s="22">
        <v>17701981</v>
      </c>
      <c r="G5" s="22">
        <v>46507907</v>
      </c>
      <c r="H5" s="21"/>
    </row>
    <row r="6" spans="1:8">
      <c r="A6" s="4" t="s">
        <v>281</v>
      </c>
      <c r="C6" s="21"/>
      <c r="D6" s="21"/>
      <c r="E6" s="21"/>
      <c r="F6" s="21"/>
      <c r="G6" s="21"/>
      <c r="H6" s="21"/>
    </row>
    <row r="7" spans="1:8">
      <c r="A7" s="4"/>
      <c r="B7" t="s">
        <v>145</v>
      </c>
      <c r="C7" s="21">
        <v>-950222</v>
      </c>
      <c r="D7" s="21">
        <v>2920275</v>
      </c>
      <c r="E7" s="21">
        <v>8350919</v>
      </c>
      <c r="F7" s="21">
        <v>24271145</v>
      </c>
      <c r="G7" s="21">
        <v>40648496</v>
      </c>
      <c r="H7" s="21"/>
    </row>
    <row r="8" spans="1:8">
      <c r="A8" s="4"/>
      <c r="B8" t="s">
        <v>282</v>
      </c>
      <c r="C8" s="21">
        <v>14214</v>
      </c>
      <c r="D8" s="21">
        <v>96878</v>
      </c>
      <c r="E8" s="21">
        <v>233533</v>
      </c>
      <c r="F8" s="21">
        <v>278267</v>
      </c>
      <c r="G8" s="21">
        <v>267367</v>
      </c>
      <c r="H8" s="21"/>
    </row>
    <row r="9" spans="1:8">
      <c r="A9" s="4"/>
      <c r="B9" t="s">
        <v>283</v>
      </c>
      <c r="C9" s="21">
        <v>2099000</v>
      </c>
      <c r="D9" s="21">
        <v>2000000</v>
      </c>
      <c r="E9" s="21">
        <v>0</v>
      </c>
      <c r="F9" s="21">
        <v>0</v>
      </c>
      <c r="G9" s="21">
        <v>0</v>
      </c>
      <c r="H9" s="21"/>
    </row>
    <row r="10" spans="1:8">
      <c r="A10" s="4"/>
      <c r="B10" t="s">
        <v>284</v>
      </c>
      <c r="C10" s="21">
        <v>212000</v>
      </c>
      <c r="D10" s="21">
        <v>0</v>
      </c>
      <c r="E10" s="21">
        <v>0</v>
      </c>
      <c r="F10" s="21">
        <v>0</v>
      </c>
      <c r="G10" s="21">
        <v>0</v>
      </c>
      <c r="H10" s="21"/>
    </row>
    <row r="11" spans="1:8">
      <c r="A11" s="4" t="s">
        <v>285</v>
      </c>
      <c r="C11" s="21"/>
      <c r="D11" s="21"/>
      <c r="E11" s="21"/>
      <c r="F11" s="21"/>
      <c r="G11" s="21"/>
      <c r="H11" s="21"/>
    </row>
    <row r="12" spans="1:8">
      <c r="A12" s="4"/>
      <c r="B12" t="s">
        <v>286</v>
      </c>
      <c r="C12" s="21">
        <v>67841</v>
      </c>
      <c r="D12" s="21">
        <v>1747092</v>
      </c>
      <c r="E12" s="21">
        <v>-156538</v>
      </c>
      <c r="F12" s="21">
        <v>1708511</v>
      </c>
      <c r="G12" s="21">
        <v>1708820</v>
      </c>
    </row>
    <row r="13" spans="1:8">
      <c r="A13" s="4"/>
      <c r="B13" t="s">
        <v>266</v>
      </c>
      <c r="C13" s="21">
        <v>62083</v>
      </c>
      <c r="D13" s="21">
        <v>155354</v>
      </c>
      <c r="E13" s="21">
        <v>158331</v>
      </c>
      <c r="F13" s="21">
        <v>151433</v>
      </c>
      <c r="G13" s="21">
        <v>177032</v>
      </c>
    </row>
    <row r="14" spans="1:8">
      <c r="A14" s="4"/>
      <c r="B14" t="s">
        <v>267</v>
      </c>
      <c r="C14" s="21">
        <v>0</v>
      </c>
      <c r="D14" s="21">
        <v>1313369</v>
      </c>
      <c r="E14" s="21">
        <v>78451</v>
      </c>
      <c r="F14" s="21">
        <v>2653371</v>
      </c>
      <c r="G14" s="51">
        <f>'Exhibit 7d'!F20-'Exhibit 7d'!E20</f>
        <v>2729558</v>
      </c>
    </row>
    <row r="15" spans="1:8">
      <c r="A15" s="4"/>
      <c r="B15" t="s">
        <v>287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</row>
    <row r="16" spans="1:8">
      <c r="A16" s="4"/>
      <c r="B16" t="s">
        <v>288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/>
    </row>
    <row r="17" spans="1:8">
      <c r="A17" s="4"/>
      <c r="B17" t="s">
        <v>289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/>
    </row>
    <row r="18" spans="1:8">
      <c r="A18" s="4" t="s">
        <v>290</v>
      </c>
      <c r="C18" s="22">
        <v>1504916</v>
      </c>
      <c r="D18" s="22">
        <v>8232968</v>
      </c>
      <c r="E18" s="22">
        <v>8664697</v>
      </c>
      <c r="F18" s="22">
        <v>29062727</v>
      </c>
      <c r="G18" s="22">
        <v>45531273</v>
      </c>
      <c r="H18" s="21"/>
    </row>
    <row r="19" spans="1:8">
      <c r="A19" s="4"/>
      <c r="C19" s="21"/>
      <c r="D19" s="21"/>
      <c r="E19" s="21"/>
      <c r="F19" s="21"/>
      <c r="G19" s="21"/>
      <c r="H19" s="21"/>
    </row>
    <row r="20" spans="1:8">
      <c r="A20" s="4" t="s">
        <v>291</v>
      </c>
      <c r="C20" s="21"/>
      <c r="D20" s="21"/>
      <c r="E20" s="21"/>
      <c r="F20" s="21"/>
      <c r="G20" s="21"/>
      <c r="H20" s="21"/>
    </row>
    <row r="21" spans="1:8">
      <c r="A21" s="4" t="s">
        <v>292</v>
      </c>
      <c r="C21" s="21"/>
      <c r="D21" s="21"/>
      <c r="E21" s="21"/>
      <c r="F21" s="21"/>
      <c r="G21" s="21"/>
      <c r="H21" s="21"/>
    </row>
    <row r="22" spans="1:8">
      <c r="A22" s="4"/>
      <c r="B22" t="s">
        <v>293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/>
    </row>
    <row r="23" spans="1:8">
      <c r="A23" s="4"/>
      <c r="B23" t="s">
        <v>258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/>
    </row>
    <row r="24" spans="1:8">
      <c r="A24" s="4"/>
      <c r="B24" t="s">
        <v>259</v>
      </c>
      <c r="C24" s="21">
        <v>122600</v>
      </c>
      <c r="D24" s="21">
        <v>303400</v>
      </c>
      <c r="E24" s="21">
        <v>274600</v>
      </c>
      <c r="F24" s="21">
        <v>256800</v>
      </c>
      <c r="G24" s="21">
        <v>270700</v>
      </c>
      <c r="H24" s="21"/>
    </row>
    <row r="25" spans="1:8">
      <c r="A25" s="4"/>
      <c r="B25" t="s">
        <v>294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/>
    </row>
    <row r="26" spans="1:8">
      <c r="A26" s="4"/>
      <c r="B26" t="s">
        <v>295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/>
    </row>
    <row r="27" spans="1:8">
      <c r="A27" s="4"/>
      <c r="B27" t="s">
        <v>296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/>
    </row>
    <row r="28" spans="1:8">
      <c r="A28" s="4" t="s">
        <v>297</v>
      </c>
      <c r="C28" s="22">
        <v>122600</v>
      </c>
      <c r="D28" s="22">
        <v>303400</v>
      </c>
      <c r="E28" s="22">
        <v>274600</v>
      </c>
      <c r="F28" s="22">
        <v>256800</v>
      </c>
      <c r="G28" s="22">
        <v>270700</v>
      </c>
      <c r="H28" s="21"/>
    </row>
    <row r="29" spans="1:8">
      <c r="A29" s="4"/>
      <c r="C29" s="21"/>
      <c r="D29" s="21"/>
      <c r="E29" s="21"/>
      <c r="F29" s="21"/>
      <c r="G29" s="21">
        <f>SUM(G7:G8,G12:G14)-SUM(G22:G27)</f>
        <v>45260573</v>
      </c>
      <c r="H29" s="21"/>
    </row>
    <row r="30" spans="1:8">
      <c r="A30" s="4" t="s">
        <v>298</v>
      </c>
      <c r="C30" s="22">
        <v>1382316</v>
      </c>
      <c r="D30" s="22">
        <v>7929569</v>
      </c>
      <c r="E30" s="22">
        <v>8390097</v>
      </c>
      <c r="F30" s="22">
        <v>28805927</v>
      </c>
      <c r="G30" s="22">
        <v>45260573</v>
      </c>
      <c r="H30" s="21"/>
    </row>
    <row r="31" spans="1:8">
      <c r="A31" s="4"/>
      <c r="C31" s="22"/>
      <c r="D31" s="22"/>
      <c r="E31" s="22"/>
      <c r="F31" s="22"/>
      <c r="G31" s="22"/>
      <c r="H31" s="21"/>
    </row>
    <row r="32" spans="1:8">
      <c r="A32" s="4" t="s">
        <v>299</v>
      </c>
      <c r="C32" s="22">
        <v>1382316</v>
      </c>
      <c r="D32" s="22">
        <v>9311884</v>
      </c>
      <c r="E32" s="22">
        <v>17701981</v>
      </c>
      <c r="F32" s="22">
        <v>46507907</v>
      </c>
      <c r="G32" s="22">
        <v>91768480</v>
      </c>
      <c r="H32" s="21"/>
    </row>
    <row r="33" spans="1:1">
      <c r="A33" s="4"/>
    </row>
    <row r="34" spans="1:1">
      <c r="A34" s="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tabSelected="1" topLeftCell="A12" workbookViewId="0">
      <selection activeCell="C41" sqref="C41"/>
    </sheetView>
  </sheetViews>
  <sheetFormatPr baseColWidth="10" defaultRowHeight="16" x14ac:dyDescent="0"/>
  <cols>
    <col min="1" max="1" width="2.1640625" style="25" customWidth="1"/>
    <col min="2" max="2" width="29.1640625" style="25" bestFit="1" customWidth="1"/>
    <col min="3" max="3" width="19.1640625" style="26" bestFit="1" customWidth="1"/>
    <col min="4" max="4" width="19.33203125" style="27" customWidth="1"/>
    <col min="5" max="5" width="19.6640625" style="27" customWidth="1"/>
    <col min="6" max="6" width="20.5" style="27" customWidth="1"/>
    <col min="7" max="7" width="20.1640625" style="27" customWidth="1"/>
    <col min="8" max="8" width="19.1640625" style="27" customWidth="1"/>
    <col min="9" max="10" width="5.6640625" style="25" bestFit="1" customWidth="1"/>
    <col min="11" max="16384" width="10.83203125" style="25"/>
  </cols>
  <sheetData>
    <row r="2" spans="2:10">
      <c r="B2" s="28"/>
      <c r="C2" s="29"/>
      <c r="D2" s="30" t="str">
        <f>'Exhibit 7c'!C3</f>
        <v>FY 1999</v>
      </c>
      <c r="E2" s="30" t="str">
        <f>'Exhibit 7c'!D3</f>
        <v>FY 2000</v>
      </c>
      <c r="F2" s="30" t="str">
        <f>'Exhibit 7c'!E3</f>
        <v>FY 2001</v>
      </c>
      <c r="G2" s="30" t="str">
        <f>'Exhibit 7c'!F3</f>
        <v>FY 2002</v>
      </c>
      <c r="H2" s="30" t="str">
        <f>'Exhibit 7c'!G3</f>
        <v>FY 2003</v>
      </c>
      <c r="I2" s="30"/>
      <c r="J2" s="31"/>
    </row>
    <row r="3" spans="2:10">
      <c r="B3" s="32"/>
      <c r="C3" s="40"/>
      <c r="D3" s="34"/>
      <c r="E3" s="34"/>
      <c r="F3" s="34"/>
      <c r="G3" s="34"/>
      <c r="H3" s="34"/>
      <c r="I3" s="41"/>
      <c r="J3" s="42"/>
    </row>
    <row r="4" spans="2:10">
      <c r="B4" s="32" t="s">
        <v>307</v>
      </c>
      <c r="C4" s="33">
        <v>0.03</v>
      </c>
      <c r="D4" s="34"/>
      <c r="E4" s="34"/>
      <c r="F4" s="34"/>
      <c r="G4" s="34"/>
      <c r="H4" s="34"/>
      <c r="I4" s="41"/>
      <c r="J4" s="42"/>
    </row>
    <row r="5" spans="2:10">
      <c r="B5" s="32" t="s">
        <v>308</v>
      </c>
      <c r="C5" s="33">
        <v>0.08</v>
      </c>
      <c r="D5" s="34"/>
      <c r="E5" s="34"/>
      <c r="F5" s="34"/>
      <c r="G5" s="34"/>
      <c r="H5" s="34"/>
      <c r="I5" s="41"/>
      <c r="J5" s="42"/>
    </row>
    <row r="6" spans="2:10">
      <c r="B6" s="32"/>
      <c r="C6" s="33"/>
      <c r="D6" s="34"/>
      <c r="E6" s="34"/>
      <c r="F6" s="34"/>
      <c r="G6" s="34"/>
      <c r="H6" s="34"/>
      <c r="I6" s="41"/>
      <c r="J6" s="42"/>
    </row>
    <row r="7" spans="2:10">
      <c r="B7" s="32" t="s">
        <v>315</v>
      </c>
      <c r="C7" s="35">
        <v>2</v>
      </c>
      <c r="D7" s="34"/>
      <c r="E7" s="34"/>
      <c r="F7" s="34"/>
      <c r="G7" s="34"/>
      <c r="H7" s="34"/>
      <c r="I7" s="41"/>
      <c r="J7" s="42"/>
    </row>
    <row r="8" spans="2:10">
      <c r="B8" s="32" t="s">
        <v>316</v>
      </c>
      <c r="C8" s="36">
        <f>C4+C7*C5</f>
        <v>0.19</v>
      </c>
      <c r="D8" s="34"/>
      <c r="E8" s="34"/>
      <c r="F8" s="34"/>
      <c r="G8" s="34"/>
      <c r="H8" s="34"/>
      <c r="I8" s="41"/>
      <c r="J8" s="42"/>
    </row>
    <row r="9" spans="2:10">
      <c r="B9" s="32" t="s">
        <v>317</v>
      </c>
      <c r="C9" s="33">
        <v>0.27</v>
      </c>
      <c r="D9" s="34"/>
      <c r="E9" s="34"/>
      <c r="F9" s="34"/>
      <c r="G9" s="34"/>
      <c r="H9" s="34"/>
      <c r="I9" s="41"/>
      <c r="J9" s="42"/>
    </row>
    <row r="10" spans="2:10">
      <c r="B10" s="32"/>
      <c r="C10" s="33"/>
      <c r="D10" s="34"/>
      <c r="E10" s="34"/>
      <c r="F10" s="34"/>
      <c r="G10" s="34"/>
      <c r="H10" s="34"/>
      <c r="I10" s="41"/>
      <c r="J10" s="42"/>
    </row>
    <row r="11" spans="2:10">
      <c r="B11" s="32" t="s">
        <v>309</v>
      </c>
      <c r="C11" s="35">
        <v>1</v>
      </c>
      <c r="D11" s="34"/>
      <c r="E11" s="34"/>
      <c r="F11" s="34"/>
      <c r="G11" s="34"/>
      <c r="H11" s="34"/>
      <c r="I11" s="41"/>
      <c r="J11" s="42"/>
    </row>
    <row r="12" spans="2:10">
      <c r="B12" s="32" t="s">
        <v>310</v>
      </c>
      <c r="C12" s="36">
        <f>C4+C11*C5</f>
        <v>0.11</v>
      </c>
      <c r="D12" s="34"/>
      <c r="E12" s="34"/>
      <c r="F12" s="34"/>
      <c r="G12" s="34"/>
      <c r="H12" s="34"/>
      <c r="I12" s="41"/>
      <c r="J12" s="42"/>
    </row>
    <row r="13" spans="2:10">
      <c r="B13" s="32" t="s">
        <v>311</v>
      </c>
      <c r="C13" s="33">
        <v>0.04</v>
      </c>
      <c r="D13" s="34"/>
      <c r="E13" s="34"/>
      <c r="F13" s="34"/>
      <c r="G13" s="34"/>
      <c r="H13" s="34"/>
      <c r="I13" s="41"/>
      <c r="J13" s="42"/>
    </row>
    <row r="14" spans="2:10">
      <c r="B14" s="32"/>
      <c r="C14" s="33"/>
      <c r="D14" s="34"/>
      <c r="E14" s="34"/>
      <c r="F14" s="34"/>
      <c r="G14" s="34"/>
      <c r="H14" s="34"/>
      <c r="I14" s="41"/>
      <c r="J14" s="42"/>
    </row>
    <row r="15" spans="2:10">
      <c r="B15" s="32" t="s">
        <v>320</v>
      </c>
      <c r="C15" s="50">
        <v>1</v>
      </c>
      <c r="D15" s="34"/>
      <c r="E15" s="34"/>
      <c r="F15" s="34"/>
      <c r="G15" s="34"/>
      <c r="H15" s="34"/>
      <c r="I15" s="41"/>
      <c r="J15" s="42"/>
    </row>
    <row r="16" spans="2:10">
      <c r="B16" s="37"/>
      <c r="C16" s="38"/>
      <c r="D16" s="39"/>
      <c r="E16" s="39"/>
      <c r="F16" s="39"/>
      <c r="G16" s="39"/>
      <c r="H16" s="39"/>
      <c r="I16" s="46"/>
      <c r="J16" s="47"/>
    </row>
    <row r="17" spans="2:10">
      <c r="B17" s="32"/>
      <c r="C17" s="40"/>
      <c r="D17" s="34"/>
      <c r="E17" s="34"/>
      <c r="F17" s="34"/>
      <c r="G17" s="34"/>
      <c r="H17" s="34"/>
      <c r="I17" s="41"/>
      <c r="J17" s="42"/>
    </row>
    <row r="18" spans="2:10">
      <c r="B18" s="32" t="s">
        <v>231</v>
      </c>
      <c r="C18" s="40"/>
      <c r="D18" s="48">
        <f>SUM('Exhibit 7c'!C5:C8)/$C15</f>
        <v>29532</v>
      </c>
      <c r="E18" s="48">
        <f>SUM('Exhibit 7c'!D5:D8)/$C15</f>
        <v>21980360</v>
      </c>
      <c r="F18" s="48">
        <f>SUM('Exhibit 7c'!E5:E8)/$C15</f>
        <v>57321651</v>
      </c>
      <c r="G18" s="48">
        <f>SUM('Exhibit 7c'!F5:F8)/$C15</f>
        <v>121453302</v>
      </c>
      <c r="H18" s="48">
        <f>SUM('Exhibit 7c'!G5:G8)/$C15</f>
        <v>187384954</v>
      </c>
      <c r="I18" s="41"/>
      <c r="J18" s="42"/>
    </row>
    <row r="19" spans="2:10">
      <c r="B19" s="32" t="s">
        <v>300</v>
      </c>
      <c r="C19" s="40"/>
      <c r="D19" s="48">
        <f>('Exhibit 7c'!C11+'Exhibit 7c'!C16+'Exhibit 7c'!C18+'Exhibit 7c'!C20)/$C15</f>
        <v>979754</v>
      </c>
      <c r="E19" s="48">
        <f>('Exhibit 7c'!D11+'Exhibit 7c'!D16+'Exhibit 7c'!D18+'Exhibit 7c'!D20)/$C15</f>
        <v>17746716</v>
      </c>
      <c r="F19" s="48">
        <f>('Exhibit 7c'!E11+'Exhibit 7c'!E16+'Exhibit 7c'!E18+'Exhibit 7c'!E20)/$C15</f>
        <v>43403452</v>
      </c>
      <c r="G19" s="48">
        <f>('Exhibit 7c'!F11+'Exhibit 7c'!F16+'Exhibit 7c'!F18+'Exhibit 7c'!F20)/$C15</f>
        <v>81001395</v>
      </c>
      <c r="H19" s="48">
        <f>('Exhibit 7c'!G11+'Exhibit 7c'!G16+'Exhibit 7c'!G18+'Exhibit 7c'!G20)/$C15</f>
        <v>119637461</v>
      </c>
      <c r="I19" s="41"/>
      <c r="J19" s="42"/>
    </row>
    <row r="20" spans="2:10">
      <c r="B20" s="32" t="s">
        <v>301</v>
      </c>
      <c r="C20" s="40"/>
      <c r="D20" s="48">
        <f>D18-D19</f>
        <v>-950222</v>
      </c>
      <c r="E20" s="48">
        <f t="shared" ref="E20:H20" si="0">E18-E19</f>
        <v>4233644</v>
      </c>
      <c r="F20" s="48">
        <f t="shared" si="0"/>
        <v>13918199</v>
      </c>
      <c r="G20" s="48">
        <f t="shared" si="0"/>
        <v>40451907</v>
      </c>
      <c r="H20" s="48">
        <f t="shared" si="0"/>
        <v>67747493</v>
      </c>
      <c r="I20" s="41"/>
      <c r="J20" s="42"/>
    </row>
    <row r="21" spans="2:10">
      <c r="B21" s="32"/>
      <c r="C21" s="40"/>
      <c r="D21" s="48"/>
      <c r="E21" s="48"/>
      <c r="F21" s="48"/>
      <c r="G21" s="48"/>
      <c r="H21" s="48"/>
      <c r="I21" s="41"/>
      <c r="J21" s="42"/>
    </row>
    <row r="22" spans="2:10">
      <c r="B22" s="32" t="s">
        <v>321</v>
      </c>
      <c r="C22" s="40"/>
      <c r="D22" s="48">
        <f>MIN(C23,0)</f>
        <v>0</v>
      </c>
      <c r="E22" s="48">
        <f t="shared" ref="E22:H22" si="1">MIN(D23,0)</f>
        <v>-950222</v>
      </c>
      <c r="F22" s="48">
        <f t="shared" si="1"/>
        <v>0</v>
      </c>
      <c r="G22" s="48">
        <f t="shared" si="1"/>
        <v>0</v>
      </c>
      <c r="H22" s="48">
        <f t="shared" si="1"/>
        <v>0</v>
      </c>
      <c r="I22" s="41"/>
      <c r="J22" s="42"/>
    </row>
    <row r="23" spans="2:10">
      <c r="B23" s="32" t="s">
        <v>322</v>
      </c>
      <c r="C23" s="40"/>
      <c r="D23" s="48">
        <f>D22+D20</f>
        <v>-950222</v>
      </c>
      <c r="E23" s="48">
        <f t="shared" ref="E23:H23" si="2">E22+E20</f>
        <v>3283422</v>
      </c>
      <c r="F23" s="48">
        <f t="shared" si="2"/>
        <v>13918199</v>
      </c>
      <c r="G23" s="48">
        <f t="shared" si="2"/>
        <v>40451907</v>
      </c>
      <c r="H23" s="48">
        <f t="shared" si="2"/>
        <v>67747493</v>
      </c>
      <c r="I23" s="41"/>
      <c r="J23" s="42"/>
    </row>
    <row r="24" spans="2:10">
      <c r="B24" s="32" t="s">
        <v>302</v>
      </c>
      <c r="C24" s="43">
        <v>0.4</v>
      </c>
      <c r="D24" s="48">
        <f>D20-$C24*MAX(D23,0)</f>
        <v>-950222</v>
      </c>
      <c r="E24" s="48">
        <f t="shared" ref="E24:H24" si="3">E20-$C24*MAX(E23,0)</f>
        <v>2920275.2</v>
      </c>
      <c r="F24" s="48">
        <f t="shared" si="3"/>
        <v>8350919.3999999994</v>
      </c>
      <c r="G24" s="48">
        <f t="shared" si="3"/>
        <v>24271144.199999999</v>
      </c>
      <c r="H24" s="48">
        <f t="shared" si="3"/>
        <v>40648495.799999997</v>
      </c>
      <c r="I24" s="41"/>
      <c r="J24" s="42"/>
    </row>
    <row r="25" spans="2:10">
      <c r="B25" s="32"/>
      <c r="C25" s="40"/>
      <c r="D25" s="34"/>
      <c r="E25" s="34"/>
      <c r="F25" s="34"/>
      <c r="G25" s="34"/>
      <c r="H25" s="34"/>
      <c r="I25" s="41"/>
      <c r="J25" s="42"/>
    </row>
    <row r="26" spans="2:10">
      <c r="B26" s="32" t="s">
        <v>303</v>
      </c>
      <c r="C26" s="40"/>
      <c r="D26" s="48">
        <f>'Exhibit 7e'!C24/$C15</f>
        <v>122600</v>
      </c>
      <c r="E26" s="48">
        <f>'Exhibit 7e'!D24/$C15</f>
        <v>303400</v>
      </c>
      <c r="F26" s="48">
        <f>'Exhibit 7e'!E24/$C15</f>
        <v>274600</v>
      </c>
      <c r="G26" s="48">
        <f>'Exhibit 7e'!F24/$C15</f>
        <v>256800</v>
      </c>
      <c r="H26" s="48">
        <f>'Exhibit 7e'!G24/$C15</f>
        <v>270700</v>
      </c>
      <c r="I26" s="41"/>
      <c r="J26" s="42"/>
    </row>
    <row r="27" spans="2:10">
      <c r="B27" s="32" t="s">
        <v>304</v>
      </c>
      <c r="C27" s="40"/>
      <c r="D27" s="48">
        <f>'Exhibit 7e'!C8/$C15</f>
        <v>14214</v>
      </c>
      <c r="E27" s="48">
        <f>'Exhibit 7e'!D8/$C15</f>
        <v>96878</v>
      </c>
      <c r="F27" s="48">
        <f>'Exhibit 7e'!E8/$C15</f>
        <v>233533</v>
      </c>
      <c r="G27" s="48">
        <f>'Exhibit 7e'!F8/$C15</f>
        <v>278267</v>
      </c>
      <c r="H27" s="48">
        <f>'Exhibit 7e'!G8/$C15</f>
        <v>267367</v>
      </c>
      <c r="I27" s="41"/>
      <c r="J27" s="42"/>
    </row>
    <row r="28" spans="2:10">
      <c r="B28" s="32"/>
      <c r="C28" s="40"/>
      <c r="D28" s="34"/>
      <c r="E28" s="34"/>
      <c r="F28" s="34"/>
      <c r="G28" s="34"/>
      <c r="H28" s="34"/>
      <c r="I28" s="41"/>
      <c r="J28" s="42"/>
    </row>
    <row r="29" spans="2:10">
      <c r="B29" s="32" t="s">
        <v>305</v>
      </c>
      <c r="C29" s="40"/>
      <c r="D29" s="48">
        <f>SUM('Exhibit 7d'!B7:B8)/$C15</f>
        <v>0</v>
      </c>
      <c r="E29" s="48">
        <f>(SUM('Exhibit 7d'!C7:C8)-SUM('Exhibit 7d'!B7:B8))/$C15</f>
        <v>0</v>
      </c>
      <c r="F29" s="48">
        <f>(SUM('Exhibit 7d'!D7:D8)-SUM('Exhibit 7d'!C7:C8))/$C15</f>
        <v>0</v>
      </c>
      <c r="G29" s="48">
        <f>(SUM('Exhibit 7d'!E7:E8)-SUM('Exhibit 7d'!D7:D8))/$C15</f>
        <v>0</v>
      </c>
      <c r="H29" s="48">
        <f>(SUM('Exhibit 7d'!F7:F8)-SUM('Exhibit 7d'!E7:E8))/$C15</f>
        <v>0</v>
      </c>
      <c r="I29" s="41"/>
      <c r="J29" s="42"/>
    </row>
    <row r="30" spans="2:10">
      <c r="B30" s="32" t="s">
        <v>306</v>
      </c>
      <c r="C30" s="40"/>
      <c r="D30" s="48">
        <f>SUM('Exhibit 7d'!B18:B23)/$C15</f>
        <v>129924</v>
      </c>
      <c r="E30" s="48">
        <f>(SUM('Exhibit 7d'!C18:C23)-SUM('Exhibit 7d'!B18:B23))/$C15</f>
        <v>3215816</v>
      </c>
      <c r="F30" s="48">
        <f>(SUM('Exhibit 7d'!D18:D23)-SUM('Exhibit 7d'!C18:C23))/$C15</f>
        <v>80244</v>
      </c>
      <c r="G30" s="48">
        <f>(SUM('Exhibit 7d'!E18:E23)-SUM('Exhibit 7d'!D18:D23))/$C15</f>
        <v>4513315</v>
      </c>
      <c r="H30" s="48">
        <f>(SUM('Exhibit 7d'!F18:F23)-SUM('Exhibit 7d'!E18:E23))/$C15</f>
        <v>4615410</v>
      </c>
      <c r="I30" s="41"/>
      <c r="J30" s="42"/>
    </row>
    <row r="31" spans="2:10">
      <c r="B31" s="32"/>
      <c r="C31" s="40"/>
      <c r="D31" s="34"/>
      <c r="E31" s="34"/>
      <c r="F31" s="34"/>
      <c r="G31" s="34"/>
      <c r="H31" s="34"/>
      <c r="I31" s="41"/>
      <c r="J31" s="42"/>
    </row>
    <row r="32" spans="2:10">
      <c r="B32" s="32" t="s">
        <v>313</v>
      </c>
      <c r="C32" s="40"/>
      <c r="D32" s="48">
        <f>D24-D26+D27-D29+D30</f>
        <v>-928684</v>
      </c>
      <c r="E32" s="48">
        <f t="shared" ref="E32:H32" si="4">E24-E26+E27-E29+E30</f>
        <v>5929569.2000000002</v>
      </c>
      <c r="F32" s="48">
        <f t="shared" si="4"/>
        <v>8390096.3999999985</v>
      </c>
      <c r="G32" s="48">
        <f t="shared" si="4"/>
        <v>28805926.199999999</v>
      </c>
      <c r="H32" s="48">
        <f t="shared" si="4"/>
        <v>45260572.799999997</v>
      </c>
      <c r="I32" s="41"/>
      <c r="J32" s="42"/>
    </row>
    <row r="33" spans="2:10">
      <c r="B33" s="32" t="s">
        <v>314</v>
      </c>
      <c r="C33" s="40"/>
      <c r="D33" s="34"/>
      <c r="E33" s="34"/>
      <c r="F33" s="34"/>
      <c r="G33" s="34"/>
      <c r="H33" s="48">
        <f>(1 +C13)*H32/(C12-C13)</f>
        <v>672442795.88571417</v>
      </c>
      <c r="I33" s="44">
        <f>H33/H18</f>
        <v>3.5885634440303793</v>
      </c>
      <c r="J33" s="45">
        <f>H33/H20</f>
        <v>9.9257222091703703</v>
      </c>
    </row>
    <row r="34" spans="2:10">
      <c r="B34" s="32" t="s">
        <v>312</v>
      </c>
      <c r="C34" s="49">
        <v>0</v>
      </c>
      <c r="D34" s="48">
        <f>D32+D33</f>
        <v>-928684</v>
      </c>
      <c r="E34" s="48">
        <f t="shared" ref="E34:H34" si="5">E32+E33</f>
        <v>5929569.2000000002</v>
      </c>
      <c r="F34" s="48">
        <f t="shared" si="5"/>
        <v>8390096.3999999985</v>
      </c>
      <c r="G34" s="48">
        <f t="shared" si="5"/>
        <v>28805926.199999999</v>
      </c>
      <c r="H34" s="48">
        <f t="shared" si="5"/>
        <v>717703368.68571413</v>
      </c>
      <c r="I34" s="41"/>
      <c r="J34" s="42"/>
    </row>
    <row r="35" spans="2:10">
      <c r="B35" s="32"/>
      <c r="C35" s="34"/>
      <c r="D35" s="34"/>
      <c r="E35" s="34"/>
      <c r="F35" s="34"/>
      <c r="G35" s="34"/>
      <c r="H35" s="34"/>
      <c r="I35" s="41"/>
      <c r="J35" s="42"/>
    </row>
    <row r="36" spans="2:10">
      <c r="B36" s="32" t="s">
        <v>318</v>
      </c>
      <c r="C36" s="48">
        <f>(1+$C8)*NPV($C8,C$34:$H$34)</f>
        <v>323503422.73772931</v>
      </c>
      <c r="D36" s="48">
        <f>(1+$C8)*NPV($C8,D$34:$H$34)</f>
        <v>384969073.05789793</v>
      </c>
      <c r="E36" s="48">
        <f>(1+$C8)*NPV($C8,E$34:$H$34)</f>
        <v>459218330.89889848</v>
      </c>
      <c r="F36" s="48">
        <f>(1+$C8)*NPV($C8,F$34:$H$34)</f>
        <v>539413626.42168927</v>
      </c>
      <c r="G36" s="48">
        <f>(1+$C8)*NPV($C8,G$34:$H$34)</f>
        <v>631918000.72581029</v>
      </c>
      <c r="H36" s="48">
        <f>(1+$C8)*NPV($C8,H$34:$H$34)</f>
        <v>717703368.68571413</v>
      </c>
      <c r="I36" s="41"/>
      <c r="J36" s="42"/>
    </row>
    <row r="37" spans="2:10">
      <c r="B37" s="32" t="s">
        <v>319</v>
      </c>
      <c r="C37" s="48">
        <f>(1+$C9)*NPV($C9,C$34:$H$34)</f>
        <v>235347386.23247856</v>
      </c>
      <c r="D37" s="48">
        <f>(1+$C9)*NPV($C9,D$34:$H$34)</f>
        <v>298891180.51524782</v>
      </c>
      <c r="E37" s="48">
        <f>(1+$C9)*NPV($C9,E$34:$H$34)</f>
        <v>380771227.93436468</v>
      </c>
      <c r="F37" s="48">
        <f>(1+$C9)*NPV($C9,F$34:$H$34)</f>
        <v>476048906.59264314</v>
      </c>
      <c r="G37" s="48">
        <f>(1+$C9)*NPV($C9,G$34:$H$34)</f>
        <v>593926688.94465685</v>
      </c>
      <c r="H37" s="48">
        <f>(1+$C9)*NPV($C9,H$34:$H$34)</f>
        <v>717703368.68571413</v>
      </c>
      <c r="I37" s="41"/>
      <c r="J37" s="42"/>
    </row>
    <row r="38" spans="2:10">
      <c r="B38" s="37"/>
      <c r="C38" s="38"/>
      <c r="D38" s="39"/>
      <c r="E38" s="39"/>
      <c r="F38" s="39"/>
      <c r="G38" s="39"/>
      <c r="H38" s="39"/>
      <c r="I38" s="46"/>
      <c r="J38" s="47"/>
    </row>
    <row r="39" spans="2:10">
      <c r="B39" s="52"/>
      <c r="C39" s="53"/>
      <c r="D39" s="54"/>
      <c r="E39" s="54"/>
      <c r="F39" s="54"/>
      <c r="G39" s="54"/>
      <c r="H39" s="54"/>
      <c r="I39" s="55"/>
      <c r="J39" s="56"/>
    </row>
    <row r="40" spans="2:10">
      <c r="B40" s="57" t="s">
        <v>323</v>
      </c>
      <c r="C40" s="58">
        <v>1.3</v>
      </c>
      <c r="D40" s="59">
        <f>SUM('Exhibit 7e'!C7:C8,'Exhibit 7e'!C12:C17)-SUM('Exhibit 7e'!C22:C27)</f>
        <v>-928684</v>
      </c>
      <c r="E40" s="59">
        <f>SUM('Exhibit 7e'!D7:D8,'Exhibit 7e'!D12:D17)-SUM('Exhibit 7e'!D22:D27)</f>
        <v>5929568</v>
      </c>
      <c r="F40" s="59">
        <f>SUM('Exhibit 7e'!E7:E8,'Exhibit 7e'!E12:E17)-SUM('Exhibit 7e'!E22:E27)</f>
        <v>8390096</v>
      </c>
      <c r="G40" s="59">
        <f>SUM('Exhibit 7e'!F7:F8,'Exhibit 7e'!F12:F17)-SUM('Exhibit 7e'!F22:F27)</f>
        <v>28805927</v>
      </c>
      <c r="H40" s="59">
        <f>SUM('Exhibit 7e'!G7:G8,'Exhibit 7e'!G12:G17)-SUM('Exhibit 7e'!G22:G27)</f>
        <v>45260573</v>
      </c>
      <c r="I40" s="60"/>
      <c r="J40" s="61"/>
    </row>
    <row r="41" spans="2:10">
      <c r="B41" s="57" t="s">
        <v>324</v>
      </c>
      <c r="C41" s="62" t="b">
        <f>AND(D41:H41)</f>
        <v>1</v>
      </c>
      <c r="D41" s="63" t="b">
        <f>ABS(D32-D40)&lt;=$C40</f>
        <v>1</v>
      </c>
      <c r="E41" s="63" t="b">
        <f>ABS(E32-E40)&lt;=$C40</f>
        <v>1</v>
      </c>
      <c r="F41" s="63" t="b">
        <f>ABS(F32-F40)&lt;=$C40</f>
        <v>1</v>
      </c>
      <c r="G41" s="63" t="b">
        <f>ABS(G32-G40)&lt;=$C40</f>
        <v>1</v>
      </c>
      <c r="H41" s="63" t="b">
        <f>ABS(H32-H40)&lt;=$C40</f>
        <v>1</v>
      </c>
      <c r="I41" s="60"/>
      <c r="J41" s="61"/>
    </row>
    <row r="42" spans="2:10">
      <c r="B42" s="64"/>
      <c r="C42" s="65"/>
      <c r="D42" s="66"/>
      <c r="E42" s="66"/>
      <c r="F42" s="66"/>
      <c r="G42" s="66"/>
      <c r="H42" s="66"/>
      <c r="I42" s="67"/>
      <c r="J42" s="6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Exhibit 6</vt:lpstr>
      <vt:lpstr>Exhibit 7a</vt:lpstr>
      <vt:lpstr>Exhibit 7b</vt:lpstr>
      <vt:lpstr>Exhibit 7c</vt:lpstr>
      <vt:lpstr>Exhibit 7d</vt:lpstr>
      <vt:lpstr>Exhibit 7e</vt:lpstr>
      <vt:lpstr>Val</vt:lpstr>
    </vt:vector>
  </TitlesOfParts>
  <Company>The University of Chicago Booth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MBA Learns to Code</cp:lastModifiedBy>
  <dcterms:created xsi:type="dcterms:W3CDTF">2014-03-10T17:45:29Z</dcterms:created>
  <dcterms:modified xsi:type="dcterms:W3CDTF">2016-03-14T01:25:55Z</dcterms:modified>
</cp:coreProperties>
</file>