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5"/>
  </bookViews>
  <sheets>
    <sheet name="Setup" sheetId="2" r:id="rId1"/>
    <sheet name="Market Data" sheetId="3" r:id="rId2"/>
    <sheet name="Model" sheetId="4" r:id="rId3"/>
    <sheet name="Event &amp; Indices" sheetId="7" r:id="rId4"/>
    <sheet name="Script" sheetId="6" r:id="rId5"/>
    <sheet name="Pricer" sheetId="8" r:id="rId6"/>
  </sheets>
  <calcPr calcId="152511" calcMode="manual" calcOnSave="0"/>
</workbook>
</file>

<file path=xl/calcChain.xml><?xml version="1.0" encoding="utf-8"?>
<calcChain xmlns="http://schemas.openxmlformats.org/spreadsheetml/2006/main">
  <c r="I8" i="7" l="1"/>
  <c r="B14" i="6"/>
  <c r="B20" i="3" l="1"/>
  <c r="F10" i="4"/>
  <c r="X13" i="4" l="1"/>
  <c r="Y13" i="4"/>
  <c r="Z13" i="4"/>
  <c r="AA13" i="4"/>
  <c r="AB13" i="4"/>
  <c r="AC13" i="4"/>
  <c r="AD13" i="4"/>
  <c r="AE13" i="4"/>
  <c r="AF13" i="4"/>
  <c r="AG13" i="4"/>
  <c r="X1" i="4"/>
  <c r="X12" i="4" s="1"/>
  <c r="Y1" i="4"/>
  <c r="Y12" i="4" s="1"/>
  <c r="Z1" i="4"/>
  <c r="Z12" i="4" s="1"/>
  <c r="AA1" i="4"/>
  <c r="AA12" i="4" s="1"/>
  <c r="AB1" i="4"/>
  <c r="AB12" i="4" s="1"/>
  <c r="AC1" i="4"/>
  <c r="AC12" i="4" s="1"/>
  <c r="AD1" i="4"/>
  <c r="AD12" i="4" s="1"/>
  <c r="AE1" i="4"/>
  <c r="AE12" i="4" s="1"/>
  <c r="AF1" i="4"/>
  <c r="AF12" i="4" s="1"/>
  <c r="AG1" i="4"/>
  <c r="AG12" i="4" s="1"/>
  <c r="AG3" i="4" l="1"/>
  <c r="AC3" i="4"/>
  <c r="Y3" i="4"/>
  <c r="AF3" i="4"/>
  <c r="AB3" i="4"/>
  <c r="X3" i="4"/>
  <c r="AE3" i="4"/>
  <c r="AA3" i="4"/>
  <c r="AD3" i="4"/>
  <c r="Z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I13" i="4"/>
  <c r="J1" i="4"/>
  <c r="J12" i="4" s="1"/>
  <c r="K1" i="4"/>
  <c r="K12" i="4" s="1"/>
  <c r="L1" i="4"/>
  <c r="L12" i="4" s="1"/>
  <c r="M1" i="4"/>
  <c r="M12" i="4" s="1"/>
  <c r="N1" i="4"/>
  <c r="N12" i="4" s="1"/>
  <c r="O1" i="4"/>
  <c r="O12" i="4" s="1"/>
  <c r="P1" i="4"/>
  <c r="P12" i="4" s="1"/>
  <c r="Q1" i="4"/>
  <c r="Q12" i="4" s="1"/>
  <c r="R1" i="4"/>
  <c r="R12" i="4" s="1"/>
  <c r="S1" i="4"/>
  <c r="S12" i="4" s="1"/>
  <c r="T1" i="4"/>
  <c r="T12" i="4" s="1"/>
  <c r="U1" i="4"/>
  <c r="U12" i="4" s="1"/>
  <c r="V1" i="4"/>
  <c r="V12" i="4" s="1"/>
  <c r="W1" i="4"/>
  <c r="W12" i="4" s="1"/>
  <c r="I1" i="4"/>
  <c r="I12" i="4" s="1"/>
  <c r="I19" i="7"/>
  <c r="I2" i="3"/>
  <c r="G10" i="3" l="1"/>
  <c r="S3" i="4"/>
  <c r="O3" i="4"/>
  <c r="K3" i="4"/>
  <c r="W3" i="4"/>
  <c r="U3" i="4"/>
  <c r="Q3" i="4"/>
  <c r="M3" i="4"/>
  <c r="R3" i="4"/>
  <c r="N3" i="4"/>
  <c r="J3" i="4"/>
  <c r="V3" i="4"/>
  <c r="T3" i="4"/>
  <c r="P3" i="4"/>
  <c r="L3" i="4"/>
  <c r="C11" i="8" l="1"/>
  <c r="C10" i="8"/>
  <c r="F8" i="8"/>
  <c r="I10" i="7" a="1"/>
  <c r="G1" i="8"/>
  <c r="C7" i="6"/>
  <c r="F9" i="8" l="1"/>
  <c r="I10" i="7"/>
  <c r="I11" i="7"/>
  <c r="I12" i="7"/>
  <c r="I3" i="4" l="1"/>
  <c r="F31" i="7" a="1"/>
  <c r="C10" i="6" a="1"/>
  <c r="C31" i="7" a="1"/>
  <c r="C11" i="6" l="1"/>
  <c r="C12" i="6"/>
  <c r="C10" i="6"/>
  <c r="F31" i="7"/>
  <c r="F32" i="7"/>
  <c r="F33" i="7"/>
  <c r="C8" i="8"/>
  <c r="C31" i="7"/>
  <c r="C32" i="7"/>
  <c r="C33" i="7"/>
  <c r="C17" i="8" a="1"/>
  <c r="C19" i="8" l="1"/>
  <c r="C17" i="8"/>
  <c r="C18" i="8"/>
  <c r="C10" i="2" a="1"/>
  <c r="C10" i="3"/>
  <c r="G23" i="3" a="1"/>
  <c r="C15" i="3" a="1"/>
  <c r="F14" i="4" a="1"/>
  <c r="F15" i="4" l="1"/>
  <c r="F16" i="4"/>
  <c r="C13" i="4" s="1"/>
  <c r="F14" i="4"/>
  <c r="C15" i="3"/>
  <c r="C16" i="3"/>
  <c r="C17" i="3"/>
  <c r="G23" i="3"/>
  <c r="G24" i="3"/>
  <c r="G25" i="3"/>
  <c r="C11" i="2"/>
  <c r="C12" i="2"/>
  <c r="C10" i="2"/>
  <c r="Y53" i="4" l="1"/>
  <c r="AD53" i="4"/>
  <c r="AB53" i="4"/>
  <c r="P53" i="4"/>
  <c r="U53" i="4"/>
  <c r="V53" i="4"/>
  <c r="W53" i="4"/>
  <c r="AC53" i="4"/>
  <c r="AA53" i="4"/>
  <c r="AF53" i="4"/>
  <c r="T53" i="4"/>
  <c r="J53" i="4"/>
  <c r="K53" i="4"/>
  <c r="AG53" i="4"/>
  <c r="AE53" i="4"/>
  <c r="I53" i="4"/>
  <c r="M53" i="4"/>
  <c r="N53" i="4"/>
  <c r="O53" i="4"/>
  <c r="Z53" i="4"/>
  <c r="X53" i="4"/>
  <c r="L53" i="4"/>
  <c r="Q53" i="4"/>
  <c r="R53" i="4"/>
  <c r="S53" i="4"/>
  <c r="C15" i="4"/>
  <c r="AA55" i="4"/>
  <c r="AF55" i="4"/>
  <c r="Z55" i="4"/>
  <c r="R55" i="4"/>
  <c r="S55" i="4"/>
  <c r="T55" i="4"/>
  <c r="I55" i="4"/>
  <c r="AE55" i="4"/>
  <c r="Y55" i="4"/>
  <c r="AD55" i="4"/>
  <c r="V55" i="4"/>
  <c r="W55" i="4"/>
  <c r="M55" i="4"/>
  <c r="X55" i="4"/>
  <c r="AC55" i="4"/>
  <c r="J55" i="4"/>
  <c r="K55" i="4"/>
  <c r="L55" i="4"/>
  <c r="Q55" i="4"/>
  <c r="AB55" i="4"/>
  <c r="AG55" i="4"/>
  <c r="N55" i="4"/>
  <c r="O55" i="4"/>
  <c r="P55" i="4"/>
  <c r="U55" i="4"/>
  <c r="AD69" i="4" a="1"/>
  <c r="V69" i="4" a="1"/>
  <c r="AF69" i="4" a="1"/>
  <c r="AG69" i="4" a="1"/>
  <c r="N69" i="4" a="1"/>
  <c r="L69" i="4" a="1"/>
  <c r="C29" i="4" a="1"/>
  <c r="AB69" i="4" a="1"/>
  <c r="W69" i="4" a="1"/>
  <c r="T69" i="4" a="1"/>
  <c r="AE69" i="4" a="1"/>
  <c r="O69" i="4" a="1"/>
  <c r="Q69" i="4" a="1"/>
  <c r="P69" i="4" a="1"/>
  <c r="AC69" i="4" a="1"/>
  <c r="J69" i="4" a="1"/>
  <c r="I69" i="4" a="1"/>
  <c r="Z69" i="4" a="1"/>
  <c r="R69" i="4" a="1"/>
  <c r="Y69" i="4" a="1"/>
  <c r="U69" i="4" a="1"/>
  <c r="AA69" i="4" a="1"/>
  <c r="K69" i="4" a="1"/>
  <c r="M69" i="4" a="1"/>
  <c r="X69" i="4" a="1"/>
  <c r="S69" i="4" a="1"/>
  <c r="S70" i="4" l="1"/>
  <c r="S71" i="4"/>
  <c r="S69" i="4"/>
  <c r="X70" i="4"/>
  <c r="X71" i="4"/>
  <c r="X69" i="4"/>
  <c r="M71" i="4"/>
  <c r="M69" i="4"/>
  <c r="M70" i="4"/>
  <c r="K70" i="4"/>
  <c r="K71" i="4"/>
  <c r="K69" i="4"/>
  <c r="AA71" i="4"/>
  <c r="AA70" i="4"/>
  <c r="AA69" i="4"/>
  <c r="U71" i="4"/>
  <c r="U69" i="4"/>
  <c r="U70" i="4"/>
  <c r="Y70" i="4"/>
  <c r="Y71" i="4"/>
  <c r="Y69" i="4"/>
  <c r="R69" i="4"/>
  <c r="R70" i="4"/>
  <c r="R71" i="4"/>
  <c r="Z71" i="4"/>
  <c r="Z70" i="4"/>
  <c r="Z69" i="4"/>
  <c r="I69" i="4"/>
  <c r="I70" i="4"/>
  <c r="I71" i="4"/>
  <c r="J70" i="4"/>
  <c r="J71" i="4"/>
  <c r="J69" i="4"/>
  <c r="AC70" i="4"/>
  <c r="AC69" i="4"/>
  <c r="AC71" i="4"/>
  <c r="P70" i="4"/>
  <c r="P71" i="4"/>
  <c r="P69" i="4"/>
  <c r="Q69" i="4"/>
  <c r="Q70" i="4"/>
  <c r="Q71" i="4"/>
  <c r="O71" i="4"/>
  <c r="O70" i="4"/>
  <c r="O69" i="4"/>
  <c r="AE71" i="4"/>
  <c r="AE69" i="4"/>
  <c r="AE70" i="4"/>
  <c r="T70" i="4"/>
  <c r="T69" i="4"/>
  <c r="T71" i="4"/>
  <c r="W70" i="4"/>
  <c r="W71" i="4"/>
  <c r="W69" i="4"/>
  <c r="AB71" i="4"/>
  <c r="AB69" i="4"/>
  <c r="AB70" i="4"/>
  <c r="C29" i="4"/>
  <c r="C30" i="4"/>
  <c r="C31" i="4"/>
  <c r="F11" i="8" s="1"/>
  <c r="L70" i="4"/>
  <c r="L71" i="4"/>
  <c r="L69" i="4"/>
  <c r="N69" i="4"/>
  <c r="N71" i="4"/>
  <c r="N70" i="4"/>
  <c r="AG71" i="4"/>
  <c r="AG70" i="4"/>
  <c r="AG69" i="4"/>
  <c r="AF71" i="4"/>
  <c r="AF69" i="4"/>
  <c r="AF70" i="4"/>
  <c r="V69" i="4"/>
  <c r="V70" i="4"/>
  <c r="V71" i="4"/>
  <c r="AD69" i="4"/>
  <c r="AD70" i="4"/>
  <c r="AD71" i="4"/>
  <c r="F29" i="8" a="1"/>
  <c r="F26" i="8" a="1"/>
  <c r="F28" i="8" l="1"/>
  <c r="F26" i="8"/>
  <c r="F27" i="8"/>
  <c r="F30" i="8"/>
  <c r="F31" i="8"/>
  <c r="F29" i="8"/>
  <c r="I29" i="8" s="1"/>
</calcChain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Bachelier Normal volatility model (see paper by Jaeckel)
volatility in basis points (divided by 1e4)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calibrating instruments are the swaptions that source the yield curve and the volatility surface ATM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lambda1 = reversion speed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Prob is the frequency of occurrencies of calls
callsize index is the counter of calls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H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Bloomberg price</t>
        </r>
      </text>
    </comment>
  </commentList>
</comments>
</file>

<file path=xl/sharedStrings.xml><?xml version="1.0" encoding="utf-8"?>
<sst xmlns="http://schemas.openxmlformats.org/spreadsheetml/2006/main" count="636" uniqueCount="261">
  <si>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</si>
  <si>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</si>
  <si>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</si>
  <si>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</si>
  <si>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</si>
  <si>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</si>
  <si>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</si>
  <si>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</si>
  <si>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</si>
  <si>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</si>
  <si>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</si>
  <si>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</si>
  <si>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</si>
  <si>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</si>
  <si>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</si>
  <si>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</si>
  <si>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</si>
  <si>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</si>
  <si>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</si>
  <si>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</si>
  <si>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</si>
  <si>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</si>
  <si>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</si>
  <si>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</si>
  <si>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ID</t>
  </si>
  <si>
    <t>NAME</t>
  </si>
  <si>
    <t>OBJECT</t>
  </si>
  <si>
    <t>EVENTS</t>
  </si>
  <si>
    <t>TYPE</t>
  </si>
  <si>
    <t>SINGLE DATE</t>
  </si>
  <si>
    <t>COMMENT</t>
  </si>
  <si>
    <t>Comments here</t>
  </si>
  <si>
    <t>SKIP</t>
  </si>
  <si>
    <t>DATES</t>
  </si>
  <si>
    <t>CONTAINER</t>
  </si>
  <si>
    <t>Updated</t>
  </si>
  <si>
    <t>Timer</t>
  </si>
  <si>
    <t>TODAY</t>
  </si>
  <si>
    <t>MARKET DATA</t>
  </si>
  <si>
    <t>YIELD</t>
  </si>
  <si>
    <t>INTERP METHOD</t>
  </si>
  <si>
    <t>INTERP VARIABLE</t>
  </si>
  <si>
    <t>CURRENCY</t>
  </si>
  <si>
    <t>DATA</t>
  </si>
  <si>
    <t>BASIS</t>
  </si>
  <si>
    <t>EXTRAPOLATION METHOD</t>
  </si>
  <si>
    <t>EXTRAPOLATION PARAMETERS</t>
  </si>
  <si>
    <t>LINEAR</t>
  </si>
  <si>
    <t>LOGDF</t>
  </si>
  <si>
    <t>USD</t>
  </si>
  <si>
    <t>DATE</t>
  </si>
  <si>
    <t>DISCOUNT FACTOR</t>
  </si>
  <si>
    <t>SWAPTION VOLATILITY</t>
  </si>
  <si>
    <t>INTERP</t>
  </si>
  <si>
    <t>NOWDATE</t>
  </si>
  <si>
    <t>NORMAL VOL</t>
  </si>
  <si>
    <t>TRUNCATED NORMAL VOL</t>
  </si>
  <si>
    <t>SCALING FACTOR</t>
  </si>
  <si>
    <t>CONVENTION</t>
  </si>
  <si>
    <t>EXTRAPOLATION</t>
  </si>
  <si>
    <t>VOLATILITY BASIS</t>
  </si>
  <si>
    <t>FIX CALENDAR</t>
  </si>
  <si>
    <t>NOTICE PERIOD</t>
  </si>
  <si>
    <t>QUOTE TYPE</t>
  </si>
  <si>
    <t>VOL RATE SHIFT</t>
  </si>
  <si>
    <t>SHIFT IS MATRIX</t>
  </si>
  <si>
    <t>VOLSF</t>
  </si>
  <si>
    <t>CONV.IR.USD-LIBOR-3M.SWAP</t>
  </si>
  <si>
    <t>MODEL</t>
  </si>
  <si>
    <t>IR</t>
  </si>
  <si>
    <t>Model</t>
  </si>
  <si>
    <t xml:space="preserve">Hull White 1F </t>
  </si>
  <si>
    <t>COMPUTE MODE</t>
  </si>
  <si>
    <t>MARKET</t>
  </si>
  <si>
    <t>INSTRUMENTS</t>
  </si>
  <si>
    <t>SOLVER</t>
  </si>
  <si>
    <t>DOMESTIC YIELD CURVE</t>
  </si>
  <si>
    <t>LAMBDA1</t>
  </si>
  <si>
    <t>SIGMA1</t>
  </si>
  <si>
    <t>MAX REVERSION</t>
  </si>
  <si>
    <t>TIMESTEPS</t>
  </si>
  <si>
    <t>WEIGHTING SCHEME</t>
  </si>
  <si>
    <t>WEIGHTS</t>
  </si>
  <si>
    <t>OPTION TARGET</t>
  </si>
  <si>
    <t>CPI INDEX NAME</t>
  </si>
  <si>
    <t>MIN REVERSION</t>
  </si>
  <si>
    <t>MAX HW VOL</t>
  </si>
  <si>
    <t>MIN HW VOL</t>
  </si>
  <si>
    <t>HW1F</t>
  </si>
  <si>
    <t>FAST</t>
  </si>
  <si>
    <t>TARGET VOL</t>
  </si>
  <si>
    <t>INSTRUMENT COLLECTION</t>
  </si>
  <si>
    <t>COMPONENTS</t>
  </si>
  <si>
    <t>FOREIGN 1 CURRENCY</t>
  </si>
  <si>
    <t>INSTRUMENT</t>
  </si>
  <si>
    <t>INSTCOLL</t>
  </si>
  <si>
    <t>SWAPTION</t>
  </si>
  <si>
    <t>ROUNDING</t>
  </si>
  <si>
    <t>FLAVOR</t>
  </si>
  <si>
    <t>FIXED FREQUENCY</t>
  </si>
  <si>
    <t>END TENOR</t>
  </si>
  <si>
    <t>START TENOR</t>
  </si>
  <si>
    <t>FLOAT ACCRUAL FREQ</t>
  </si>
  <si>
    <t>STRIKE</t>
  </si>
  <si>
    <t>RATE BASIS</t>
  </si>
  <si>
    <t>RATE FREQUENCY</t>
  </si>
  <si>
    <t>RATE ACCRUAL CALENDAR</t>
  </si>
  <si>
    <t>RATE ACCRUAL CONVENTION</t>
  </si>
  <si>
    <t>RATE SPOT LAG</t>
  </si>
  <si>
    <t>RATE FIXING CALENDAR</t>
  </si>
  <si>
    <t>RATE FIXING CONVENTION</t>
  </si>
  <si>
    <t>RATE CALCULATION RULE</t>
  </si>
  <si>
    <t>QUOTE</t>
  </si>
  <si>
    <t>FIX CONVENTION</t>
  </si>
  <si>
    <t>FLOAT FIXING CALENDAR</t>
  </si>
  <si>
    <t>FLOAT FIXING CONVENTION</t>
  </si>
  <si>
    <t>FLOAT FIXING LAG</t>
  </si>
  <si>
    <t>FIXED END OF MONTH</t>
  </si>
  <si>
    <t>FLOAT END OF MONTH</t>
  </si>
  <si>
    <t>FIXED ACCRUAL BASIS</t>
  </si>
  <si>
    <t>FLOAT ACCRUAL BASIS</t>
  </si>
  <si>
    <t>FIXED ACCRUAL CALENDAR</t>
  </si>
  <si>
    <t>FIXED ACCRUAL CONVENTION</t>
  </si>
  <si>
    <t>FIXED FRONT STUB</t>
  </si>
  <si>
    <t>FIXED LONG STUB</t>
  </si>
  <si>
    <t>FIXED PAY CALENDAR</t>
  </si>
  <si>
    <t>FIXED PAY CONVENTION</t>
  </si>
  <si>
    <t>FIXED PAY LAG</t>
  </si>
  <si>
    <t>FLOAT ACCRUAL CALENDAR</t>
  </si>
  <si>
    <t>FLOAT ACCRUAL CONVENTION</t>
  </si>
  <si>
    <t>FLOAT FRONT STUB</t>
  </si>
  <si>
    <t>FLOAT LONG STUB</t>
  </si>
  <si>
    <t>FLOAT PAY CALENDAR</t>
  </si>
  <si>
    <t>FLOAT PAY CONVENTION</t>
  </si>
  <si>
    <t>FLOAT PAY LAG</t>
  </si>
  <si>
    <t>SIGMA1 QUOTE</t>
  </si>
  <si>
    <t>INDEX CURVE</t>
  </si>
  <si>
    <t>NOTIONAL</t>
  </si>
  <si>
    <t>RATE CONVENTIONS</t>
  </si>
  <si>
    <t>PREMIUM</t>
  </si>
  <si>
    <t>PREMIUM PAYMENT LAG</t>
  </si>
  <si>
    <t>PREMIUM PAYMENT CALENDAR</t>
  </si>
  <si>
    <t>PREMIUM PAYMENT CONVENTION</t>
  </si>
  <si>
    <t>SWAP CONVENTIONS</t>
  </si>
  <si>
    <t>SETTLEMENT TYPE</t>
  </si>
  <si>
    <t>PREMIUM DISCOUNT CURVE</t>
  </si>
  <si>
    <t>PREMIUM TYPE</t>
  </si>
  <si>
    <t>CALL</t>
  </si>
  <si>
    <t>ATM</t>
  </si>
  <si>
    <t>SCRIPT</t>
  </si>
  <si>
    <t>DIRECTION</t>
  </si>
  <si>
    <t>BACKWARD</t>
  </si>
  <si>
    <t>VALUE</t>
  </si>
  <si>
    <t>Notional</t>
  </si>
  <si>
    <t>END PAYOFFSCRIPT</t>
  </si>
  <si>
    <t>PRODUCTS</t>
  </si>
  <si>
    <r>
      <t xml:space="preserve">    </t>
    </r>
    <r>
      <rPr>
        <sz val="10"/>
        <color rgb="FF40B53F"/>
        <rFont val="Courier New"/>
        <family val="3"/>
      </rPr>
      <t xml:space="preserve">//CREDIT_x000D_ </t>
    </r>
  </si>
  <si>
    <r>
      <t xml:space="preserve">    </t>
    </r>
    <r>
      <rPr>
        <sz val="10"/>
        <color rgb="FF40B53F"/>
        <rFont val="Courier New"/>
        <family val="3"/>
      </rPr>
      <t xml:space="preserve">//PAYMENTLOG_x000D_ </t>
    </r>
  </si>
  <si>
    <t>END PRODUCTS</t>
  </si>
  <si>
    <t>PAYOFFSCRIPT</t>
  </si>
  <si>
    <t>payoffscript</t>
  </si>
  <si>
    <t>KERNEL</t>
  </si>
  <si>
    <t>CURRENCY1</t>
  </si>
  <si>
    <t>PAYOFF</t>
  </si>
  <si>
    <t>INDEX</t>
  </si>
  <si>
    <t>PRICING KEYS</t>
  </si>
  <si>
    <t>IGNORE UNSATISFIED EXTERNALS</t>
  </si>
  <si>
    <t>PV NAME</t>
  </si>
  <si>
    <t>PRICE</t>
  </si>
  <si>
    <t>QUALITY</t>
  </si>
  <si>
    <t>METHOD</t>
  </si>
  <si>
    <t>CONCURRENCY</t>
  </si>
  <si>
    <t>MC CONCURRENCY</t>
  </si>
  <si>
    <t>VALUEDATE</t>
  </si>
  <si>
    <t>TRACE</t>
  </si>
  <si>
    <t>DEBUGGER</t>
  </si>
  <si>
    <t>INCLUDE VALUE DATE</t>
  </si>
  <si>
    <t>ACCRUAL RESETS ON</t>
  </si>
  <si>
    <t>USE ADAPTATIONS</t>
  </si>
  <si>
    <t>PRICING REQUESTS</t>
  </si>
  <si>
    <t>GREEKS PRODUCTS</t>
  </si>
  <si>
    <t>PATHS</t>
  </si>
  <si>
    <t>BACKWARDMC</t>
  </si>
  <si>
    <t>INTEREST DATES</t>
  </si>
  <si>
    <t>END DATE</t>
  </si>
  <si>
    <t>STARTDATE</t>
  </si>
  <si>
    <t>FREQ</t>
  </si>
  <si>
    <t>END OF MONTH</t>
  </si>
  <si>
    <t>FRONT STUB</t>
  </si>
  <si>
    <t>LONG STUB</t>
  </si>
  <si>
    <t>ARREARS RESET</t>
  </si>
  <si>
    <t>FRONT PAY</t>
  </si>
  <si>
    <t>PAY CALENDAR</t>
  </si>
  <si>
    <t>PAY CONVENTION</t>
  </si>
  <si>
    <t>PAYMENT LAG</t>
  </si>
  <si>
    <t>ACCRUAL CALENDAR</t>
  </si>
  <si>
    <t>ACCRUAL CONVENTION</t>
  </si>
  <si>
    <t>MATURITY UNADJUSTED</t>
  </si>
  <si>
    <t>START UNADJUSTED</t>
  </si>
  <si>
    <t>FIRST ROLL DATE</t>
  </si>
  <si>
    <t>PENULTIMATE ROLL DATE</t>
  </si>
  <si>
    <t>CPNDATES</t>
  </si>
  <si>
    <t>30/360</t>
  </si>
  <si>
    <t>CpnRate</t>
  </si>
  <si>
    <r>
      <t xml:space="preserve">    </t>
    </r>
    <r>
      <rPr>
        <sz val="10"/>
        <color rgb="FF0000FF"/>
        <rFont val="Courier New"/>
        <family val="3"/>
      </rPr>
      <t>IF</t>
    </r>
    <r>
      <rPr>
        <sz val="10"/>
        <color indexed="8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ISACTIVE</t>
    </r>
    <r>
      <rPr>
        <sz val="10"/>
        <color indexed="8"/>
        <rFont val="Courier New"/>
        <family val="3"/>
      </rPr>
      <t xml:space="preserve">(CPNDATES) </t>
    </r>
    <r>
      <rPr>
        <sz val="10"/>
        <color rgb="FF0000FF"/>
        <rFont val="Courier New"/>
        <family val="3"/>
      </rPr>
      <t>THEN</t>
    </r>
  </si>
  <si>
    <r>
      <t xml:space="preserve">    </t>
    </r>
    <r>
      <rPr>
        <sz val="10"/>
        <color rgb="FF0000FF"/>
        <rFont val="Courier New"/>
        <family val="3"/>
      </rPr>
      <t>ENDIF</t>
    </r>
  </si>
  <si>
    <t xml:space="preserve">        flow = Notional * CpnRate * CPNDATESDCF</t>
  </si>
  <si>
    <r>
      <t xml:space="preserve">    </t>
    </r>
    <r>
      <rPr>
        <sz val="10"/>
        <color rgb="FF0000FF"/>
        <rFont val="Courier New"/>
        <family val="3"/>
      </rPr>
      <t>DISCOUNTING</t>
    </r>
    <r>
      <rPr>
        <sz val="10"/>
        <color indexed="8"/>
        <rFont val="Courier New"/>
        <family val="3"/>
      </rPr>
      <t xml:space="preserve"> PV, option, NocallBond</t>
    </r>
  </si>
  <si>
    <r>
      <t xml:space="preserve">        </t>
    </r>
    <r>
      <rPr>
        <sz val="10"/>
        <color rgb="FF0000FF"/>
        <rFont val="Courier New"/>
        <family val="3"/>
      </rPr>
      <t>IF</t>
    </r>
    <r>
      <rPr>
        <sz val="10"/>
        <color indexed="8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ISLAST</t>
    </r>
    <r>
      <rPr>
        <sz val="10"/>
        <color indexed="8"/>
        <rFont val="Courier New"/>
        <family val="3"/>
      </rPr>
      <t xml:space="preserve">(CPNDATES) </t>
    </r>
    <r>
      <rPr>
        <sz val="10"/>
        <color rgb="FF0000FF"/>
        <rFont val="Courier New"/>
        <family val="3"/>
      </rPr>
      <t>THEN</t>
    </r>
  </si>
  <si>
    <r>
      <t xml:space="preserve">            NocallBond += </t>
    </r>
    <r>
      <rPr>
        <sz val="10"/>
        <color rgb="FF0000FF"/>
        <rFont val="Courier New"/>
        <family val="3"/>
      </rPr>
      <t>CASH</t>
    </r>
    <r>
      <rPr>
        <sz val="10"/>
        <color indexed="8"/>
        <rFont val="Courier New"/>
        <family val="3"/>
      </rPr>
      <t xml:space="preserve">(Notional, CPNDATES, </t>
    </r>
    <r>
      <rPr>
        <sz val="10"/>
        <color rgb="FF0000FF"/>
        <rFont val="Courier New"/>
        <family val="3"/>
      </rPr>
      <t>THISPAY</t>
    </r>
    <r>
      <rPr>
        <sz val="10"/>
        <color indexed="8"/>
        <rFont val="Courier New"/>
        <family val="3"/>
      </rPr>
      <t xml:space="preserve">) </t>
    </r>
  </si>
  <si>
    <r>
      <t xml:space="preserve">        </t>
    </r>
    <r>
      <rPr>
        <sz val="10"/>
        <color rgb="FF0000FF"/>
        <rFont val="Courier New"/>
        <family val="3"/>
      </rPr>
      <t>ENDIF</t>
    </r>
  </si>
  <si>
    <r>
      <t xml:space="preserve">        NocallBond += </t>
    </r>
    <r>
      <rPr>
        <sz val="10"/>
        <color rgb="FF0000FF"/>
        <rFont val="Courier New"/>
        <family val="3"/>
      </rPr>
      <t>CASH</t>
    </r>
    <r>
      <rPr>
        <sz val="10"/>
        <color indexed="8"/>
        <rFont val="Courier New"/>
        <family val="3"/>
      </rPr>
      <t xml:space="preserve">(flow, CPNDATES, </t>
    </r>
    <r>
      <rPr>
        <sz val="10"/>
        <color rgb="FF0000FF"/>
        <rFont val="Courier New"/>
        <family val="3"/>
      </rPr>
      <t>THISPAY</t>
    </r>
    <r>
      <rPr>
        <sz val="10"/>
        <color indexed="8"/>
        <rFont val="Courier New"/>
        <family val="3"/>
      </rPr>
      <t xml:space="preserve">) </t>
    </r>
  </si>
  <si>
    <t>PV</t>
  </si>
  <si>
    <t>prob</t>
  </si>
  <si>
    <t>OPTION DATES</t>
  </si>
  <si>
    <t>INCLUDE FRONT</t>
  </si>
  <si>
    <t>INCLUDE LAST</t>
  </si>
  <si>
    <t>EXCLUDE PAST</t>
  </si>
  <si>
    <t>SCRIPT1</t>
  </si>
  <si>
    <r>
      <t xml:space="preserve">    </t>
    </r>
    <r>
      <rPr>
        <sz val="10"/>
        <color rgb="FF0000FF"/>
        <rFont val="Courier New"/>
        <family val="3"/>
      </rPr>
      <t>TEMPORARY</t>
    </r>
    <r>
      <rPr>
        <sz val="10"/>
        <color indexed="8"/>
        <rFont val="Courier New"/>
        <family val="3"/>
      </rPr>
      <t xml:space="preserve"> flow, EventOcc</t>
    </r>
  </si>
  <si>
    <t>INTEGER</t>
  </si>
  <si>
    <t>CALLSIZE</t>
  </si>
  <si>
    <r>
      <t xml:space="preserve">    </t>
    </r>
    <r>
      <rPr>
        <sz val="10"/>
        <color rgb="FF0000FF"/>
        <rFont val="Courier New"/>
        <family val="3"/>
      </rPr>
      <t>NONDISCOUNTING</t>
    </r>
    <r>
      <rPr>
        <sz val="10"/>
        <color indexed="8"/>
        <rFont val="Courier New"/>
        <family val="3"/>
      </rPr>
      <t xml:space="preserve"> Prob[CallSize + 1]</t>
    </r>
  </si>
  <si>
    <r>
      <t xml:space="preserve">    </t>
    </r>
    <r>
      <rPr>
        <sz val="10"/>
        <color rgb="FF0000FF"/>
        <rFont val="Courier New"/>
        <family val="3"/>
      </rPr>
      <t>INTEGER</t>
    </r>
    <r>
      <rPr>
        <sz val="10"/>
        <color indexed="8"/>
        <rFont val="Courier New"/>
        <family val="3"/>
      </rPr>
      <t xml:space="preserve"> COUNTER</t>
    </r>
  </si>
  <si>
    <t xml:space="preserve">            COUNTER = CallSize + 1</t>
  </si>
  <si>
    <t xml:space="preserve">            Prob[CallSize + 1] = 1</t>
  </si>
  <si>
    <r>
      <t xml:space="preserve">        </t>
    </r>
    <r>
      <rPr>
        <sz val="10"/>
        <color rgb="FF40B53F"/>
        <rFont val="Courier New"/>
        <family val="3"/>
      </rPr>
      <t xml:space="preserve">//Prob = WHEN(Notional &gt; NocallBond, 1, 0) </t>
    </r>
  </si>
  <si>
    <t xml:space="preserve">        COUNTER -= 1</t>
  </si>
  <si>
    <t xml:space="preserve">        Prob[Counter] = EventOcc</t>
  </si>
  <si>
    <r>
      <t xml:space="preserve">        </t>
    </r>
    <r>
      <rPr>
        <sz val="10"/>
        <color rgb="FF0000FF"/>
        <rFont val="Courier New"/>
        <family val="3"/>
      </rPr>
      <t>FOR</t>
    </r>
    <r>
      <rPr>
        <sz val="10"/>
        <color indexed="8"/>
        <rFont val="Courier New"/>
        <family val="3"/>
      </rPr>
      <t xml:space="preserve"> i = COUNTER + 1 </t>
    </r>
    <r>
      <rPr>
        <sz val="10"/>
        <color rgb="FF0000FF"/>
        <rFont val="Courier New"/>
        <family val="3"/>
      </rPr>
      <t>TO</t>
    </r>
    <r>
      <rPr>
        <sz val="10"/>
        <color indexed="8"/>
        <rFont val="Courier New"/>
        <family val="3"/>
      </rPr>
      <t xml:space="preserve"> CallSize + 1</t>
    </r>
  </si>
  <si>
    <r>
      <t xml:space="preserve">        </t>
    </r>
    <r>
      <rPr>
        <sz val="10"/>
        <color rgb="FF0000FF"/>
        <rFont val="Courier New"/>
        <family val="3"/>
      </rPr>
      <t>NEXT</t>
    </r>
  </si>
  <si>
    <t>KC_BERM</t>
  </si>
  <si>
    <t>PRICER_BERM</t>
  </si>
  <si>
    <r>
      <t xml:space="preserve">            Prob[i] *= </t>
    </r>
    <r>
      <rPr>
        <sz val="10"/>
        <color rgb="FF0000FF"/>
        <rFont val="Courier New"/>
        <family val="3"/>
      </rPr>
      <t>WHEN</t>
    </r>
    <r>
      <rPr>
        <sz val="10"/>
        <color indexed="8"/>
        <rFont val="Courier New"/>
        <family val="3"/>
      </rPr>
      <t xml:space="preserve">(EventOcc, 0, 1) </t>
    </r>
  </si>
  <si>
    <t>NocallBond</t>
  </si>
  <si>
    <t>YC</t>
  </si>
  <si>
    <t>1Mo</t>
  </si>
  <si>
    <t>3Mo</t>
  </si>
  <si>
    <t>6Mo</t>
  </si>
  <si>
    <t>9Mo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</si>
  <si>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</si>
  <si>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</si>
  <si>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</si>
  <si>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</si>
  <si>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</si>
  <si>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</si>
  <si>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</si>
  <si>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</si>
  <si>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</si>
  <si>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</si>
  <si>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</si>
  <si>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</si>
  <si>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</si>
  <si>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</si>
  <si>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</si>
  <si>
    <t>CALLDATES</t>
  </si>
  <si>
    <r>
      <t xml:space="preserve">    </t>
    </r>
    <r>
      <rPr>
        <sz val="10"/>
        <color rgb="FF0000FF"/>
        <rFont val="Courier New"/>
        <family val="3"/>
      </rPr>
      <t>IF</t>
    </r>
    <r>
      <rPr>
        <sz val="10"/>
        <color indexed="8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ISACTIVE</t>
    </r>
    <r>
      <rPr>
        <sz val="10"/>
        <color indexed="8"/>
        <rFont val="Courier New"/>
        <family val="3"/>
      </rPr>
      <t xml:space="preserve">(CALLDATES) </t>
    </r>
    <r>
      <rPr>
        <sz val="10"/>
        <color rgb="FF0000FF"/>
        <rFont val="Courier New"/>
        <family val="3"/>
      </rPr>
      <t>THEN</t>
    </r>
  </si>
  <si>
    <r>
      <t xml:space="preserve">        </t>
    </r>
    <r>
      <rPr>
        <sz val="10"/>
        <color rgb="FF0000FF"/>
        <rFont val="Courier New"/>
        <family val="3"/>
      </rPr>
      <t>IF</t>
    </r>
    <r>
      <rPr>
        <sz val="10"/>
        <color indexed="8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ISLAST</t>
    </r>
    <r>
      <rPr>
        <sz val="10"/>
        <color indexed="8"/>
        <rFont val="Courier New"/>
        <family val="3"/>
      </rPr>
      <t xml:space="preserve">(CALLDATES) </t>
    </r>
    <r>
      <rPr>
        <sz val="10"/>
        <color rgb="FF0000FF"/>
        <rFont val="Courier New"/>
        <family val="3"/>
      </rPr>
      <t>THEN</t>
    </r>
  </si>
  <si>
    <r>
      <t xml:space="preserve">        option = </t>
    </r>
    <r>
      <rPr>
        <sz val="10"/>
        <color rgb="FF0000FF"/>
        <rFont val="Courier New"/>
        <family val="3"/>
      </rPr>
      <t>MAX</t>
    </r>
    <r>
      <rPr>
        <sz val="10"/>
        <color indexed="8"/>
        <rFont val="Courier New"/>
        <family val="3"/>
      </rPr>
      <t xml:space="preserve">(option, NocallBond - Notional) </t>
    </r>
  </si>
  <si>
    <r>
      <t xml:space="preserve">        EventOcc = </t>
    </r>
    <r>
      <rPr>
        <sz val="10"/>
        <color rgb="FF0000FF"/>
        <rFont val="Courier New"/>
        <family val="3"/>
      </rPr>
      <t>WHEN</t>
    </r>
    <r>
      <rPr>
        <sz val="10"/>
        <color indexed="8"/>
        <rFont val="Courier New"/>
        <family val="3"/>
      </rPr>
      <t xml:space="preserve">(option = NocallBond - Notional, 1, 0) </t>
    </r>
  </si>
  <si>
    <t xml:space="preserve">    PV = NocallBond -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</si>
</sst>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ourier New"/>
      <family val="3"/>
    </font>
    <font>
      <sz val="10"/>
      <color rgb="FF0000FF"/>
      <name val="Courier New"/>
      <family val="3"/>
    </font>
    <font>
      <b/>
      <sz val="10"/>
      <name val="Courier New"/>
      <family val="3"/>
    </font>
    <font>
      <sz val="10"/>
      <color rgb="FF40B53F"/>
      <name val="Courier New"/>
      <family val="3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</cellStyleXfs>
  <cellXfs count="25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4" fillId="6" borderId="2" xfId="0" applyFont="1" applyFill="1" applyBorder="1" applyAlignment="1">
      <alignment horizontal="right"/>
    </xf>
    <xf numFmtId="0" fontId="4" fillId="6" borderId="3" xfId="0" applyFont="1" applyFill="1" applyBorder="1" applyAlignment="1">
      <alignment horizontal="right"/>
    </xf>
    <xf numFmtId="14" fontId="4" fillId="4" borderId="2" xfId="0" applyNumberFormat="1" applyFont="1" applyFill="1" applyBorder="1" applyAlignment="1">
      <alignment horizontal="right"/>
    </xf>
    <xf numFmtId="14" fontId="0" fillId="0" borderId="0" xfId="0" applyNumberFormat="1"/>
    <xf numFmtId="0" fontId="3" fillId="5" borderId="0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164" fontId="0" fillId="0" borderId="0" xfId="1" applyNumberFormat="1" applyFont="1"/>
    <xf numFmtId="10" fontId="0" fillId="0" borderId="0" xfId="0" applyNumberFormat="1"/>
    <xf numFmtId="10" fontId="0" fillId="0" borderId="0" xfId="2" applyNumberFormat="1" applyFont="1"/>
    <xf numFmtId="0" fontId="5" fillId="4" borderId="2" xfId="3" applyFont="1" applyFill="1" applyBorder="1" applyAlignment="1">
      <alignment horizontal="left"/>
    </xf>
  </cellXfs>
  <cellStyles count="4">
    <cellStyle name="Comma" xfId="1" builtinId="3"/>
    <cellStyle name="Normal" xfId="0" builtinId="0"/>
    <cellStyle name="Normal_Template_CMS" xfId="3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17" sqref="C17"/>
    </sheetView>
  </sheetViews>
  <sheetFormatPr defaultRowHeight="14.5" x14ac:dyDescent="0.35"/>
  <cols>
    <col min="2" max="2" width="11.453125" bestFit="1" customWidth="1"/>
    <col min="3" max="3" width="18.453125" bestFit="1" customWidth="1"/>
  </cols>
  <sheetData>
    <row r="2" spans="2:3" x14ac:dyDescent="0.35">
      <c r="B2" s="2" t="s">
        <v>24</v>
      </c>
      <c r="C2" s="8" t="s">
        <v>37</v>
      </c>
    </row>
    <row r="3" spans="2:3" x14ac:dyDescent="0.35">
      <c r="B3" s="3" t="s">
        <v>25</v>
      </c>
      <c r="C3" s="9" t="s">
        <v>37</v>
      </c>
    </row>
    <row r="4" spans="2:3" x14ac:dyDescent="0.35">
      <c r="B4" s="3" t="s">
        <v>26</v>
      </c>
      <c r="C4" s="9" t="s">
        <v>27</v>
      </c>
    </row>
    <row r="5" spans="2:3" x14ac:dyDescent="0.35">
      <c r="B5" s="3" t="s">
        <v>28</v>
      </c>
      <c r="C5" s="9" t="s">
        <v>29</v>
      </c>
    </row>
    <row r="6" spans="2:3" x14ac:dyDescent="0.35">
      <c r="B6" s="3" t="s">
        <v>30</v>
      </c>
      <c r="C6" s="9" t="s">
        <v>31</v>
      </c>
    </row>
    <row r="7" spans="2:3" x14ac:dyDescent="0.35">
      <c r="B7" s="3" t="s">
        <v>32</v>
      </c>
      <c r="C7" s="9" t="b">
        <v>0</v>
      </c>
    </row>
    <row r="8" spans="2:3" x14ac:dyDescent="0.35">
      <c r="B8" s="3" t="s">
        <v>33</v>
      </c>
      <c r="C8" s="14">
        <v>42825</v>
      </c>
    </row>
    <row r="9" spans="2:3" x14ac:dyDescent="0.35">
      <c r="B9" s="4" t="s">
        <v>34</v>
      </c>
      <c r="C9" s="10"/>
    </row>
    <row r="10" spans="2:3" x14ac:dyDescent="0.35">
      <c r="B10" s="5" t="s">
        <v>35</v>
      </c>
      <c r="C10" s="11" t="str">
        <f t="array" aca="1" ref="C10:C12" ca="1">_xll.nxLibCall($B$2:$B$9,$C$2:$C$9,$B$10:$B$12)</f>
        <v>2980 @ 06:39:47 PM</v>
      </c>
    </row>
    <row r="11" spans="2:3" x14ac:dyDescent="0.35">
      <c r="B11" s="6" t="s">
        <v>36</v>
      </c>
      <c r="C11" s="12">
        <f ca="1"/>
        <v>2.0202831365168095E-4</v>
      </c>
    </row>
    <row r="12" spans="2:3" x14ac:dyDescent="0.35">
      <c r="B12" s="7" t="s">
        <v>24</v>
      </c>
      <c r="C12" s="13" t="str">
        <f ca="1"/>
        <v>TODAY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1"/>
  <sheetViews>
    <sheetView topLeftCell="A22" workbookViewId="0">
      <selection activeCell="L25" sqref="L25"/>
    </sheetView>
  </sheetViews>
  <sheetFormatPr defaultRowHeight="14.5" x14ac:dyDescent="0.35"/>
  <cols>
    <col min="2" max="2" width="28.453125" bestFit="1" customWidth="1"/>
    <col min="3" max="3" width="18.453125" bestFit="1" customWidth="1"/>
    <col min="6" max="6" width="24.26953125" bestFit="1" customWidth="1"/>
    <col min="7" max="7" width="28.453125" bestFit="1" customWidth="1"/>
  </cols>
  <sheetData>
    <row r="1" spans="2:21" x14ac:dyDescent="0.35"/>
    <row r="2" spans="2:21" x14ac:dyDescent="0.35">
      <c r="B2" s="2" t="s">
        <v>24</v>
      </c>
      <c r="C2" s="8" t="s">
        <v>235</v>
      </c>
      <c r="F2" s="2" t="s">
        <v>24</v>
      </c>
      <c r="G2" s="8" t="s">
        <v>66</v>
      </c>
      <c r="I2" t="str">
        <f ca="1">_xll.nxLibMatrix(J2:U2,I3:I21,J3:U21,"VOL.MATRIX")</f>
        <v>VOL.MATRIX</v>
      </c>
      <c r="J2" t="s">
        <v>240</v>
      </c>
      <c r="K2" t="s">
        <v>241</v>
      </c>
      <c r="L2" t="s">
        <v>242</v>
      </c>
      <c r="M2" t="s">
        <v>243</v>
      </c>
      <c r="N2" t="s">
        <v>244</v>
      </c>
      <c r="O2" t="s">
        <v>246</v>
      </c>
      <c r="P2" t="s">
        <v>249</v>
      </c>
      <c r="Q2" t="s">
        <v>250</v>
      </c>
      <c r="R2" t="s">
        <v>251</v>
      </c>
      <c r="S2" t="s">
        <v>252</v>
      </c>
      <c r="T2" t="s">
        <v>253</v>
      </c>
      <c r="U2" t="s">
        <v>254</v>
      </c>
    </row>
    <row r="3" spans="2:21" x14ac:dyDescent="0.35">
      <c r="B3" s="3" t="s">
        <v>26</v>
      </c>
      <c r="C3" s="9" t="s">
        <v>38</v>
      </c>
      <c r="F3" s="3" t="s">
        <v>26</v>
      </c>
      <c r="G3" s="9" t="s">
        <v>38</v>
      </c>
      <c r="I3" t="s">
        <v>236</v>
      </c>
      <c r="J3">
        <v>30.06</v>
      </c>
      <c r="K3">
        <v>43.29</v>
      </c>
      <c r="L3">
        <v>54.52</v>
      </c>
      <c r="M3">
        <v>61.27</v>
      </c>
      <c r="N3">
        <v>65.790000000000006</v>
      </c>
      <c r="O3">
        <v>66.89</v>
      </c>
      <c r="P3">
        <v>67.38</v>
      </c>
      <c r="Q3">
        <v>67.28</v>
      </c>
      <c r="R3">
        <v>67.040000000000006</v>
      </c>
      <c r="S3">
        <v>66.48</v>
      </c>
      <c r="T3">
        <v>66.22</v>
      </c>
      <c r="U3">
        <v>66.08</v>
      </c>
    </row>
    <row r="4" spans="2:21" x14ac:dyDescent="0.35">
      <c r="B4" s="3" t="s">
        <v>28</v>
      </c>
      <c r="C4" s="9" t="s">
        <v>39</v>
      </c>
      <c r="F4" s="3" t="s">
        <v>28</v>
      </c>
      <c r="G4" s="9" t="s">
        <v>52</v>
      </c>
      <c r="I4" t="s">
        <v>237</v>
      </c>
      <c r="J4">
        <v>32.85</v>
      </c>
      <c r="K4">
        <v>47.39</v>
      </c>
      <c r="L4">
        <v>58.41</v>
      </c>
      <c r="M4">
        <v>65.099999999999994</v>
      </c>
      <c r="N4">
        <v>69.069999999999993</v>
      </c>
      <c r="O4">
        <v>70.849999999999994</v>
      </c>
      <c r="P4">
        <v>71.489999999999995</v>
      </c>
      <c r="Q4">
        <v>71.37</v>
      </c>
      <c r="R4">
        <v>71.11</v>
      </c>
      <c r="S4">
        <v>70.37</v>
      </c>
      <c r="T4">
        <v>70.260000000000005</v>
      </c>
      <c r="U4">
        <v>70.14</v>
      </c>
    </row>
    <row r="5" spans="2:21" x14ac:dyDescent="0.35">
      <c r="B5" s="3" t="s">
        <v>30</v>
      </c>
      <c r="C5" s="9" t="s">
        <v>31</v>
      </c>
      <c r="F5" s="3" t="s">
        <v>30</v>
      </c>
      <c r="G5" s="9" t="s">
        <v>31</v>
      </c>
      <c r="I5" t="s">
        <v>238</v>
      </c>
      <c r="J5">
        <v>39.24</v>
      </c>
      <c r="K5">
        <v>52.33</v>
      </c>
      <c r="L5">
        <v>61.71</v>
      </c>
      <c r="M5">
        <v>67.47</v>
      </c>
      <c r="N5">
        <v>71.05</v>
      </c>
      <c r="O5">
        <v>72.989999999999995</v>
      </c>
      <c r="P5">
        <v>74.02</v>
      </c>
      <c r="Q5">
        <v>73.819999999999993</v>
      </c>
      <c r="R5">
        <v>73.42</v>
      </c>
      <c r="S5">
        <v>72.67</v>
      </c>
      <c r="T5">
        <v>72.739999999999995</v>
      </c>
      <c r="U5">
        <v>72.760000000000005</v>
      </c>
    </row>
    <row r="6" spans="2:21" x14ac:dyDescent="0.35">
      <c r="B6" s="3" t="s">
        <v>32</v>
      </c>
      <c r="C6" s="9" t="b">
        <v>0</v>
      </c>
      <c r="F6" s="3" t="s">
        <v>32</v>
      </c>
      <c r="G6" s="9" t="b">
        <v>0</v>
      </c>
      <c r="I6" t="s">
        <v>239</v>
      </c>
      <c r="J6">
        <v>45.98</v>
      </c>
      <c r="K6">
        <v>57.66</v>
      </c>
      <c r="L6">
        <v>65.25</v>
      </c>
      <c r="M6">
        <v>70.28</v>
      </c>
      <c r="N6">
        <v>73.33</v>
      </c>
      <c r="O6">
        <v>74.819999999999993</v>
      </c>
      <c r="P6">
        <v>76.069999999999993</v>
      </c>
      <c r="Q6">
        <v>75.67</v>
      </c>
      <c r="R6">
        <v>74.959999999999994</v>
      </c>
      <c r="S6">
        <v>73.680000000000007</v>
      </c>
      <c r="T6">
        <v>73.88</v>
      </c>
      <c r="U6">
        <v>74.14</v>
      </c>
    </row>
    <row r="7" spans="2:21" x14ac:dyDescent="0.35">
      <c r="B7" s="3" t="s">
        <v>40</v>
      </c>
      <c r="C7" s="9" t="s">
        <v>47</v>
      </c>
      <c r="F7" s="3" t="s">
        <v>53</v>
      </c>
      <c r="G7" s="9" t="s">
        <v>47</v>
      </c>
      <c r="I7" t="s">
        <v>240</v>
      </c>
      <c r="J7">
        <v>52.13</v>
      </c>
      <c r="K7">
        <v>62.78</v>
      </c>
      <c r="L7">
        <v>68.84</v>
      </c>
      <c r="M7">
        <v>72.75</v>
      </c>
      <c r="N7">
        <v>75.099999999999994</v>
      </c>
      <c r="O7">
        <v>76.400000000000006</v>
      </c>
      <c r="P7">
        <v>77.58</v>
      </c>
      <c r="Q7">
        <v>77.25</v>
      </c>
      <c r="R7">
        <v>76.599999999999994</v>
      </c>
      <c r="S7">
        <v>75.47</v>
      </c>
      <c r="T7">
        <v>75.5</v>
      </c>
      <c r="U7">
        <v>75.56</v>
      </c>
    </row>
    <row r="8" spans="2:21" x14ac:dyDescent="0.35">
      <c r="B8" s="3" t="s">
        <v>41</v>
      </c>
      <c r="C8" s="9" t="s">
        <v>48</v>
      </c>
      <c r="F8" s="3" t="s">
        <v>54</v>
      </c>
      <c r="G8" s="9" t="s">
        <v>37</v>
      </c>
      <c r="I8" t="s">
        <v>241</v>
      </c>
      <c r="J8">
        <v>70.14</v>
      </c>
      <c r="K8">
        <v>76.45</v>
      </c>
      <c r="L8">
        <v>78.52</v>
      </c>
      <c r="M8">
        <v>79.73</v>
      </c>
      <c r="N8">
        <v>80.209999999999994</v>
      </c>
      <c r="O8">
        <v>80.59</v>
      </c>
      <c r="P8">
        <v>80.81</v>
      </c>
      <c r="Q8">
        <v>80.08</v>
      </c>
      <c r="R8">
        <v>78.88</v>
      </c>
      <c r="S8">
        <v>77.239999999999995</v>
      </c>
      <c r="T8">
        <v>77.099999999999994</v>
      </c>
      <c r="U8">
        <v>76.98</v>
      </c>
    </row>
    <row r="9" spans="2:21" x14ac:dyDescent="0.35">
      <c r="B9" s="3" t="s">
        <v>42</v>
      </c>
      <c r="C9" s="9" t="s">
        <v>49</v>
      </c>
      <c r="F9" s="3" t="s">
        <v>42</v>
      </c>
      <c r="G9" s="9" t="s">
        <v>49</v>
      </c>
      <c r="I9" t="s">
        <v>242</v>
      </c>
      <c r="J9">
        <v>81.61</v>
      </c>
      <c r="K9">
        <v>82.88</v>
      </c>
      <c r="L9">
        <v>83.36</v>
      </c>
      <c r="M9">
        <v>83.18</v>
      </c>
      <c r="N9">
        <v>82.81</v>
      </c>
      <c r="O9">
        <v>82.61</v>
      </c>
      <c r="P9">
        <v>82.24</v>
      </c>
      <c r="Q9">
        <v>81.150000000000006</v>
      </c>
      <c r="R9">
        <v>79.42</v>
      </c>
      <c r="S9">
        <v>77.209999999999994</v>
      </c>
      <c r="T9">
        <v>77.09</v>
      </c>
      <c r="U9">
        <v>76.89</v>
      </c>
    </row>
    <row r="10" spans="2:21" x14ac:dyDescent="0.35">
      <c r="B10" s="3" t="s">
        <v>43</v>
      </c>
      <c r="C10" s="9" t="str">
        <f ca="1">_xll.nxLibData(B19:C19,B20:C51,"DF_TABLE")</f>
        <v>DF_TABLE</v>
      </c>
      <c r="F10" s="3" t="s">
        <v>43</v>
      </c>
      <c r="G10" s="9" t="str">
        <f ca="1">I2</f>
        <v>VOL.MATRIX</v>
      </c>
      <c r="I10" t="s">
        <v>243</v>
      </c>
      <c r="J10">
        <v>86.13</v>
      </c>
      <c r="K10">
        <v>85.43</v>
      </c>
      <c r="L10">
        <v>85.16</v>
      </c>
      <c r="M10">
        <v>84.72</v>
      </c>
      <c r="N10">
        <v>84.13</v>
      </c>
      <c r="O10">
        <v>83.67</v>
      </c>
      <c r="P10">
        <v>82.79</v>
      </c>
      <c r="Q10">
        <v>81.349999999999994</v>
      </c>
      <c r="R10">
        <v>79.13</v>
      </c>
      <c r="S10">
        <v>76.53</v>
      </c>
      <c r="T10">
        <v>76.400000000000006</v>
      </c>
      <c r="U10">
        <v>76.099999999999994</v>
      </c>
    </row>
    <row r="11" spans="2:21" x14ac:dyDescent="0.35">
      <c r="B11" s="3" t="s">
        <v>44</v>
      </c>
      <c r="C11" s="9"/>
      <c r="F11" s="3" t="s">
        <v>55</v>
      </c>
      <c r="G11" s="9" t="b">
        <v>1</v>
      </c>
      <c r="I11" t="s">
        <v>244</v>
      </c>
      <c r="J11">
        <v>87.31</v>
      </c>
      <c r="K11">
        <v>86.22</v>
      </c>
      <c r="L11">
        <v>85.81</v>
      </c>
      <c r="M11">
        <v>85.28</v>
      </c>
      <c r="N11">
        <v>84.74</v>
      </c>
      <c r="O11">
        <v>84</v>
      </c>
      <c r="P11">
        <v>82.69</v>
      </c>
      <c r="Q11">
        <v>80.97</v>
      </c>
      <c r="R11">
        <v>78.36</v>
      </c>
      <c r="S11">
        <v>75.58</v>
      </c>
      <c r="T11">
        <v>75.31</v>
      </c>
      <c r="U11">
        <v>75</v>
      </c>
    </row>
    <row r="12" spans="2:21" x14ac:dyDescent="0.35">
      <c r="B12" s="3" t="s">
        <v>34</v>
      </c>
      <c r="C12" s="9"/>
      <c r="F12" s="3" t="s">
        <v>56</v>
      </c>
      <c r="G12" s="9"/>
      <c r="I12" t="s">
        <v>245</v>
      </c>
      <c r="J12">
        <v>86.36</v>
      </c>
      <c r="K12">
        <v>85.55</v>
      </c>
      <c r="L12">
        <v>85.13</v>
      </c>
      <c r="M12">
        <v>84.66</v>
      </c>
      <c r="N12">
        <v>84.17</v>
      </c>
      <c r="O12">
        <v>83.14</v>
      </c>
      <c r="P12">
        <v>81.459999999999994</v>
      </c>
      <c r="Q12">
        <v>79.66</v>
      </c>
      <c r="R12">
        <v>76.91</v>
      </c>
      <c r="S12">
        <v>74.08</v>
      </c>
      <c r="T12">
        <v>73.81</v>
      </c>
      <c r="U12">
        <v>73.61</v>
      </c>
    </row>
    <row r="13" spans="2:21" x14ac:dyDescent="0.35">
      <c r="B13" s="3" t="s">
        <v>45</v>
      </c>
      <c r="C13" s="9"/>
      <c r="F13" s="3" t="s">
        <v>57</v>
      </c>
      <c r="G13" s="9">
        <v>10000</v>
      </c>
      <c r="I13" t="s">
        <v>246</v>
      </c>
      <c r="J13">
        <v>85.32</v>
      </c>
      <c r="K13">
        <v>84.8</v>
      </c>
      <c r="L13">
        <v>84.43</v>
      </c>
      <c r="M13">
        <v>84.02</v>
      </c>
      <c r="N13">
        <v>83.59</v>
      </c>
      <c r="O13">
        <v>82.26</v>
      </c>
      <c r="P13">
        <v>80.22</v>
      </c>
      <c r="Q13">
        <v>78.349999999999994</v>
      </c>
      <c r="R13">
        <v>75.459999999999994</v>
      </c>
      <c r="S13">
        <v>72.56</v>
      </c>
      <c r="T13">
        <v>72.31</v>
      </c>
      <c r="U13">
        <v>72.209999999999994</v>
      </c>
    </row>
    <row r="14" spans="2:21" x14ac:dyDescent="0.35">
      <c r="B14" s="4" t="s">
        <v>46</v>
      </c>
      <c r="C14" s="10"/>
      <c r="F14" s="3" t="s">
        <v>58</v>
      </c>
      <c r="G14" s="9" t="s">
        <v>67</v>
      </c>
      <c r="I14" t="s">
        <v>247</v>
      </c>
      <c r="J14">
        <v>83.56</v>
      </c>
      <c r="K14">
        <v>83.15</v>
      </c>
      <c r="L14">
        <v>82.87</v>
      </c>
      <c r="M14">
        <v>82.47</v>
      </c>
      <c r="N14">
        <v>82.07</v>
      </c>
      <c r="O14">
        <v>80.78</v>
      </c>
      <c r="P14">
        <v>78.739999999999995</v>
      </c>
      <c r="Q14">
        <v>76.900000000000006</v>
      </c>
      <c r="R14">
        <v>74.040000000000006</v>
      </c>
      <c r="S14">
        <v>71.239999999999995</v>
      </c>
      <c r="T14">
        <v>70.989999999999995</v>
      </c>
      <c r="U14">
        <v>70.94</v>
      </c>
    </row>
    <row r="15" spans="2:21" x14ac:dyDescent="0.35">
      <c r="B15" s="5" t="s">
        <v>35</v>
      </c>
      <c r="C15" s="11" t="str">
        <f t="array" aca="1" ref="C15:C17" ca="1">_xll.nxLibCall($B$2:$B$14,$C$2:$C$14,$B$15:$B$17)</f>
        <v>2526 @ 06:39:47 PM</v>
      </c>
      <c r="F15" s="3" t="s">
        <v>59</v>
      </c>
      <c r="G15" s="9"/>
      <c r="I15" t="s">
        <v>248</v>
      </c>
      <c r="J15">
        <v>81.88</v>
      </c>
      <c r="K15">
        <v>81.52</v>
      </c>
      <c r="L15">
        <v>81.31</v>
      </c>
      <c r="M15">
        <v>80.88</v>
      </c>
      <c r="N15">
        <v>80.53</v>
      </c>
      <c r="O15">
        <v>79.28</v>
      </c>
      <c r="P15">
        <v>77.260000000000005</v>
      </c>
      <c r="Q15">
        <v>75.42</v>
      </c>
      <c r="R15">
        <v>72.61</v>
      </c>
      <c r="S15">
        <v>69.930000000000007</v>
      </c>
      <c r="T15">
        <v>69.67</v>
      </c>
      <c r="U15">
        <v>69.67</v>
      </c>
    </row>
    <row r="16" spans="2:21" x14ac:dyDescent="0.35">
      <c r="B16" s="6" t="s">
        <v>36</v>
      </c>
      <c r="C16" s="12">
        <f ca="1"/>
        <v>3.2419338822364807E-4</v>
      </c>
      <c r="F16" s="3" t="s">
        <v>60</v>
      </c>
      <c r="G16" s="9"/>
      <c r="I16" t="s">
        <v>249</v>
      </c>
      <c r="J16">
        <v>80.14</v>
      </c>
      <c r="K16">
        <v>79.819999999999993</v>
      </c>
      <c r="L16">
        <v>79.64</v>
      </c>
      <c r="M16">
        <v>79.23</v>
      </c>
      <c r="N16">
        <v>78.959999999999994</v>
      </c>
      <c r="O16">
        <v>77.760000000000005</v>
      </c>
      <c r="P16">
        <v>75.760000000000005</v>
      </c>
      <c r="Q16">
        <v>73.930000000000007</v>
      </c>
      <c r="R16">
        <v>71.16</v>
      </c>
      <c r="S16">
        <v>68.59</v>
      </c>
      <c r="T16">
        <v>68.33</v>
      </c>
      <c r="U16">
        <v>68.39</v>
      </c>
    </row>
    <row r="17" spans="1:21" x14ac:dyDescent="0.35">
      <c r="B17" s="7" t="s">
        <v>24</v>
      </c>
      <c r="C17" s="13" t="str">
        <f ca="1"/>
        <v>YC</v>
      </c>
      <c r="F17" s="3" t="s">
        <v>61</v>
      </c>
      <c r="G17" s="9"/>
      <c r="I17" t="s">
        <v>250</v>
      </c>
      <c r="J17">
        <v>76.88</v>
      </c>
      <c r="K17">
        <v>76.290000000000006</v>
      </c>
      <c r="L17">
        <v>76.13</v>
      </c>
      <c r="M17">
        <v>75.78</v>
      </c>
      <c r="N17">
        <v>75.510000000000005</v>
      </c>
      <c r="O17">
        <v>74.38</v>
      </c>
      <c r="P17">
        <v>72.540000000000006</v>
      </c>
      <c r="Q17">
        <v>70.81</v>
      </c>
      <c r="R17">
        <v>68.19</v>
      </c>
      <c r="S17">
        <v>65.989999999999995</v>
      </c>
      <c r="T17">
        <v>65.72</v>
      </c>
      <c r="U17">
        <v>65.7</v>
      </c>
    </row>
    <row r="18" spans="1:21" x14ac:dyDescent="0.35">
      <c r="F18" s="3" t="s">
        <v>62</v>
      </c>
      <c r="G18" s="9"/>
      <c r="I18" t="s">
        <v>251</v>
      </c>
      <c r="J18">
        <v>71.58</v>
      </c>
      <c r="K18">
        <v>70.77</v>
      </c>
      <c r="L18">
        <v>70.63</v>
      </c>
      <c r="M18">
        <v>70.45</v>
      </c>
      <c r="N18">
        <v>70.2</v>
      </c>
      <c r="O18">
        <v>69.14</v>
      </c>
      <c r="P18">
        <v>67.58</v>
      </c>
      <c r="Q18">
        <v>66</v>
      </c>
      <c r="R18">
        <v>63.63</v>
      </c>
      <c r="S18">
        <v>61.97</v>
      </c>
      <c r="T18">
        <v>61.69</v>
      </c>
      <c r="U18">
        <v>61.54</v>
      </c>
    </row>
    <row r="19" spans="1:21" x14ac:dyDescent="0.35">
      <c r="B19" s="16" t="s">
        <v>50</v>
      </c>
      <c r="C19" s="16" t="s">
        <v>51</v>
      </c>
      <c r="F19" s="3" t="s">
        <v>34</v>
      </c>
      <c r="G19" s="9"/>
      <c r="I19" t="s">
        <v>252</v>
      </c>
      <c r="J19">
        <v>63.39</v>
      </c>
      <c r="K19">
        <v>64.08</v>
      </c>
      <c r="L19">
        <v>63.02</v>
      </c>
      <c r="M19">
        <v>62.96</v>
      </c>
      <c r="N19">
        <v>62.78</v>
      </c>
      <c r="O19">
        <v>63.01</v>
      </c>
      <c r="P19">
        <v>61.61</v>
      </c>
      <c r="Q19">
        <v>60.52</v>
      </c>
      <c r="R19">
        <v>58.86</v>
      </c>
      <c r="S19">
        <v>57.64</v>
      </c>
      <c r="T19">
        <v>57.54</v>
      </c>
      <c r="U19">
        <v>57.58</v>
      </c>
    </row>
    <row r="20" spans="1:21" x14ac:dyDescent="0.35">
      <c r="B20" s="15">
        <f>Setup!C8</f>
        <v>42825</v>
      </c>
      <c r="C20">
        <v>1</v>
      </c>
      <c r="F20" s="3" t="s">
        <v>63</v>
      </c>
      <c r="G20" s="9"/>
      <c r="I20" s="1" t="s">
        <v>253</v>
      </c>
      <c r="J20">
        <v>59.82</v>
      </c>
      <c r="K20">
        <v>59.36</v>
      </c>
      <c r="L20">
        <v>59.5</v>
      </c>
      <c r="M20">
        <v>59.64</v>
      </c>
      <c r="N20">
        <v>59.73</v>
      </c>
      <c r="O20">
        <v>59.48</v>
      </c>
      <c r="P20">
        <v>58.86</v>
      </c>
      <c r="Q20">
        <v>57.89</v>
      </c>
      <c r="R20">
        <v>56.4</v>
      </c>
      <c r="S20">
        <v>56.13</v>
      </c>
      <c r="T20">
        <v>56.18</v>
      </c>
      <c r="U20">
        <v>56.34</v>
      </c>
    </row>
    <row r="21" spans="1:21" x14ac:dyDescent="0.35">
      <c r="A21" t="s">
        <v>0</v>
      </c>
      <c r="B21" s="15">
        <v>42921</v>
      </c>
      <c r="C21">
        <v>0.99707100000000004</v>
      </c>
      <c r="F21" s="3" t="s">
        <v>64</v>
      </c>
      <c r="G21" s="9"/>
      <c r="I21" t="s">
        <v>254</v>
      </c>
      <c r="J21">
        <v>57.31</v>
      </c>
      <c r="K21">
        <v>57.01</v>
      </c>
      <c r="L21">
        <v>57.24</v>
      </c>
      <c r="M21">
        <v>57.57</v>
      </c>
      <c r="N21">
        <v>57.81</v>
      </c>
      <c r="O21">
        <v>57.82</v>
      </c>
      <c r="P21">
        <v>57.7</v>
      </c>
      <c r="Q21">
        <v>56.82</v>
      </c>
      <c r="R21">
        <v>55.5</v>
      </c>
      <c r="S21">
        <v>55.78</v>
      </c>
      <c r="T21">
        <v>55.78</v>
      </c>
      <c r="U21">
        <v>55.89</v>
      </c>
    </row>
    <row r="22" spans="1:21" x14ac:dyDescent="0.35">
      <c r="A22" t="s">
        <v>1</v>
      </c>
      <c r="B22" s="15">
        <v>42998</v>
      </c>
      <c r="C22">
        <v>0.99427500000000002</v>
      </c>
      <c r="F22" s="4" t="s">
        <v>65</v>
      </c>
      <c r="G22" s="10"/>
    </row>
    <row r="23" spans="1:21" x14ac:dyDescent="0.35">
      <c r="A23" t="s">
        <v>2</v>
      </c>
      <c r="B23" s="15">
        <v>43089</v>
      </c>
      <c r="C23">
        <v>0.990699</v>
      </c>
      <c r="F23" s="5" t="s">
        <v>35</v>
      </c>
      <c r="G23" s="11" t="str">
        <f t="array" aca="1" ref="G23:G25" ca="1">_xll.nxLibCall($F$2:$F$22,$G$2:$G$22,$F$23:$F$25)</f>
        <v>2981 @ 06:39:47 PM</v>
      </c>
    </row>
    <row r="24" spans="1:21" x14ac:dyDescent="0.35">
      <c r="A24" t="s">
        <v>3</v>
      </c>
      <c r="B24" s="15">
        <v>43180</v>
      </c>
      <c r="C24">
        <v>0.98684099999999997</v>
      </c>
      <c r="F24" s="6" t="s">
        <v>36</v>
      </c>
      <c r="G24" s="12">
        <f ca="1"/>
        <v>3.8655218668282032E-4</v>
      </c>
    </row>
    <row r="25" spans="1:21" x14ac:dyDescent="0.35">
      <c r="A25" t="s">
        <v>4</v>
      </c>
      <c r="B25" s="15">
        <v>43271</v>
      </c>
      <c r="C25">
        <v>0.98274399999999995</v>
      </c>
      <c r="F25" s="7" t="s">
        <v>24</v>
      </c>
      <c r="G25" s="13" t="str">
        <f ca="1"/>
        <v>VOLSF</v>
      </c>
    </row>
    <row r="26" spans="1:21" x14ac:dyDescent="0.35">
      <c r="A26" t="s">
        <v>5</v>
      </c>
      <c r="B26" s="15">
        <v>43362</v>
      </c>
      <c r="C26">
        <v>0.97836199999999995</v>
      </c>
    </row>
    <row r="27" spans="1:21" x14ac:dyDescent="0.35">
      <c r="A27" t="s">
        <v>6</v>
      </c>
      <c r="B27" s="15">
        <v>43453</v>
      </c>
      <c r="C27">
        <v>0.97373799999999999</v>
      </c>
    </row>
    <row r="28" spans="1:21" x14ac:dyDescent="0.35">
      <c r="A28" t="s">
        <v>7</v>
      </c>
      <c r="B28" s="15">
        <v>43559</v>
      </c>
      <c r="C28">
        <v>0.96823700000000001</v>
      </c>
    </row>
    <row r="29" spans="1:21" x14ac:dyDescent="0.35">
      <c r="A29" t="s">
        <v>8</v>
      </c>
      <c r="B29" s="15">
        <v>43927</v>
      </c>
      <c r="C29">
        <v>0.94723999999999997</v>
      </c>
    </row>
    <row r="30" spans="1:21" x14ac:dyDescent="0.35">
      <c r="A30" t="s">
        <v>9</v>
      </c>
      <c r="B30" s="15">
        <v>44292</v>
      </c>
      <c r="C30">
        <v>0.92511299999999996</v>
      </c>
    </row>
    <row r="31" spans="1:21" x14ac:dyDescent="0.35">
      <c r="A31" t="s">
        <v>10</v>
      </c>
      <c r="B31" s="15">
        <v>44655</v>
      </c>
      <c r="C31">
        <v>0.90246899999999997</v>
      </c>
    </row>
    <row r="32" spans="1:21" x14ac:dyDescent="0.35">
      <c r="A32" t="s">
        <v>11</v>
      </c>
      <c r="B32" s="15">
        <v>45020</v>
      </c>
      <c r="C32">
        <v>0.87933300000000003</v>
      </c>
    </row>
    <row r="33" spans="1:3" x14ac:dyDescent="0.35">
      <c r="A33" t="s">
        <v>12</v>
      </c>
      <c r="B33" s="15">
        <v>45386</v>
      </c>
      <c r="C33">
        <v>0.85602400000000001</v>
      </c>
    </row>
    <row r="34" spans="1:3" x14ac:dyDescent="0.35">
      <c r="A34" t="s">
        <v>13</v>
      </c>
      <c r="B34" s="15">
        <v>45751</v>
      </c>
      <c r="C34">
        <v>0.83281000000000005</v>
      </c>
    </row>
    <row r="35" spans="1:3" x14ac:dyDescent="0.35">
      <c r="A35" t="s">
        <v>14</v>
      </c>
      <c r="B35" s="15">
        <v>46119</v>
      </c>
      <c r="C35">
        <v>0.80962800000000001</v>
      </c>
    </row>
    <row r="36" spans="1:3" x14ac:dyDescent="0.35">
      <c r="A36" t="s">
        <v>15</v>
      </c>
      <c r="B36" s="15">
        <v>46482</v>
      </c>
      <c r="C36">
        <v>0.78692200000000001</v>
      </c>
    </row>
    <row r="37" spans="1:3" x14ac:dyDescent="0.35">
      <c r="A37" t="s">
        <v>16</v>
      </c>
      <c r="B37" s="15">
        <v>46847</v>
      </c>
      <c r="C37">
        <v>0.76452500000000001</v>
      </c>
    </row>
    <row r="38" spans="1:3" x14ac:dyDescent="0.35">
      <c r="A38" t="s">
        <v>17</v>
      </c>
      <c r="B38" s="15">
        <v>47212</v>
      </c>
      <c r="C38">
        <v>0.74237799999999998</v>
      </c>
    </row>
    <row r="39" spans="1:3" x14ac:dyDescent="0.35">
      <c r="A39" t="s">
        <v>18</v>
      </c>
      <c r="B39" s="15">
        <v>48309</v>
      </c>
      <c r="C39">
        <v>0.68043100000000001</v>
      </c>
    </row>
    <row r="40" spans="1:3" x14ac:dyDescent="0.35">
      <c r="A40" t="s">
        <v>19</v>
      </c>
      <c r="B40" s="15">
        <v>50137</v>
      </c>
      <c r="C40">
        <v>0.58947300000000002</v>
      </c>
    </row>
    <row r="41" spans="1:3" x14ac:dyDescent="0.35">
      <c r="A41" t="s">
        <v>20</v>
      </c>
      <c r="B41" s="15">
        <v>51964</v>
      </c>
      <c r="C41">
        <v>0.51373800000000003</v>
      </c>
    </row>
    <row r="42" spans="1:3" x14ac:dyDescent="0.35">
      <c r="A42" t="s">
        <v>21</v>
      </c>
      <c r="B42" s="15">
        <v>53786</v>
      </c>
      <c r="C42">
        <v>0.44954300000000003</v>
      </c>
    </row>
    <row r="43" spans="1:3" x14ac:dyDescent="0.35">
      <c r="A43" t="s">
        <v>22</v>
      </c>
      <c r="B43" s="15">
        <v>57439</v>
      </c>
      <c r="C43">
        <v>0.34809200000000001</v>
      </c>
    </row>
    <row r="44" spans="1:3" x14ac:dyDescent="0.35">
      <c r="A44" t="s">
        <v>23</v>
      </c>
      <c r="B44" s="15">
        <v>61092</v>
      </c>
      <c r="C44">
        <v>0.27286700000000003</v>
      </c>
    </row>
    <row r="45" spans="1:3" x14ac:dyDescent="0.35">
      <c r="B45" s="15"/>
    </row>
    <row r="46" spans="1:3" x14ac:dyDescent="0.35">
      <c r="B46" s="15"/>
    </row>
    <row r="47" spans="1:3" x14ac:dyDescent="0.35">
      <c r="B47" s="15"/>
    </row>
    <row r="48" spans="1:3" x14ac:dyDescent="0.35">
      <c r="B48" s="15"/>
    </row>
    <row r="49" spans="2:2" x14ac:dyDescent="0.35">
      <c r="B49" s="15"/>
    </row>
    <row r="50" spans="2:2" x14ac:dyDescent="0.35">
      <c r="B50" s="15"/>
    </row>
    <row r="51" spans="2:2" x14ac:dyDescent="0.35">
      <c r="B51" s="1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G71"/>
  <sheetViews>
    <sheetView topLeftCell="B58" workbookViewId="0">
      <selection activeCell="G65" sqref="G65"/>
    </sheetView>
  </sheetViews>
  <sheetFormatPr defaultRowHeight="14.5" x14ac:dyDescent="0.35"/>
  <cols>
    <col min="2" max="2" width="21.08984375" bestFit="1" customWidth="1"/>
    <col min="3" max="3" width="18.1796875" bestFit="1" customWidth="1"/>
    <col min="5" max="5" width="19.26953125" bestFit="1" customWidth="1"/>
    <col min="6" max="6" width="23" bestFit="1" customWidth="1"/>
    <col min="8" max="8" width="30" bestFit="1" customWidth="1"/>
    <col min="9" max="33" width="26.54296875" bestFit="1" customWidth="1"/>
  </cols>
  <sheetData>
    <row r="1" spans="2:33" x14ac:dyDescent="0.35">
      <c r="I1">
        <f>28-I2</f>
        <v>25</v>
      </c>
      <c r="J1">
        <f t="shared" ref="J1:AG1" si="0">28-J2</f>
        <v>24</v>
      </c>
      <c r="K1">
        <f t="shared" si="0"/>
        <v>23</v>
      </c>
      <c r="L1">
        <f t="shared" si="0"/>
        <v>22</v>
      </c>
      <c r="M1">
        <f t="shared" si="0"/>
        <v>21</v>
      </c>
      <c r="N1">
        <f t="shared" si="0"/>
        <v>20</v>
      </c>
      <c r="O1">
        <f t="shared" si="0"/>
        <v>19</v>
      </c>
      <c r="P1">
        <f t="shared" si="0"/>
        <v>18</v>
      </c>
      <c r="Q1">
        <f t="shared" si="0"/>
        <v>17</v>
      </c>
      <c r="R1">
        <f t="shared" si="0"/>
        <v>16</v>
      </c>
      <c r="S1">
        <f t="shared" si="0"/>
        <v>15</v>
      </c>
      <c r="T1">
        <f t="shared" si="0"/>
        <v>14</v>
      </c>
      <c r="U1">
        <f t="shared" si="0"/>
        <v>13</v>
      </c>
      <c r="V1">
        <f t="shared" si="0"/>
        <v>12</v>
      </c>
      <c r="W1">
        <f t="shared" si="0"/>
        <v>11</v>
      </c>
      <c r="X1">
        <f t="shared" si="0"/>
        <v>10</v>
      </c>
      <c r="Y1">
        <f t="shared" si="0"/>
        <v>9</v>
      </c>
      <c r="Z1">
        <f t="shared" si="0"/>
        <v>8</v>
      </c>
      <c r="AA1">
        <f t="shared" si="0"/>
        <v>7</v>
      </c>
      <c r="AB1">
        <f t="shared" si="0"/>
        <v>6</v>
      </c>
      <c r="AC1">
        <f t="shared" si="0"/>
        <v>5</v>
      </c>
      <c r="AD1">
        <f t="shared" si="0"/>
        <v>4</v>
      </c>
      <c r="AE1">
        <f t="shared" si="0"/>
        <v>3</v>
      </c>
      <c r="AF1">
        <f t="shared" si="0"/>
        <v>2</v>
      </c>
      <c r="AG1">
        <f t="shared" si="0"/>
        <v>1</v>
      </c>
    </row>
    <row r="2" spans="2:33" x14ac:dyDescent="0.35"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>
        <v>25</v>
      </c>
      <c r="AF2">
        <v>26</v>
      </c>
      <c r="AG2">
        <v>27</v>
      </c>
    </row>
    <row r="3" spans="2:33" x14ac:dyDescent="0.35">
      <c r="B3" s="2" t="s">
        <v>24</v>
      </c>
      <c r="C3" s="8" t="s">
        <v>88</v>
      </c>
      <c r="E3" s="2" t="s">
        <v>24</v>
      </c>
      <c r="F3" s="8" t="s">
        <v>95</v>
      </c>
      <c r="H3" s="2" t="s">
        <v>24</v>
      </c>
      <c r="I3" s="8" t="str">
        <f>"SWPT_"&amp;I13&amp;I12</f>
        <v>SWPT_3Y25Y</v>
      </c>
      <c r="J3" s="8" t="str">
        <f t="shared" ref="J3:W3" si="1">"SWPT_"&amp;J13&amp;J12</f>
        <v>SWPT_4Y24Y</v>
      </c>
      <c r="K3" s="8" t="str">
        <f t="shared" si="1"/>
        <v>SWPT_5Y23Y</v>
      </c>
      <c r="L3" s="8" t="str">
        <f t="shared" si="1"/>
        <v>SWPT_6Y22Y</v>
      </c>
      <c r="M3" s="8" t="str">
        <f t="shared" si="1"/>
        <v>SWPT_7Y21Y</v>
      </c>
      <c r="N3" s="8" t="str">
        <f t="shared" si="1"/>
        <v>SWPT_8Y20Y</v>
      </c>
      <c r="O3" s="8" t="str">
        <f t="shared" si="1"/>
        <v>SWPT_9Y19Y</v>
      </c>
      <c r="P3" s="8" t="str">
        <f t="shared" si="1"/>
        <v>SWPT_10Y18Y</v>
      </c>
      <c r="Q3" s="8" t="str">
        <f t="shared" si="1"/>
        <v>SWPT_11Y17Y</v>
      </c>
      <c r="R3" s="8" t="str">
        <f t="shared" si="1"/>
        <v>SWPT_12Y16Y</v>
      </c>
      <c r="S3" s="8" t="str">
        <f t="shared" si="1"/>
        <v>SWPT_13Y15Y</v>
      </c>
      <c r="T3" s="8" t="str">
        <f t="shared" si="1"/>
        <v>SWPT_14Y14Y</v>
      </c>
      <c r="U3" s="8" t="str">
        <f t="shared" si="1"/>
        <v>SWPT_15Y13Y</v>
      </c>
      <c r="V3" s="8" t="str">
        <f t="shared" si="1"/>
        <v>SWPT_16Y12Y</v>
      </c>
      <c r="W3" s="8" t="str">
        <f t="shared" si="1"/>
        <v>SWPT_17Y11Y</v>
      </c>
      <c r="X3" s="8" t="str">
        <f t="shared" ref="X3:AG3" si="2">"SWPT_"&amp;X13&amp;X12</f>
        <v>SWPT_18Y10Y</v>
      </c>
      <c r="Y3" s="8" t="str">
        <f t="shared" si="2"/>
        <v>SWPT_19Y9Y</v>
      </c>
      <c r="Z3" s="8" t="str">
        <f t="shared" si="2"/>
        <v>SWPT_20Y8Y</v>
      </c>
      <c r="AA3" s="8" t="str">
        <f t="shared" si="2"/>
        <v>SWPT_21Y7Y</v>
      </c>
      <c r="AB3" s="8" t="str">
        <f t="shared" si="2"/>
        <v>SWPT_22Y6Y</v>
      </c>
      <c r="AC3" s="8" t="str">
        <f t="shared" si="2"/>
        <v>SWPT_23Y5Y</v>
      </c>
      <c r="AD3" s="8" t="str">
        <f t="shared" si="2"/>
        <v>SWPT_24Y4Y</v>
      </c>
      <c r="AE3" s="8" t="str">
        <f t="shared" si="2"/>
        <v>SWPT_25Y3Y</v>
      </c>
      <c r="AF3" s="8" t="str">
        <f t="shared" si="2"/>
        <v>SWPT_26Y2Y</v>
      </c>
      <c r="AG3" s="8" t="str">
        <f t="shared" si="2"/>
        <v>SWPT_27Y1Y</v>
      </c>
    </row>
    <row r="4" spans="2:33" x14ac:dyDescent="0.35">
      <c r="B4" s="3" t="s">
        <v>26</v>
      </c>
      <c r="C4" s="9" t="s">
        <v>68</v>
      </c>
      <c r="E4" s="3" t="s">
        <v>26</v>
      </c>
      <c r="F4" s="9" t="s">
        <v>91</v>
      </c>
      <c r="H4" s="3" t="s">
        <v>26</v>
      </c>
      <c r="I4" s="9" t="s">
        <v>94</v>
      </c>
      <c r="J4" s="9" t="s">
        <v>94</v>
      </c>
      <c r="K4" s="9" t="s">
        <v>94</v>
      </c>
      <c r="L4" s="9" t="s">
        <v>94</v>
      </c>
      <c r="M4" s="9" t="s">
        <v>94</v>
      </c>
      <c r="N4" s="9" t="s">
        <v>94</v>
      </c>
      <c r="O4" s="9" t="s">
        <v>94</v>
      </c>
      <c r="P4" s="9" t="s">
        <v>94</v>
      </c>
      <c r="Q4" s="9" t="s">
        <v>94</v>
      </c>
      <c r="R4" s="9" t="s">
        <v>94</v>
      </c>
      <c r="S4" s="9" t="s">
        <v>94</v>
      </c>
      <c r="T4" s="9" t="s">
        <v>94</v>
      </c>
      <c r="U4" s="9" t="s">
        <v>94</v>
      </c>
      <c r="V4" s="9" t="s">
        <v>94</v>
      </c>
      <c r="W4" s="9" t="s">
        <v>94</v>
      </c>
      <c r="X4" s="9" t="s">
        <v>94</v>
      </c>
      <c r="Y4" s="9" t="s">
        <v>94</v>
      </c>
      <c r="Z4" s="9" t="s">
        <v>94</v>
      </c>
      <c r="AA4" s="9" t="s">
        <v>94</v>
      </c>
      <c r="AB4" s="9" t="s">
        <v>94</v>
      </c>
      <c r="AC4" s="9" t="s">
        <v>94</v>
      </c>
      <c r="AD4" s="9" t="s">
        <v>94</v>
      </c>
      <c r="AE4" s="9" t="s">
        <v>94</v>
      </c>
      <c r="AF4" s="9" t="s">
        <v>94</v>
      </c>
      <c r="AG4" s="9" t="s">
        <v>94</v>
      </c>
    </row>
    <row r="5" spans="2:33" x14ac:dyDescent="0.35">
      <c r="B5" s="3" t="s">
        <v>28</v>
      </c>
      <c r="C5" s="9" t="s">
        <v>69</v>
      </c>
      <c r="E5" s="3" t="s">
        <v>28</v>
      </c>
      <c r="F5" s="9" t="s">
        <v>92</v>
      </c>
      <c r="H5" s="3" t="s">
        <v>28</v>
      </c>
      <c r="I5" s="9" t="s">
        <v>96</v>
      </c>
      <c r="J5" s="9" t="s">
        <v>96</v>
      </c>
      <c r="K5" s="9" t="s">
        <v>96</v>
      </c>
      <c r="L5" s="9" t="s">
        <v>96</v>
      </c>
      <c r="M5" s="9" t="s">
        <v>96</v>
      </c>
      <c r="N5" s="9" t="s">
        <v>96</v>
      </c>
      <c r="O5" s="9" t="s">
        <v>96</v>
      </c>
      <c r="P5" s="9" t="s">
        <v>96</v>
      </c>
      <c r="Q5" s="9" t="s">
        <v>96</v>
      </c>
      <c r="R5" s="9" t="s">
        <v>96</v>
      </c>
      <c r="S5" s="9" t="s">
        <v>96</v>
      </c>
      <c r="T5" s="9" t="s">
        <v>96</v>
      </c>
      <c r="U5" s="9" t="s">
        <v>96</v>
      </c>
      <c r="V5" s="9" t="s">
        <v>96</v>
      </c>
      <c r="W5" s="9" t="s">
        <v>96</v>
      </c>
      <c r="X5" s="9" t="s">
        <v>96</v>
      </c>
      <c r="Y5" s="9" t="s">
        <v>96</v>
      </c>
      <c r="Z5" s="9" t="s">
        <v>96</v>
      </c>
      <c r="AA5" s="9" t="s">
        <v>96</v>
      </c>
      <c r="AB5" s="9" t="s">
        <v>96</v>
      </c>
      <c r="AC5" s="9" t="s">
        <v>96</v>
      </c>
      <c r="AD5" s="9" t="s">
        <v>96</v>
      </c>
      <c r="AE5" s="9" t="s">
        <v>96</v>
      </c>
      <c r="AF5" s="9" t="s">
        <v>96</v>
      </c>
      <c r="AG5" s="9" t="s">
        <v>96</v>
      </c>
    </row>
    <row r="6" spans="2:33" x14ac:dyDescent="0.35">
      <c r="B6" s="3" t="s">
        <v>30</v>
      </c>
      <c r="C6" s="9" t="s">
        <v>31</v>
      </c>
      <c r="E6" s="3" t="s">
        <v>30</v>
      </c>
      <c r="F6" s="9" t="s">
        <v>31</v>
      </c>
      <c r="H6" s="3" t="s">
        <v>30</v>
      </c>
      <c r="I6" s="9" t="s">
        <v>31</v>
      </c>
      <c r="J6" s="9" t="s">
        <v>31</v>
      </c>
      <c r="K6" s="9" t="s">
        <v>31</v>
      </c>
      <c r="L6" s="9" t="s">
        <v>31</v>
      </c>
      <c r="M6" s="9" t="s">
        <v>31</v>
      </c>
      <c r="N6" s="9" t="s">
        <v>31</v>
      </c>
      <c r="O6" s="9" t="s">
        <v>31</v>
      </c>
      <c r="P6" s="9" t="s">
        <v>31</v>
      </c>
      <c r="Q6" s="9" t="s">
        <v>31</v>
      </c>
      <c r="R6" s="9" t="s">
        <v>31</v>
      </c>
      <c r="S6" s="9" t="s">
        <v>31</v>
      </c>
      <c r="T6" s="9" t="s">
        <v>31</v>
      </c>
      <c r="U6" s="9" t="s">
        <v>31</v>
      </c>
      <c r="V6" s="9" t="s">
        <v>31</v>
      </c>
      <c r="W6" s="9" t="s">
        <v>31</v>
      </c>
      <c r="X6" s="9" t="s">
        <v>31</v>
      </c>
      <c r="Y6" s="9" t="s">
        <v>31</v>
      </c>
      <c r="Z6" s="9" t="s">
        <v>31</v>
      </c>
      <c r="AA6" s="9" t="s">
        <v>31</v>
      </c>
      <c r="AB6" s="9" t="s">
        <v>31</v>
      </c>
      <c r="AC6" s="9" t="s">
        <v>31</v>
      </c>
      <c r="AD6" s="9" t="s">
        <v>31</v>
      </c>
      <c r="AE6" s="9" t="s">
        <v>31</v>
      </c>
      <c r="AF6" s="9" t="s">
        <v>31</v>
      </c>
      <c r="AG6" s="9" t="s">
        <v>31</v>
      </c>
    </row>
    <row r="7" spans="2:33" x14ac:dyDescent="0.35">
      <c r="B7" s="3" t="s">
        <v>32</v>
      </c>
      <c r="C7" s="9" t="b">
        <v>0</v>
      </c>
      <c r="E7" s="3" t="s">
        <v>32</v>
      </c>
      <c r="F7" s="9" t="b">
        <v>0</v>
      </c>
      <c r="H7" s="3" t="s">
        <v>32</v>
      </c>
      <c r="I7" s="9" t="b">
        <v>0</v>
      </c>
      <c r="J7" s="9" t="b">
        <v>0</v>
      </c>
      <c r="K7" s="9" t="b">
        <v>0</v>
      </c>
      <c r="L7" s="9" t="b">
        <v>0</v>
      </c>
      <c r="M7" s="9" t="b">
        <v>0</v>
      </c>
      <c r="N7" s="9" t="b">
        <v>0</v>
      </c>
      <c r="O7" s="9" t="b">
        <v>0</v>
      </c>
      <c r="P7" s="9" t="b">
        <v>0</v>
      </c>
      <c r="Q7" s="9" t="b">
        <v>0</v>
      </c>
      <c r="R7" s="9" t="b">
        <v>0</v>
      </c>
      <c r="S7" s="9" t="b">
        <v>0</v>
      </c>
      <c r="T7" s="9" t="b">
        <v>0</v>
      </c>
      <c r="U7" s="9" t="b">
        <v>0</v>
      </c>
      <c r="V7" s="9" t="b">
        <v>0</v>
      </c>
      <c r="W7" s="9" t="b">
        <v>0</v>
      </c>
      <c r="X7" s="9" t="b">
        <v>0</v>
      </c>
      <c r="Y7" s="9" t="b">
        <v>0</v>
      </c>
      <c r="Z7" s="9" t="b">
        <v>0</v>
      </c>
      <c r="AA7" s="9" t="b">
        <v>0</v>
      </c>
      <c r="AB7" s="9" t="b">
        <v>0</v>
      </c>
      <c r="AC7" s="9" t="b">
        <v>0</v>
      </c>
      <c r="AD7" s="9" t="b">
        <v>0</v>
      </c>
      <c r="AE7" s="9" t="b">
        <v>0</v>
      </c>
      <c r="AF7" s="9" t="b">
        <v>0</v>
      </c>
      <c r="AG7" s="9" t="b">
        <v>0</v>
      </c>
    </row>
    <row r="8" spans="2:33" x14ac:dyDescent="0.35">
      <c r="B8" s="3" t="s">
        <v>70</v>
      </c>
      <c r="C8" s="9" t="s">
        <v>71</v>
      </c>
      <c r="E8" s="3" t="s">
        <v>42</v>
      </c>
      <c r="F8" s="9" t="s">
        <v>49</v>
      </c>
      <c r="H8" s="3" t="s">
        <v>97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x14ac:dyDescent="0.35">
      <c r="B9" s="3" t="s">
        <v>72</v>
      </c>
      <c r="C9" s="9"/>
      <c r="E9" s="3" t="s">
        <v>93</v>
      </c>
      <c r="F9" s="9"/>
      <c r="H9" s="3" t="s">
        <v>98</v>
      </c>
      <c r="I9" s="9" t="s">
        <v>147</v>
      </c>
      <c r="J9" s="9" t="s">
        <v>147</v>
      </c>
      <c r="K9" s="9" t="s">
        <v>147</v>
      </c>
      <c r="L9" s="9" t="s">
        <v>147</v>
      </c>
      <c r="M9" s="9" t="s">
        <v>147</v>
      </c>
      <c r="N9" s="9" t="s">
        <v>147</v>
      </c>
      <c r="O9" s="9" t="s">
        <v>147</v>
      </c>
      <c r="P9" s="9" t="s">
        <v>147</v>
      </c>
      <c r="Q9" s="9" t="s">
        <v>147</v>
      </c>
      <c r="R9" s="9" t="s">
        <v>147</v>
      </c>
      <c r="S9" s="9" t="s">
        <v>147</v>
      </c>
      <c r="T9" s="9" t="s">
        <v>147</v>
      </c>
      <c r="U9" s="9" t="s">
        <v>147</v>
      </c>
      <c r="V9" s="9" t="s">
        <v>147</v>
      </c>
      <c r="W9" s="9" t="s">
        <v>147</v>
      </c>
      <c r="X9" s="9" t="s">
        <v>147</v>
      </c>
      <c r="Y9" s="9" t="s">
        <v>147</v>
      </c>
      <c r="Z9" s="9" t="s">
        <v>147</v>
      </c>
      <c r="AA9" s="9" t="s">
        <v>147</v>
      </c>
      <c r="AB9" s="9" t="s">
        <v>147</v>
      </c>
      <c r="AC9" s="9" t="s">
        <v>147</v>
      </c>
      <c r="AD9" s="9" t="s">
        <v>147</v>
      </c>
      <c r="AE9" s="9" t="s">
        <v>147</v>
      </c>
      <c r="AF9" s="9" t="s">
        <v>147</v>
      </c>
      <c r="AG9" s="9" t="s">
        <v>147</v>
      </c>
    </row>
    <row r="10" spans="2:33" x14ac:dyDescent="0.35">
      <c r="B10" s="3" t="s">
        <v>73</v>
      </c>
      <c r="C10" s="9"/>
      <c r="E10" s="3" t="s">
        <v>74</v>
      </c>
      <c r="F10" s="9" t="str">
        <f ca="1">_xll.nxLibData("ID",I3:AG3,"AG.LIST")</f>
        <v>AG.LIST</v>
      </c>
      <c r="H10" s="3" t="s">
        <v>42</v>
      </c>
      <c r="I10" s="9" t="s">
        <v>49</v>
      </c>
      <c r="J10" s="9" t="s">
        <v>49</v>
      </c>
      <c r="K10" s="9" t="s">
        <v>49</v>
      </c>
      <c r="L10" s="9" t="s">
        <v>49</v>
      </c>
      <c r="M10" s="9" t="s">
        <v>49</v>
      </c>
      <c r="N10" s="9" t="s">
        <v>49</v>
      </c>
      <c r="O10" s="9" t="s">
        <v>49</v>
      </c>
      <c r="P10" s="9" t="s">
        <v>49</v>
      </c>
      <c r="Q10" s="9" t="s">
        <v>49</v>
      </c>
      <c r="R10" s="9" t="s">
        <v>49</v>
      </c>
      <c r="S10" s="9" t="s">
        <v>49</v>
      </c>
      <c r="T10" s="9" t="s">
        <v>49</v>
      </c>
      <c r="U10" s="9" t="s">
        <v>49</v>
      </c>
      <c r="V10" s="9" t="s">
        <v>49</v>
      </c>
      <c r="W10" s="9" t="s">
        <v>49</v>
      </c>
      <c r="X10" s="9" t="s">
        <v>49</v>
      </c>
      <c r="Y10" s="9" t="s">
        <v>49</v>
      </c>
      <c r="Z10" s="9" t="s">
        <v>49</v>
      </c>
      <c r="AA10" s="9" t="s">
        <v>49</v>
      </c>
      <c r="AB10" s="9" t="s">
        <v>49</v>
      </c>
      <c r="AC10" s="9" t="s">
        <v>49</v>
      </c>
      <c r="AD10" s="9" t="s">
        <v>49</v>
      </c>
      <c r="AE10" s="9" t="s">
        <v>49</v>
      </c>
      <c r="AF10" s="9" t="s">
        <v>49</v>
      </c>
      <c r="AG10" s="9" t="s">
        <v>49</v>
      </c>
    </row>
    <row r="11" spans="2:33" x14ac:dyDescent="0.35">
      <c r="B11" s="3" t="s">
        <v>54</v>
      </c>
      <c r="C11" s="9" t="s">
        <v>37</v>
      </c>
      <c r="E11" s="3" t="s">
        <v>92</v>
      </c>
      <c r="F11" s="9"/>
      <c r="H11" s="3" t="s">
        <v>99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x14ac:dyDescent="0.35">
      <c r="B12" s="3" t="s">
        <v>42</v>
      </c>
      <c r="C12" s="9" t="s">
        <v>49</v>
      </c>
      <c r="E12" s="3" t="s">
        <v>34</v>
      </c>
      <c r="F12" s="9"/>
      <c r="H12" s="3" t="s">
        <v>100</v>
      </c>
      <c r="I12" s="9" t="str">
        <f>I1&amp;"Y"</f>
        <v>25Y</v>
      </c>
      <c r="J12" s="9" t="str">
        <f t="shared" ref="J12:W12" si="3">J1&amp;"Y"</f>
        <v>24Y</v>
      </c>
      <c r="K12" s="9" t="str">
        <f t="shared" si="3"/>
        <v>23Y</v>
      </c>
      <c r="L12" s="9" t="str">
        <f t="shared" si="3"/>
        <v>22Y</v>
      </c>
      <c r="M12" s="9" t="str">
        <f t="shared" si="3"/>
        <v>21Y</v>
      </c>
      <c r="N12" s="9" t="str">
        <f t="shared" si="3"/>
        <v>20Y</v>
      </c>
      <c r="O12" s="9" t="str">
        <f t="shared" si="3"/>
        <v>19Y</v>
      </c>
      <c r="P12" s="9" t="str">
        <f t="shared" si="3"/>
        <v>18Y</v>
      </c>
      <c r="Q12" s="9" t="str">
        <f t="shared" si="3"/>
        <v>17Y</v>
      </c>
      <c r="R12" s="9" t="str">
        <f t="shared" si="3"/>
        <v>16Y</v>
      </c>
      <c r="S12" s="9" t="str">
        <f t="shared" si="3"/>
        <v>15Y</v>
      </c>
      <c r="T12" s="9" t="str">
        <f t="shared" si="3"/>
        <v>14Y</v>
      </c>
      <c r="U12" s="9" t="str">
        <f t="shared" si="3"/>
        <v>13Y</v>
      </c>
      <c r="V12" s="9" t="str">
        <f t="shared" si="3"/>
        <v>12Y</v>
      </c>
      <c r="W12" s="9" t="str">
        <f t="shared" si="3"/>
        <v>11Y</v>
      </c>
      <c r="X12" s="9" t="str">
        <f t="shared" ref="X12:AG12" si="4">X1&amp;"Y"</f>
        <v>10Y</v>
      </c>
      <c r="Y12" s="9" t="str">
        <f t="shared" si="4"/>
        <v>9Y</v>
      </c>
      <c r="Z12" s="9" t="str">
        <f t="shared" si="4"/>
        <v>8Y</v>
      </c>
      <c r="AA12" s="9" t="str">
        <f t="shared" si="4"/>
        <v>7Y</v>
      </c>
      <c r="AB12" s="9" t="str">
        <f t="shared" si="4"/>
        <v>6Y</v>
      </c>
      <c r="AC12" s="9" t="str">
        <f t="shared" si="4"/>
        <v>5Y</v>
      </c>
      <c r="AD12" s="9" t="str">
        <f t="shared" si="4"/>
        <v>4Y</v>
      </c>
      <c r="AE12" s="9" t="str">
        <f t="shared" si="4"/>
        <v>3Y</v>
      </c>
      <c r="AF12" s="9" t="str">
        <f t="shared" si="4"/>
        <v>2Y</v>
      </c>
      <c r="AG12" s="9" t="str">
        <f t="shared" si="4"/>
        <v>1Y</v>
      </c>
    </row>
    <row r="13" spans="2:33" x14ac:dyDescent="0.35">
      <c r="B13" s="3" t="s">
        <v>74</v>
      </c>
      <c r="C13" s="9" t="str">
        <f ca="1">F16</f>
        <v>INSTCOLL</v>
      </c>
      <c r="E13" s="4" t="s">
        <v>94</v>
      </c>
      <c r="F13" s="10"/>
      <c r="H13" s="3" t="s">
        <v>101</v>
      </c>
      <c r="I13" s="9" t="str">
        <f>I2&amp;"Y"</f>
        <v>3Y</v>
      </c>
      <c r="J13" s="9" t="str">
        <f t="shared" ref="J13:W13" si="5">J2&amp;"Y"</f>
        <v>4Y</v>
      </c>
      <c r="K13" s="9" t="str">
        <f t="shared" si="5"/>
        <v>5Y</v>
      </c>
      <c r="L13" s="9" t="str">
        <f t="shared" si="5"/>
        <v>6Y</v>
      </c>
      <c r="M13" s="9" t="str">
        <f t="shared" si="5"/>
        <v>7Y</v>
      </c>
      <c r="N13" s="9" t="str">
        <f t="shared" si="5"/>
        <v>8Y</v>
      </c>
      <c r="O13" s="9" t="str">
        <f t="shared" si="5"/>
        <v>9Y</v>
      </c>
      <c r="P13" s="9" t="str">
        <f t="shared" si="5"/>
        <v>10Y</v>
      </c>
      <c r="Q13" s="9" t="str">
        <f t="shared" si="5"/>
        <v>11Y</v>
      </c>
      <c r="R13" s="9" t="str">
        <f t="shared" si="5"/>
        <v>12Y</v>
      </c>
      <c r="S13" s="9" t="str">
        <f t="shared" si="5"/>
        <v>13Y</v>
      </c>
      <c r="T13" s="9" t="str">
        <f t="shared" si="5"/>
        <v>14Y</v>
      </c>
      <c r="U13" s="9" t="str">
        <f t="shared" si="5"/>
        <v>15Y</v>
      </c>
      <c r="V13" s="9" t="str">
        <f t="shared" si="5"/>
        <v>16Y</v>
      </c>
      <c r="W13" s="9" t="str">
        <f t="shared" si="5"/>
        <v>17Y</v>
      </c>
      <c r="X13" s="9" t="str">
        <f t="shared" ref="X13:AG13" si="6">X2&amp;"Y"</f>
        <v>18Y</v>
      </c>
      <c r="Y13" s="9" t="str">
        <f t="shared" si="6"/>
        <v>19Y</v>
      </c>
      <c r="Z13" s="9" t="str">
        <f t="shared" si="6"/>
        <v>20Y</v>
      </c>
      <c r="AA13" s="9" t="str">
        <f t="shared" si="6"/>
        <v>21Y</v>
      </c>
      <c r="AB13" s="9" t="str">
        <f t="shared" si="6"/>
        <v>22Y</v>
      </c>
      <c r="AC13" s="9" t="str">
        <f t="shared" si="6"/>
        <v>23Y</v>
      </c>
      <c r="AD13" s="9" t="str">
        <f t="shared" si="6"/>
        <v>24Y</v>
      </c>
      <c r="AE13" s="9" t="str">
        <f t="shared" si="6"/>
        <v>25Y</v>
      </c>
      <c r="AF13" s="9" t="str">
        <f t="shared" si="6"/>
        <v>26Y</v>
      </c>
      <c r="AG13" s="9" t="str">
        <f t="shared" si="6"/>
        <v>27Y</v>
      </c>
    </row>
    <row r="14" spans="2:33" x14ac:dyDescent="0.35">
      <c r="B14" s="3" t="s">
        <v>75</v>
      </c>
      <c r="C14" s="9" t="s">
        <v>89</v>
      </c>
      <c r="E14" s="5" t="s">
        <v>35</v>
      </c>
      <c r="F14" s="11" t="str">
        <f t="array" aca="1" ref="F14:F16" ca="1">_xll.nxLibCall($E$3:$E$13,$F$3:$F$13,$E$14:$E$16)</f>
        <v>3014 @ 06:39:47 PM</v>
      </c>
      <c r="H14" s="3" t="s">
        <v>102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x14ac:dyDescent="0.35">
      <c r="B15" s="3" t="s">
        <v>76</v>
      </c>
      <c r="C15" s="9" t="str">
        <f ca="1">'Market Data'!C17</f>
        <v>YC</v>
      </c>
      <c r="E15" s="6" t="s">
        <v>36</v>
      </c>
      <c r="F15" s="12">
        <f ca="1"/>
        <v>5.1637575961649418E-4</v>
      </c>
      <c r="H15" s="3" t="s">
        <v>55</v>
      </c>
      <c r="I15" s="9" t="b">
        <v>1</v>
      </c>
      <c r="J15" s="9" t="b">
        <v>1</v>
      </c>
      <c r="K15" s="9" t="b">
        <v>1</v>
      </c>
      <c r="L15" s="9" t="b">
        <v>1</v>
      </c>
      <c r="M15" s="9" t="b">
        <v>1</v>
      </c>
      <c r="N15" s="9" t="b">
        <v>1</v>
      </c>
      <c r="O15" s="9" t="b">
        <v>1</v>
      </c>
      <c r="P15" s="9" t="b">
        <v>1</v>
      </c>
      <c r="Q15" s="9" t="b">
        <v>1</v>
      </c>
      <c r="R15" s="9" t="b">
        <v>1</v>
      </c>
      <c r="S15" s="9" t="b">
        <v>1</v>
      </c>
      <c r="T15" s="9" t="b">
        <v>1</v>
      </c>
      <c r="U15" s="9" t="b">
        <v>1</v>
      </c>
      <c r="V15" s="9" t="b">
        <v>1</v>
      </c>
      <c r="W15" s="9" t="b">
        <v>1</v>
      </c>
      <c r="X15" s="9" t="b">
        <v>1</v>
      </c>
      <c r="Y15" s="9" t="b">
        <v>1</v>
      </c>
      <c r="Z15" s="9" t="b">
        <v>1</v>
      </c>
      <c r="AA15" s="9" t="b">
        <v>1</v>
      </c>
      <c r="AB15" s="9" t="b">
        <v>1</v>
      </c>
      <c r="AC15" s="9" t="b">
        <v>1</v>
      </c>
      <c r="AD15" s="9" t="b">
        <v>1</v>
      </c>
      <c r="AE15" s="9" t="b">
        <v>1</v>
      </c>
      <c r="AF15" s="9" t="b">
        <v>1</v>
      </c>
      <c r="AG15" s="9" t="b">
        <v>1</v>
      </c>
    </row>
    <row r="16" spans="2:33" x14ac:dyDescent="0.35">
      <c r="B16" s="3" t="s">
        <v>77</v>
      </c>
      <c r="C16" s="9">
        <v>0.03</v>
      </c>
      <c r="E16" s="7" t="s">
        <v>24</v>
      </c>
      <c r="F16" s="13" t="str">
        <f ca="1"/>
        <v>INSTCOLL</v>
      </c>
      <c r="H16" s="3" t="s">
        <v>56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x14ac:dyDescent="0.35">
      <c r="B17" s="3" t="s">
        <v>78</v>
      </c>
      <c r="C17" s="9"/>
      <c r="H17" s="3" t="s">
        <v>103</v>
      </c>
      <c r="I17" s="9" t="s">
        <v>148</v>
      </c>
      <c r="J17" s="9" t="s">
        <v>148</v>
      </c>
      <c r="K17" s="9" t="s">
        <v>148</v>
      </c>
      <c r="L17" s="9" t="s">
        <v>148</v>
      </c>
      <c r="M17" s="9" t="s">
        <v>148</v>
      </c>
      <c r="N17" s="9" t="s">
        <v>148</v>
      </c>
      <c r="O17" s="9" t="s">
        <v>148</v>
      </c>
      <c r="P17" s="9" t="s">
        <v>148</v>
      </c>
      <c r="Q17" s="9" t="s">
        <v>148</v>
      </c>
      <c r="R17" s="9" t="s">
        <v>148</v>
      </c>
      <c r="S17" s="9" t="s">
        <v>148</v>
      </c>
      <c r="T17" s="9" t="s">
        <v>148</v>
      </c>
      <c r="U17" s="9" t="s">
        <v>148</v>
      </c>
      <c r="V17" s="9" t="s">
        <v>148</v>
      </c>
      <c r="W17" s="9" t="s">
        <v>148</v>
      </c>
      <c r="X17" s="9" t="s">
        <v>148</v>
      </c>
      <c r="Y17" s="9" t="s">
        <v>148</v>
      </c>
      <c r="Z17" s="9" t="s">
        <v>148</v>
      </c>
      <c r="AA17" s="9" t="s">
        <v>148</v>
      </c>
      <c r="AB17" s="9" t="s">
        <v>148</v>
      </c>
      <c r="AC17" s="9" t="s">
        <v>148</v>
      </c>
      <c r="AD17" s="9" t="s">
        <v>148</v>
      </c>
      <c r="AE17" s="9" t="s">
        <v>148</v>
      </c>
      <c r="AF17" s="9" t="s">
        <v>148</v>
      </c>
      <c r="AG17" s="9" t="s">
        <v>148</v>
      </c>
    </row>
    <row r="18" spans="2:33" x14ac:dyDescent="0.35">
      <c r="B18" s="3" t="s">
        <v>79</v>
      </c>
      <c r="C18" s="9"/>
      <c r="H18" s="3" t="s">
        <v>58</v>
      </c>
      <c r="I18" s="9" t="s">
        <v>67</v>
      </c>
      <c r="J18" s="9" t="s">
        <v>67</v>
      </c>
      <c r="K18" s="9" t="s">
        <v>67</v>
      </c>
      <c r="L18" s="9" t="s">
        <v>67</v>
      </c>
      <c r="M18" s="9" t="s">
        <v>67</v>
      </c>
      <c r="N18" s="9" t="s">
        <v>67</v>
      </c>
      <c r="O18" s="9" t="s">
        <v>67</v>
      </c>
      <c r="P18" s="9" t="s">
        <v>67</v>
      </c>
      <c r="Q18" s="9" t="s">
        <v>67</v>
      </c>
      <c r="R18" s="9" t="s">
        <v>67</v>
      </c>
      <c r="S18" s="9" t="s">
        <v>67</v>
      </c>
      <c r="T18" s="9" t="s">
        <v>67</v>
      </c>
      <c r="U18" s="9" t="s">
        <v>67</v>
      </c>
      <c r="V18" s="9" t="s">
        <v>67</v>
      </c>
      <c r="W18" s="9" t="s">
        <v>67</v>
      </c>
      <c r="X18" s="9" t="s">
        <v>67</v>
      </c>
      <c r="Y18" s="9" t="s">
        <v>67</v>
      </c>
      <c r="Z18" s="9" t="s">
        <v>67</v>
      </c>
      <c r="AA18" s="9" t="s">
        <v>67</v>
      </c>
      <c r="AB18" s="9" t="s">
        <v>67</v>
      </c>
      <c r="AC18" s="9" t="s">
        <v>67</v>
      </c>
      <c r="AD18" s="9" t="s">
        <v>67</v>
      </c>
      <c r="AE18" s="9" t="s">
        <v>67</v>
      </c>
      <c r="AF18" s="9" t="s">
        <v>67</v>
      </c>
      <c r="AG18" s="9" t="s">
        <v>67</v>
      </c>
    </row>
    <row r="19" spans="2:33" x14ac:dyDescent="0.35">
      <c r="B19" s="3" t="s">
        <v>80</v>
      </c>
      <c r="C19" s="9"/>
      <c r="H19" s="3" t="s">
        <v>104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x14ac:dyDescent="0.35">
      <c r="B20" s="3" t="s">
        <v>81</v>
      </c>
      <c r="C20" s="9"/>
      <c r="H20" s="3" t="s">
        <v>105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x14ac:dyDescent="0.35">
      <c r="B21" s="3" t="s">
        <v>82</v>
      </c>
      <c r="C21" s="9"/>
      <c r="H21" s="3" t="s">
        <v>106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x14ac:dyDescent="0.35">
      <c r="B22" s="3" t="s">
        <v>83</v>
      </c>
      <c r="C22" s="9" t="s">
        <v>90</v>
      </c>
      <c r="H22" s="3" t="s">
        <v>107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x14ac:dyDescent="0.35">
      <c r="B23" s="3" t="s">
        <v>84</v>
      </c>
      <c r="C23" s="9"/>
      <c r="H23" s="3" t="s">
        <v>108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x14ac:dyDescent="0.35">
      <c r="B24" s="3" t="s">
        <v>34</v>
      </c>
      <c r="C24" s="9"/>
      <c r="H24" s="3" t="s">
        <v>109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x14ac:dyDescent="0.35">
      <c r="B25" s="3" t="s">
        <v>38</v>
      </c>
      <c r="C25" s="9"/>
      <c r="H25" s="3" t="s">
        <v>110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x14ac:dyDescent="0.35">
      <c r="B26" s="3" t="s">
        <v>85</v>
      </c>
      <c r="C26" s="9"/>
      <c r="H26" s="3" t="s">
        <v>111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x14ac:dyDescent="0.35">
      <c r="B27" s="3" t="s">
        <v>86</v>
      </c>
      <c r="C27" s="9"/>
      <c r="H27" s="3" t="s">
        <v>112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x14ac:dyDescent="0.35">
      <c r="B28" s="4" t="s">
        <v>87</v>
      </c>
      <c r="C28" s="10"/>
      <c r="H28" s="3" t="s">
        <v>60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x14ac:dyDescent="0.35">
      <c r="B29" s="5" t="s">
        <v>35</v>
      </c>
      <c r="C29" s="11" t="str">
        <f t="array" aca="1" ref="C29:C31" ca="1">_xll.nxLibCall($B$3:$B$28,$C$3:$C$28,$B$29:$B$31)</f>
        <v>3015 @ 06:39:47 PM</v>
      </c>
      <c r="H29" s="3" t="s">
        <v>61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x14ac:dyDescent="0.35">
      <c r="B30" s="6" t="s">
        <v>36</v>
      </c>
      <c r="C30" s="12">
        <f ca="1"/>
        <v>8.0495516303926706E-2</v>
      </c>
      <c r="H30" s="3" t="s">
        <v>113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x14ac:dyDescent="0.35">
      <c r="B31" s="7" t="s">
        <v>24</v>
      </c>
      <c r="C31" s="13" t="str">
        <f ca="1"/>
        <v>HW1F</v>
      </c>
      <c r="H31" s="3" t="s">
        <v>62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x14ac:dyDescent="0.35">
      <c r="H32" s="3" t="s">
        <v>114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8:33" x14ac:dyDescent="0.35">
      <c r="H33" s="3" t="s">
        <v>115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8:33" x14ac:dyDescent="0.35">
      <c r="H34" s="3" t="s">
        <v>116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8:33" x14ac:dyDescent="0.35">
      <c r="H35" s="3" t="s">
        <v>117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8:33" x14ac:dyDescent="0.35">
      <c r="H36" s="3" t="s">
        <v>118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8:33" x14ac:dyDescent="0.35">
      <c r="H37" s="3" t="s">
        <v>119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8:33" x14ac:dyDescent="0.35">
      <c r="H38" s="3" t="s">
        <v>120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8:33" x14ac:dyDescent="0.35">
      <c r="H39" s="3" t="s">
        <v>121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8:33" x14ac:dyDescent="0.35">
      <c r="H40" s="3" t="s">
        <v>122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8:33" x14ac:dyDescent="0.35">
      <c r="H41" s="3" t="s">
        <v>123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8:33" x14ac:dyDescent="0.35">
      <c r="H42" s="3" t="s">
        <v>124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8:33" x14ac:dyDescent="0.35">
      <c r="H43" s="3" t="s">
        <v>125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8:33" x14ac:dyDescent="0.35">
      <c r="H44" s="3" t="s">
        <v>126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8:33" x14ac:dyDescent="0.35">
      <c r="H45" s="3" t="s">
        <v>127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8:33" x14ac:dyDescent="0.35">
      <c r="H46" s="3" t="s">
        <v>128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8:33" x14ac:dyDescent="0.35">
      <c r="H47" s="3" t="s">
        <v>129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8:33" x14ac:dyDescent="0.35">
      <c r="H48" s="3" t="s">
        <v>130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8:33" x14ac:dyDescent="0.35">
      <c r="H49" s="3" t="s">
        <v>131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8:33" x14ac:dyDescent="0.35">
      <c r="H50" s="3" t="s">
        <v>132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8:33" x14ac:dyDescent="0.35">
      <c r="H51" s="3" t="s">
        <v>133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8:33" x14ac:dyDescent="0.35">
      <c r="H52" s="3" t="s">
        <v>134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8:33" x14ac:dyDescent="0.35">
      <c r="H53" s="3" t="s">
        <v>78</v>
      </c>
      <c r="I53" s="9" t="str">
        <f ca="1">'Market Data'!$G$25</f>
        <v>VOLSF</v>
      </c>
      <c r="J53" s="9" t="str">
        <f ca="1">'Market Data'!$G$25</f>
        <v>VOLSF</v>
      </c>
      <c r="K53" s="9" t="str">
        <f ca="1">'Market Data'!$G$25</f>
        <v>VOLSF</v>
      </c>
      <c r="L53" s="9" t="str">
        <f ca="1">'Market Data'!$G$25</f>
        <v>VOLSF</v>
      </c>
      <c r="M53" s="9" t="str">
        <f ca="1">'Market Data'!$G$25</f>
        <v>VOLSF</v>
      </c>
      <c r="N53" s="9" t="str">
        <f ca="1">'Market Data'!$G$25</f>
        <v>VOLSF</v>
      </c>
      <c r="O53" s="9" t="str">
        <f ca="1">'Market Data'!$G$25</f>
        <v>VOLSF</v>
      </c>
      <c r="P53" s="9" t="str">
        <f ca="1">'Market Data'!$G$25</f>
        <v>VOLSF</v>
      </c>
      <c r="Q53" s="9" t="str">
        <f ca="1">'Market Data'!$G$25</f>
        <v>VOLSF</v>
      </c>
      <c r="R53" s="9" t="str">
        <f ca="1">'Market Data'!$G$25</f>
        <v>VOLSF</v>
      </c>
      <c r="S53" s="9" t="str">
        <f ca="1">'Market Data'!$G$25</f>
        <v>VOLSF</v>
      </c>
      <c r="T53" s="9" t="str">
        <f ca="1">'Market Data'!$G$25</f>
        <v>VOLSF</v>
      </c>
      <c r="U53" s="9" t="str">
        <f ca="1">'Market Data'!$G$25</f>
        <v>VOLSF</v>
      </c>
      <c r="V53" s="9" t="str">
        <f ca="1">'Market Data'!$G$25</f>
        <v>VOLSF</v>
      </c>
      <c r="W53" s="9" t="str">
        <f ca="1">'Market Data'!$G$25</f>
        <v>VOLSF</v>
      </c>
      <c r="X53" s="9" t="str">
        <f ca="1">'Market Data'!$G$25</f>
        <v>VOLSF</v>
      </c>
      <c r="Y53" s="9" t="str">
        <f ca="1">'Market Data'!$G$25</f>
        <v>VOLSF</v>
      </c>
      <c r="Z53" s="9" t="str">
        <f ca="1">'Market Data'!$G$25</f>
        <v>VOLSF</v>
      </c>
      <c r="AA53" s="9" t="str">
        <f ca="1">'Market Data'!$G$25</f>
        <v>VOLSF</v>
      </c>
      <c r="AB53" s="9" t="str">
        <f ca="1">'Market Data'!$G$25</f>
        <v>VOLSF</v>
      </c>
      <c r="AC53" s="9" t="str">
        <f ca="1">'Market Data'!$G$25</f>
        <v>VOLSF</v>
      </c>
      <c r="AD53" s="9" t="str">
        <f ca="1">'Market Data'!$G$25</f>
        <v>VOLSF</v>
      </c>
      <c r="AE53" s="9" t="str">
        <f ca="1">'Market Data'!$G$25</f>
        <v>VOLSF</v>
      </c>
      <c r="AF53" s="9" t="str">
        <f ca="1">'Market Data'!$G$25</f>
        <v>VOLSF</v>
      </c>
      <c r="AG53" s="9" t="str">
        <f ca="1">'Market Data'!$G$25</f>
        <v>VOLSF</v>
      </c>
    </row>
    <row r="54" spans="8:33" x14ac:dyDescent="0.35">
      <c r="H54" s="3" t="s">
        <v>135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8:33" x14ac:dyDescent="0.35">
      <c r="H55" s="3" t="s">
        <v>136</v>
      </c>
      <c r="I55" s="9" t="str">
        <f ca="1">'Market Data'!$C$17</f>
        <v>YC</v>
      </c>
      <c r="J55" s="9" t="str">
        <f ca="1">'Market Data'!$C$17</f>
        <v>YC</v>
      </c>
      <c r="K55" s="9" t="str">
        <f ca="1">'Market Data'!$C$17</f>
        <v>YC</v>
      </c>
      <c r="L55" s="9" t="str">
        <f ca="1">'Market Data'!$C$17</f>
        <v>YC</v>
      </c>
      <c r="M55" s="9" t="str">
        <f ca="1">'Market Data'!$C$17</f>
        <v>YC</v>
      </c>
      <c r="N55" s="9" t="str">
        <f ca="1">'Market Data'!$C$17</f>
        <v>YC</v>
      </c>
      <c r="O55" s="9" t="str">
        <f ca="1">'Market Data'!$C$17</f>
        <v>YC</v>
      </c>
      <c r="P55" s="9" t="str">
        <f ca="1">'Market Data'!$C$17</f>
        <v>YC</v>
      </c>
      <c r="Q55" s="9" t="str">
        <f ca="1">'Market Data'!$C$17</f>
        <v>YC</v>
      </c>
      <c r="R55" s="9" t="str">
        <f ca="1">'Market Data'!$C$17</f>
        <v>YC</v>
      </c>
      <c r="S55" s="9" t="str">
        <f ca="1">'Market Data'!$C$17</f>
        <v>YC</v>
      </c>
      <c r="T55" s="9" t="str">
        <f ca="1">'Market Data'!$C$17</f>
        <v>YC</v>
      </c>
      <c r="U55" s="9" t="str">
        <f ca="1">'Market Data'!$C$17</f>
        <v>YC</v>
      </c>
      <c r="V55" s="9" t="str">
        <f ca="1">'Market Data'!$C$17</f>
        <v>YC</v>
      </c>
      <c r="W55" s="9" t="str">
        <f ca="1">'Market Data'!$C$17</f>
        <v>YC</v>
      </c>
      <c r="X55" s="9" t="str">
        <f ca="1">'Market Data'!$C$17</f>
        <v>YC</v>
      </c>
      <c r="Y55" s="9" t="str">
        <f ca="1">'Market Data'!$C$17</f>
        <v>YC</v>
      </c>
      <c r="Z55" s="9" t="str">
        <f ca="1">'Market Data'!$C$17</f>
        <v>YC</v>
      </c>
      <c r="AA55" s="9" t="str">
        <f ca="1">'Market Data'!$C$17</f>
        <v>YC</v>
      </c>
      <c r="AB55" s="9" t="str">
        <f ca="1">'Market Data'!$C$17</f>
        <v>YC</v>
      </c>
      <c r="AC55" s="9" t="str">
        <f ca="1">'Market Data'!$C$17</f>
        <v>YC</v>
      </c>
      <c r="AD55" s="9" t="str">
        <f ca="1">'Market Data'!$C$17</f>
        <v>YC</v>
      </c>
      <c r="AE55" s="9" t="str">
        <f ca="1">'Market Data'!$C$17</f>
        <v>YC</v>
      </c>
      <c r="AF55" s="9" t="str">
        <f ca="1">'Market Data'!$C$17</f>
        <v>YC</v>
      </c>
      <c r="AG55" s="9" t="str">
        <f ca="1">'Market Data'!$C$17</f>
        <v>YC</v>
      </c>
    </row>
    <row r="56" spans="8:33" x14ac:dyDescent="0.35">
      <c r="H56" s="3" t="s">
        <v>137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8:33" x14ac:dyDescent="0.35">
      <c r="H57" s="3" t="s">
        <v>34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8:33" x14ac:dyDescent="0.35">
      <c r="H58" s="3" t="s">
        <v>138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8:33" x14ac:dyDescent="0.35">
      <c r="H59" s="3" t="s">
        <v>139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8:33" x14ac:dyDescent="0.35">
      <c r="H60" s="3" t="s">
        <v>140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8:33" x14ac:dyDescent="0.35">
      <c r="H61" s="3" t="s">
        <v>141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8:33" x14ac:dyDescent="0.35">
      <c r="H62" s="3" t="s">
        <v>142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8:33" x14ac:dyDescent="0.35">
      <c r="H63" s="3" t="s">
        <v>63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8:33" x14ac:dyDescent="0.35">
      <c r="H64" s="3" t="s">
        <v>64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8:33" x14ac:dyDescent="0.35">
      <c r="H65" s="3" t="s">
        <v>143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8:33" x14ac:dyDescent="0.35">
      <c r="H66" s="3" t="s">
        <v>144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8:33" x14ac:dyDescent="0.35">
      <c r="H67" s="3" t="s">
        <v>145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8:33" x14ac:dyDescent="0.35">
      <c r="H68" s="4" t="s">
        <v>146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8:33" x14ac:dyDescent="0.35">
      <c r="H69" s="5" t="s">
        <v>35</v>
      </c>
      <c r="I69" s="11" t="str">
        <f t="array" aca="1" ref="I69:I71" ca="1">_xll.nxLibCall($H$3:$H$68,I3:I68,$H$69:$H$71)</f>
        <v>2999 @ 06:39:47 PM</v>
      </c>
      <c r="J69" s="11" t="str">
        <f t="array" aca="1" ref="J69:J71" ca="1">_xll.nxLibCall($H$3:$H$68,J3:J68,$H$69:$H$71)</f>
        <v>2998 @ 06:39:47 PM</v>
      </c>
      <c r="K69" s="11" t="str">
        <f t="array" aca="1" ref="K69:K71" ca="1">_xll.nxLibCall($H$3:$H$68,K3:K68,$H$69:$H$71)</f>
        <v>3005 @ 06:39:47 PM</v>
      </c>
      <c r="L69" s="11" t="str">
        <f t="array" aca="1" ref="L69:L71" ca="1">_xll.nxLibCall($H$3:$H$68,L3:L68,$H$69:$H$71)</f>
        <v>2988 @ 06:39:47 PM</v>
      </c>
      <c r="M69" s="11" t="str">
        <f t="array" aca="1" ref="M69:M71" ca="1">_xll.nxLibCall($H$3:$H$68,M3:M68,$H$69:$H$71)</f>
        <v>3006 @ 06:39:47 PM</v>
      </c>
      <c r="N69" s="11" t="str">
        <f t="array" aca="1" ref="N69:N71" ca="1">_xll.nxLibCall($H$3:$H$68,N3:N68,$H$69:$H$71)</f>
        <v>2987 @ 06:39:47 PM</v>
      </c>
      <c r="O69" s="11" t="str">
        <f t="array" aca="1" ref="O69:O71" ca="1">_xll.nxLibCall($H$3:$H$68,O3:O68,$H$69:$H$71)</f>
        <v>2994 @ 06:39:47 PM</v>
      </c>
      <c r="P69" s="11" t="str">
        <f t="array" aca="1" ref="P69:P71" ca="1">_xll.nxLibCall($H$3:$H$68,P3:P68,$H$69:$H$71)</f>
        <v>2996 @ 06:39:47 PM</v>
      </c>
      <c r="Q69" s="11" t="str">
        <f t="array" aca="1" ref="Q69:Q71" ca="1">_xll.nxLibCall($H$3:$H$68,Q3:Q68,$H$69:$H$71)</f>
        <v>2995 @ 06:39:47 PM</v>
      </c>
      <c r="R69" s="11" t="str">
        <f t="array" aca="1" ref="R69:R71" ca="1">_xll.nxLibCall($H$3:$H$68,R3:R68,$H$69:$H$71)</f>
        <v>3001 @ 06:39:47 PM</v>
      </c>
      <c r="S69" s="11" t="str">
        <f t="array" aca="1" ref="S69:S71" ca="1">_xll.nxLibCall($H$3:$H$68,S3:S68,$H$69:$H$71)</f>
        <v>3008 @ 06:39:47 PM</v>
      </c>
      <c r="T69" s="11" t="str">
        <f t="array" aca="1" ref="T69:T71" ca="1">_xll.nxLibCall($H$3:$H$68,T3:T68,$H$69:$H$71)</f>
        <v>2992 @ 06:39:47 PM</v>
      </c>
      <c r="U69" s="11" t="str">
        <f t="array" aca="1" ref="U69:U71" ca="1">_xll.nxLibCall($H$3:$H$68,U3:U68,$H$69:$H$71)</f>
        <v>3003 @ 06:39:47 PM</v>
      </c>
      <c r="V69" s="11" t="str">
        <f t="array" aca="1" ref="V69:V71" ca="1">_xll.nxLibCall($H$3:$H$68,V3:V68,$H$69:$H$71)</f>
        <v>2984 @ 06:39:47 PM</v>
      </c>
      <c r="W69" s="11" t="str">
        <f t="array" aca="1" ref="W69:W71" ca="1">_xll.nxLibCall($H$3:$H$68,W3:W68,$H$69:$H$71)</f>
        <v>2991 @ 06:39:47 PM</v>
      </c>
      <c r="X69" s="11" t="str">
        <f t="array" aca="1" ref="X69:X71" ca="1">_xll.nxLibCall($H$3:$H$68,X3:X68,$H$69:$H$71)</f>
        <v>3007 @ 06:39:47 PM</v>
      </c>
      <c r="Y69" s="11" t="str">
        <f t="array" aca="1" ref="Y69:Y71" ca="1">_xll.nxLibCall($H$3:$H$68,Y3:Y68,$H$69:$H$71)</f>
        <v>3002 @ 06:39:47 PM</v>
      </c>
      <c r="Z69" s="11" t="str">
        <f t="array" aca="1" ref="Z69:Z71" ca="1">_xll.nxLibCall($H$3:$H$68,Z3:Z68,$H$69:$H$71)</f>
        <v>3000 @ 06:39:47 PM</v>
      </c>
      <c r="AA69" s="11" t="str">
        <f t="array" aca="1" ref="AA69:AA71" ca="1">_xll.nxLibCall($H$3:$H$68,AA3:AA68,$H$69:$H$71)</f>
        <v>3004 @ 06:39:47 PM</v>
      </c>
      <c r="AB69" s="11" t="str">
        <f t="array" aca="1" ref="AB69:AB71" ca="1">_xll.nxLibCall($H$3:$H$68,AB3:AB68,$H$69:$H$71)</f>
        <v>2990 @ 06:39:47 PM</v>
      </c>
      <c r="AC69" s="11" t="str">
        <f t="array" aca="1" ref="AC69:AC71" ca="1">_xll.nxLibCall($H$3:$H$68,AC3:AC68,$H$69:$H$71)</f>
        <v>2997 @ 06:39:47 PM</v>
      </c>
      <c r="AD69" s="11" t="str">
        <f t="array" aca="1" ref="AD69:AD71" ca="1">_xll.nxLibCall($H$3:$H$68,AD3:AD68,$H$69:$H$71)</f>
        <v>2983 @ 06:39:47 PM</v>
      </c>
      <c r="AE69" s="11" t="str">
        <f t="array" aca="1" ref="AE69:AE71" ca="1">_xll.nxLibCall($H$3:$H$68,AE3:AE68,$H$69:$H$71)</f>
        <v>2993 @ 06:39:47 PM</v>
      </c>
      <c r="AF69" s="11" t="str">
        <f t="array" aca="1" ref="AF69:AF71" ca="1">_xll.nxLibCall($H$3:$H$68,AF3:AF68,$H$69:$H$71)</f>
        <v>2985 @ 06:39:47 PM</v>
      </c>
      <c r="AG69" s="11" t="str">
        <f t="array" aca="1" ref="AG69:AG71" ca="1">_xll.nxLibCall($H$3:$H$68,AG3:AG68,$H$69:$H$71)</f>
        <v>2986 @ 06:39:47 PM</v>
      </c>
    </row>
    <row r="70" spans="8:33" x14ac:dyDescent="0.35">
      <c r="H70" s="6" t="s">
        <v>36</v>
      </c>
      <c r="I70" s="12">
        <f ca="1"/>
        <v>1.4222203753888607E-4</v>
      </c>
      <c r="J70" s="12">
        <f ca="1"/>
        <v>1.6592582687735558E-4</v>
      </c>
      <c r="K70" s="12">
        <f ca="1"/>
        <v>1.4404533430933952E-4</v>
      </c>
      <c r="L70" s="12">
        <f ca="1"/>
        <v>2.4688290432095528E-4</v>
      </c>
      <c r="M70" s="12">
        <f ca="1"/>
        <v>1.4295126311480999E-4</v>
      </c>
      <c r="N70" s="12">
        <f ca="1"/>
        <v>2.5052949786186218E-4</v>
      </c>
      <c r="O70" s="12">
        <f ca="1"/>
        <v>1.8671224825084209E-4</v>
      </c>
      <c r="P70" s="12">
        <f ca="1"/>
        <v>1.8379464745521545E-4</v>
      </c>
      <c r="Q70" s="12">
        <f ca="1"/>
        <v>1.4696293510496616E-4</v>
      </c>
      <c r="R70" s="12">
        <f ca="1"/>
        <v>1.8306518904864788E-4</v>
      </c>
      <c r="S70" s="12">
        <f ca="1"/>
        <v>1.5899701975286007E-4</v>
      </c>
      <c r="T70" s="12">
        <f ca="1"/>
        <v>2.2026197984814644E-4</v>
      </c>
      <c r="U70" s="12">
        <f ca="1"/>
        <v>1.6738451085984707E-4</v>
      </c>
      <c r="V70" s="12">
        <f ca="1"/>
        <v>4.6240421943366528E-4</v>
      </c>
      <c r="W70" s="12">
        <f ca="1"/>
        <v>1.5097437426447868E-4</v>
      </c>
      <c r="X70" s="12">
        <f ca="1"/>
        <v>2.3083738051354885E-4</v>
      </c>
      <c r="Y70" s="12">
        <f ca="1"/>
        <v>1.433161087334156E-4</v>
      </c>
      <c r="Z70" s="12">
        <f ca="1"/>
        <v>1.4295149594545364E-4</v>
      </c>
      <c r="AA70" s="12">
        <f ca="1"/>
        <v>1.4550425112247467E-4</v>
      </c>
      <c r="AB70" s="12">
        <f ca="1"/>
        <v>1.7905398271977901E-4</v>
      </c>
      <c r="AC70" s="12">
        <f ca="1"/>
        <v>1.4404556713998318E-4</v>
      </c>
      <c r="AD70" s="12">
        <f ca="1"/>
        <v>5.2111619152128696E-4</v>
      </c>
      <c r="AE70" s="12">
        <f ca="1"/>
        <v>1.5024491585791111E-4</v>
      </c>
      <c r="AF70" s="12">
        <f ca="1"/>
        <v>2.6511657051742077E-4</v>
      </c>
      <c r="AG70" s="12">
        <f ca="1"/>
        <v>2.676693256944418E-4</v>
      </c>
    </row>
    <row r="71" spans="8:33" x14ac:dyDescent="0.35">
      <c r="H71" s="7" t="s">
        <v>24</v>
      </c>
      <c r="I71" s="13" t="str">
        <f ca="1"/>
        <v>SWPT_3Y25Y</v>
      </c>
      <c r="J71" s="13" t="str">
        <f ca="1"/>
        <v>SWPT_4Y24Y</v>
      </c>
      <c r="K71" s="13" t="str">
        <f ca="1"/>
        <v>SWPT_5Y23Y</v>
      </c>
      <c r="L71" s="13" t="str">
        <f ca="1"/>
        <v>SWPT_6Y22Y</v>
      </c>
      <c r="M71" s="13" t="str">
        <f ca="1"/>
        <v>SWPT_7Y21Y</v>
      </c>
      <c r="N71" s="13" t="str">
        <f ca="1"/>
        <v>SWPT_8Y20Y</v>
      </c>
      <c r="O71" s="13" t="str">
        <f ca="1"/>
        <v>SWPT_9Y19Y</v>
      </c>
      <c r="P71" s="13" t="str">
        <f ca="1"/>
        <v>SWPT_10Y18Y</v>
      </c>
      <c r="Q71" s="13" t="str">
        <f ca="1"/>
        <v>SWPT_11Y17Y</v>
      </c>
      <c r="R71" s="13" t="str">
        <f ca="1"/>
        <v>SWPT_12Y16Y</v>
      </c>
      <c r="S71" s="13" t="str">
        <f ca="1"/>
        <v>SWPT_13Y15Y</v>
      </c>
      <c r="T71" s="13" t="str">
        <f ca="1"/>
        <v>SWPT_14Y14Y</v>
      </c>
      <c r="U71" s="13" t="str">
        <f ca="1"/>
        <v>SWPT_15Y13Y</v>
      </c>
      <c r="V71" s="13" t="str">
        <f ca="1"/>
        <v>SWPT_16Y12Y</v>
      </c>
      <c r="W71" s="13" t="str">
        <f ca="1"/>
        <v>SWPT_17Y11Y</v>
      </c>
      <c r="X71" s="13" t="str">
        <f ca="1"/>
        <v>SWPT_18Y10Y</v>
      </c>
      <c r="Y71" s="13" t="str">
        <f ca="1"/>
        <v>SWPT_19Y9Y</v>
      </c>
      <c r="Z71" s="13" t="str">
        <f ca="1"/>
        <v>SWPT_20Y8Y</v>
      </c>
      <c r="AA71" s="13" t="str">
        <f ca="1"/>
        <v>SWPT_21Y7Y</v>
      </c>
      <c r="AB71" s="13" t="str">
        <f ca="1"/>
        <v>SWPT_22Y6Y</v>
      </c>
      <c r="AC71" s="13" t="str">
        <f ca="1"/>
        <v>SWPT_23Y5Y</v>
      </c>
      <c r="AD71" s="13" t="str">
        <f ca="1"/>
        <v>SWPT_24Y4Y</v>
      </c>
      <c r="AE71" s="13" t="str">
        <f ca="1"/>
        <v>SWPT_25Y3Y</v>
      </c>
      <c r="AF71" s="13" t="str">
        <f ca="1"/>
        <v>SWPT_26Y2Y</v>
      </c>
      <c r="AG71" s="13" t="str">
        <f ca="1"/>
        <v>SWPT_27Y1Y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opLeftCell="A7" zoomScaleNormal="100" workbookViewId="0">
      <selection activeCell="H15" sqref="H15"/>
    </sheetView>
  </sheetViews>
  <sheetFormatPr defaultRowHeight="14.5" x14ac:dyDescent="0.35"/>
  <cols>
    <col min="2" max="2" width="23.453125" bestFit="1" customWidth="1"/>
    <col min="3" max="3" width="18.453125" bestFit="1" customWidth="1"/>
    <col min="5" max="5" width="23.453125" bestFit="1" customWidth="1"/>
    <col min="6" max="6" width="24.81640625" customWidth="1"/>
    <col min="8" max="8" width="11.453125" bestFit="1" customWidth="1"/>
    <col min="9" max="9" width="18.453125" bestFit="1" customWidth="1"/>
  </cols>
  <sheetData>
    <row r="2" spans="2:9" x14ac:dyDescent="0.35">
      <c r="B2" s="2" t="s">
        <v>24</v>
      </c>
      <c r="C2" s="8" t="s">
        <v>201</v>
      </c>
      <c r="E2" s="2" t="s">
        <v>24</v>
      </c>
      <c r="F2" s="8" t="s">
        <v>255</v>
      </c>
      <c r="H2" s="2" t="s">
        <v>24</v>
      </c>
      <c r="I2" s="8" t="s">
        <v>221</v>
      </c>
    </row>
    <row r="3" spans="2:9" x14ac:dyDescent="0.35">
      <c r="B3" s="3" t="s">
        <v>25</v>
      </c>
      <c r="C3" s="9" t="s">
        <v>201</v>
      </c>
      <c r="E3" s="3" t="s">
        <v>25</v>
      </c>
      <c r="F3" s="9" t="s">
        <v>255</v>
      </c>
      <c r="H3" s="3" t="s">
        <v>25</v>
      </c>
      <c r="I3" s="9" t="s">
        <v>221</v>
      </c>
    </row>
    <row r="4" spans="2:9" x14ac:dyDescent="0.35">
      <c r="B4" s="3" t="s">
        <v>26</v>
      </c>
      <c r="C4" s="9" t="s">
        <v>27</v>
      </c>
      <c r="E4" s="3" t="s">
        <v>26</v>
      </c>
      <c r="F4" s="9" t="s">
        <v>27</v>
      </c>
      <c r="H4" s="3" t="s">
        <v>26</v>
      </c>
      <c r="I4" s="9" t="s">
        <v>164</v>
      </c>
    </row>
    <row r="5" spans="2:9" x14ac:dyDescent="0.35">
      <c r="B5" s="3" t="s">
        <v>28</v>
      </c>
      <c r="C5" s="9" t="s">
        <v>183</v>
      </c>
      <c r="E5" s="3" t="s">
        <v>28</v>
      </c>
      <c r="F5" s="9" t="s">
        <v>214</v>
      </c>
      <c r="H5" s="3" t="s">
        <v>28</v>
      </c>
      <c r="I5" s="9" t="s">
        <v>220</v>
      </c>
    </row>
    <row r="6" spans="2:9" x14ac:dyDescent="0.35">
      <c r="B6" s="3" t="s">
        <v>30</v>
      </c>
      <c r="C6" s="9" t="s">
        <v>31</v>
      </c>
      <c r="E6" s="3" t="s">
        <v>30</v>
      </c>
      <c r="F6" s="9" t="s">
        <v>31</v>
      </c>
      <c r="H6" s="3" t="s">
        <v>30</v>
      </c>
      <c r="I6" s="9" t="s">
        <v>31</v>
      </c>
    </row>
    <row r="7" spans="2:9" x14ac:dyDescent="0.35">
      <c r="B7" s="3" t="s">
        <v>32</v>
      </c>
      <c r="C7" s="9" t="b">
        <v>0</v>
      </c>
      <c r="E7" s="3" t="s">
        <v>32</v>
      </c>
      <c r="F7" s="9" t="b">
        <v>0</v>
      </c>
      <c r="H7" s="3" t="s">
        <v>32</v>
      </c>
      <c r="I7" s="9" t="b">
        <v>0</v>
      </c>
    </row>
    <row r="8" spans="2:9" x14ac:dyDescent="0.35">
      <c r="B8" s="3" t="s">
        <v>184</v>
      </c>
      <c r="C8" s="14">
        <v>53215</v>
      </c>
      <c r="E8" s="3" t="s">
        <v>184</v>
      </c>
      <c r="F8" s="14">
        <v>53215</v>
      </c>
      <c r="H8" s="3" t="s">
        <v>27</v>
      </c>
      <c r="I8" s="9" t="str">
        <f>F2</f>
        <v>CALLDATES</v>
      </c>
    </row>
    <row r="9" spans="2:9" x14ac:dyDescent="0.35">
      <c r="B9" s="3" t="s">
        <v>185</v>
      </c>
      <c r="C9" s="14">
        <v>42257</v>
      </c>
      <c r="E9" s="3" t="s">
        <v>185</v>
      </c>
      <c r="F9" s="14">
        <v>44084</v>
      </c>
      <c r="H9" s="4" t="s">
        <v>34</v>
      </c>
      <c r="I9" s="10"/>
    </row>
    <row r="10" spans="2:9" x14ac:dyDescent="0.35">
      <c r="B10" s="3" t="s">
        <v>44</v>
      </c>
      <c r="C10" s="9" t="s">
        <v>202</v>
      </c>
      <c r="E10" s="3" t="s">
        <v>186</v>
      </c>
      <c r="F10" s="9" t="s">
        <v>1</v>
      </c>
      <c r="H10" s="5" t="s">
        <v>35</v>
      </c>
      <c r="I10" s="11" t="str">
        <f t="array" aca="1" ref="I10:I12" ca="1">_xll.nxLibCall($H$2:$H$9,$I$2:$I$9,$H$10:$H$12)</f>
        <v>3012 @ 06:39:47 PM</v>
      </c>
    </row>
    <row r="11" spans="2:9" x14ac:dyDescent="0.35">
      <c r="B11" s="3" t="s">
        <v>186</v>
      </c>
      <c r="C11" s="9" t="s">
        <v>1</v>
      </c>
      <c r="E11" s="3" t="s">
        <v>58</v>
      </c>
      <c r="F11" s="9"/>
      <c r="H11" s="6" t="s">
        <v>36</v>
      </c>
      <c r="I11" s="12">
        <f ca="1"/>
        <v>1.1815386824309826E-4</v>
      </c>
    </row>
    <row r="12" spans="2:9" x14ac:dyDescent="0.35">
      <c r="B12" s="3" t="s">
        <v>58</v>
      </c>
      <c r="C12" s="9"/>
      <c r="E12" s="3" t="s">
        <v>187</v>
      </c>
      <c r="F12" s="9"/>
      <c r="H12" s="7" t="s">
        <v>24</v>
      </c>
      <c r="I12" s="13" t="str">
        <f ca="1"/>
        <v>CALLSIZE</v>
      </c>
    </row>
    <row r="13" spans="2:9" x14ac:dyDescent="0.35">
      <c r="B13" s="3" t="s">
        <v>187</v>
      </c>
      <c r="C13" s="9"/>
      <c r="E13" s="3" t="s">
        <v>188</v>
      </c>
      <c r="F13" s="9"/>
    </row>
    <row r="14" spans="2:9" x14ac:dyDescent="0.35">
      <c r="B14" s="3" t="s">
        <v>188</v>
      </c>
      <c r="C14" s="9"/>
      <c r="E14" s="3" t="s">
        <v>189</v>
      </c>
      <c r="F14" s="9"/>
    </row>
    <row r="15" spans="2:9" x14ac:dyDescent="0.35">
      <c r="B15" s="3" t="s">
        <v>189</v>
      </c>
      <c r="C15" s="9"/>
      <c r="E15" s="3" t="s">
        <v>215</v>
      </c>
      <c r="F15" s="9" t="b">
        <v>1</v>
      </c>
    </row>
    <row r="16" spans="2:9" x14ac:dyDescent="0.35">
      <c r="B16" s="3" t="s">
        <v>190</v>
      </c>
      <c r="C16" s="9"/>
      <c r="E16" s="3" t="s">
        <v>216</v>
      </c>
      <c r="F16" s="9" t="b">
        <v>1</v>
      </c>
    </row>
    <row r="17" spans="2:9" x14ac:dyDescent="0.35">
      <c r="B17" s="3" t="s">
        <v>61</v>
      </c>
      <c r="C17" s="9"/>
      <c r="E17" s="3" t="s">
        <v>217</v>
      </c>
      <c r="F17" s="9"/>
    </row>
    <row r="18" spans="2:9" x14ac:dyDescent="0.35">
      <c r="B18" s="3" t="s">
        <v>113</v>
      </c>
      <c r="C18" s="9"/>
      <c r="E18" s="3" t="s">
        <v>190</v>
      </c>
      <c r="F18" s="9"/>
    </row>
    <row r="19" spans="2:9" x14ac:dyDescent="0.35">
      <c r="B19" s="3" t="s">
        <v>191</v>
      </c>
      <c r="C19" s="9"/>
      <c r="E19" s="3" t="s">
        <v>61</v>
      </c>
      <c r="F19" s="9"/>
      <c r="I19">
        <f>45-17</f>
        <v>28</v>
      </c>
    </row>
    <row r="20" spans="2:9" x14ac:dyDescent="0.35">
      <c r="B20" s="3" t="s">
        <v>62</v>
      </c>
      <c r="C20" s="9"/>
      <c r="E20" s="3" t="s">
        <v>113</v>
      </c>
      <c r="F20" s="9"/>
      <c r="I20">
        <v>3</v>
      </c>
    </row>
    <row r="21" spans="2:9" x14ac:dyDescent="0.35">
      <c r="B21" s="3" t="s">
        <v>192</v>
      </c>
      <c r="C21" s="9"/>
      <c r="E21" s="3" t="s">
        <v>191</v>
      </c>
      <c r="F21" s="9"/>
    </row>
    <row r="22" spans="2:9" x14ac:dyDescent="0.35">
      <c r="B22" s="3" t="s">
        <v>193</v>
      </c>
      <c r="C22" s="9"/>
      <c r="E22" s="3" t="s">
        <v>62</v>
      </c>
      <c r="F22" s="9"/>
    </row>
    <row r="23" spans="2:9" x14ac:dyDescent="0.35">
      <c r="B23" s="3" t="s">
        <v>194</v>
      </c>
      <c r="C23" s="9"/>
      <c r="E23" s="3" t="s">
        <v>192</v>
      </c>
      <c r="F23" s="9"/>
    </row>
    <row r="24" spans="2:9" x14ac:dyDescent="0.35">
      <c r="B24" s="3" t="s">
        <v>195</v>
      </c>
      <c r="C24" s="9"/>
      <c r="E24" s="3" t="s">
        <v>193</v>
      </c>
      <c r="F24" s="9"/>
    </row>
    <row r="25" spans="2:9" x14ac:dyDescent="0.35">
      <c r="B25" s="3" t="s">
        <v>196</v>
      </c>
      <c r="C25" s="9"/>
      <c r="E25" s="3" t="s">
        <v>194</v>
      </c>
      <c r="F25" s="9"/>
    </row>
    <row r="26" spans="2:9" x14ac:dyDescent="0.35">
      <c r="B26" s="3" t="s">
        <v>197</v>
      </c>
      <c r="C26" s="9"/>
      <c r="E26" s="3" t="s">
        <v>195</v>
      </c>
      <c r="F26" s="9"/>
    </row>
    <row r="27" spans="2:9" x14ac:dyDescent="0.35">
      <c r="B27" s="3" t="s">
        <v>198</v>
      </c>
      <c r="C27" s="9"/>
      <c r="E27" s="3" t="s">
        <v>196</v>
      </c>
      <c r="F27" s="9"/>
    </row>
    <row r="28" spans="2:9" x14ac:dyDescent="0.35">
      <c r="B28" s="3" t="s">
        <v>34</v>
      </c>
      <c r="C28" s="9"/>
      <c r="E28" s="3" t="s">
        <v>34</v>
      </c>
      <c r="F28" s="9"/>
    </row>
    <row r="29" spans="2:9" x14ac:dyDescent="0.35">
      <c r="B29" s="3" t="s">
        <v>199</v>
      </c>
      <c r="C29" s="9"/>
      <c r="E29" s="3" t="s">
        <v>199</v>
      </c>
      <c r="F29" s="9"/>
    </row>
    <row r="30" spans="2:9" x14ac:dyDescent="0.35">
      <c r="B30" s="4" t="s">
        <v>200</v>
      </c>
      <c r="C30" s="10"/>
      <c r="E30" s="4" t="s">
        <v>200</v>
      </c>
      <c r="F30" s="10"/>
    </row>
    <row r="31" spans="2:9" x14ac:dyDescent="0.35">
      <c r="B31" s="5" t="s">
        <v>35</v>
      </c>
      <c r="C31" s="11" t="str">
        <f t="array" aca="1" ref="C31:C33" ca="1">_xll.nxLibCall($B$2:$B$30,$C$2:$C$30,$B$31:$B$33)</f>
        <v>2521 @ 06:39:47 PM</v>
      </c>
      <c r="E31" s="5" t="s">
        <v>35</v>
      </c>
      <c r="F31" s="11" t="str">
        <f t="array" aca="1" ref="F31:F33" ca="1">_xll.nxLibCall($E$2:$E$30,$F$2:$F$30,$E$31:$E$33)</f>
        <v>3011 @ 06:39:47 PM</v>
      </c>
    </row>
    <row r="32" spans="2:9" x14ac:dyDescent="0.35">
      <c r="B32" s="6" t="s">
        <v>36</v>
      </c>
      <c r="C32" s="12">
        <f ca="1"/>
        <v>2.2511205170303583E-3</v>
      </c>
      <c r="E32" s="6" t="s">
        <v>36</v>
      </c>
      <c r="F32" s="12">
        <f ca="1"/>
        <v>2.7277460321784019E-4</v>
      </c>
    </row>
    <row r="33" spans="2:6" x14ac:dyDescent="0.35">
      <c r="B33" s="7" t="s">
        <v>24</v>
      </c>
      <c r="C33" s="13" t="str">
        <f ca="1"/>
        <v>CPNDATES</v>
      </c>
      <c r="E33" s="7" t="s">
        <v>24</v>
      </c>
      <c r="F33" s="13" t="str">
        <f ca="1"/>
        <v>CALLDATES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39"/>
  <sheetViews>
    <sheetView workbookViewId="0">
      <selection activeCell="D2" sqref="D2"/>
    </sheetView>
  </sheetViews>
  <sheetFormatPr defaultRowHeight="14.5" x14ac:dyDescent="0.35"/>
  <cols>
    <col min="2" max="2" width="11.453125" bestFit="1" customWidth="1"/>
    <col min="3" max="3" width="17" customWidth="1"/>
    <col min="5" max="5" width="76.453125" bestFit="1" customWidth="1"/>
  </cols>
  <sheetData>
    <row r="1" spans="2:6" x14ac:dyDescent="0.35">
      <c r="E1" t="s">
        <v>160</v>
      </c>
    </row>
    <row r="2" spans="2:6" x14ac:dyDescent="0.35">
      <c r="B2" s="2" t="s">
        <v>24</v>
      </c>
      <c r="C2" s="8" t="s">
        <v>218</v>
      </c>
      <c r="E2" s="18" t="s">
        <v>155</v>
      </c>
    </row>
    <row r="3" spans="2:6" x14ac:dyDescent="0.35">
      <c r="B3" s="3" t="s">
        <v>26</v>
      </c>
      <c r="C3" s="9" t="s">
        <v>149</v>
      </c>
      <c r="E3" s="17" t="s">
        <v>207</v>
      </c>
    </row>
    <row r="4" spans="2:6" x14ac:dyDescent="0.35">
      <c r="B4" s="3" t="s">
        <v>28</v>
      </c>
      <c r="C4" s="9" t="s">
        <v>149</v>
      </c>
      <c r="E4" s="17" t="s">
        <v>222</v>
      </c>
    </row>
    <row r="5" spans="2:6" x14ac:dyDescent="0.35">
      <c r="B5" s="3" t="s">
        <v>30</v>
      </c>
      <c r="C5" s="9" t="s">
        <v>31</v>
      </c>
      <c r="E5" s="17" t="s">
        <v>156</v>
      </c>
    </row>
    <row r="6" spans="2:6" x14ac:dyDescent="0.35">
      <c r="B6" s="3" t="s">
        <v>32</v>
      </c>
      <c r="C6" s="9" t="b">
        <v>0</v>
      </c>
      <c r="E6" s="17" t="s">
        <v>219</v>
      </c>
    </row>
    <row r="7" spans="2:6" x14ac:dyDescent="0.35">
      <c r="B7" s="3" t="s">
        <v>149</v>
      </c>
      <c r="C7" s="9" t="str">
        <f ca="1">_xll.nxLibData(E1,E2:E39,"SCRIPT1.TABLE")</f>
        <v>SCRIPT1.TABLE</v>
      </c>
      <c r="E7" s="17" t="s">
        <v>223</v>
      </c>
    </row>
    <row r="8" spans="2:6" x14ac:dyDescent="0.35">
      <c r="B8" s="3" t="s">
        <v>150</v>
      </c>
      <c r="C8" s="9" t="s">
        <v>151</v>
      </c>
      <c r="E8" s="17" t="s">
        <v>157</v>
      </c>
    </row>
    <row r="9" spans="2:6" x14ac:dyDescent="0.35">
      <c r="B9" s="4" t="s">
        <v>34</v>
      </c>
      <c r="C9" s="10"/>
      <c r="E9" s="19" t="s">
        <v>158</v>
      </c>
    </row>
    <row r="10" spans="2:6" x14ac:dyDescent="0.35">
      <c r="B10" s="5" t="s">
        <v>35</v>
      </c>
      <c r="C10" s="11" t="str">
        <f t="array" aca="1" ref="C10:C12" ca="1">_xll.nxLibCall($B$2:$B$9,$C$2:$C$9,$B$10:$B$12)</f>
        <v>2520 @ 06:39:47 PM</v>
      </c>
      <c r="E10" s="17"/>
    </row>
    <row r="11" spans="2:6" x14ac:dyDescent="0.35">
      <c r="B11" s="6" t="s">
        <v>36</v>
      </c>
      <c r="C11" s="12">
        <f ca="1"/>
        <v>5.9051343705505133E-3</v>
      </c>
      <c r="E11" s="19" t="s">
        <v>159</v>
      </c>
    </row>
    <row r="12" spans="2:6" x14ac:dyDescent="0.35">
      <c r="B12" s="7" t="s">
        <v>24</v>
      </c>
      <c r="C12" s="13" t="str">
        <f ca="1"/>
        <v>SCRIPT1</v>
      </c>
      <c r="E12" s="17" t="s">
        <v>204</v>
      </c>
    </row>
    <row r="13" spans="2:6" x14ac:dyDescent="0.35">
      <c r="E13" s="17" t="s">
        <v>206</v>
      </c>
    </row>
    <row r="14" spans="2:6" x14ac:dyDescent="0.35">
      <c r="B14" t="str">
        <f ca="1">_xll.nxLibData(B15:C15,B16:C17,"S_TABLE")</f>
        <v>S_TABLE</v>
      </c>
      <c r="E14" s="17" t="s">
        <v>211</v>
      </c>
    </row>
    <row r="15" spans="2:6" x14ac:dyDescent="0.35">
      <c r="B15" s="16" t="s">
        <v>25</v>
      </c>
      <c r="C15" s="16" t="s">
        <v>152</v>
      </c>
      <c r="E15" s="17" t="s">
        <v>208</v>
      </c>
    </row>
    <row r="16" spans="2:6" x14ac:dyDescent="0.35">
      <c r="B16" t="s">
        <v>153</v>
      </c>
      <c r="C16">
        <v>100</v>
      </c>
      <c r="E16" s="17" t="s">
        <v>209</v>
      </c>
    </row>
    <row r="17" spans="2:5" x14ac:dyDescent="0.35">
      <c r="B17" t="s">
        <v>203</v>
      </c>
      <c r="C17" s="22">
        <v>4.2500000000000003E-2</v>
      </c>
      <c r="E17" s="17" t="s">
        <v>210</v>
      </c>
    </row>
    <row r="18" spans="2:5" x14ac:dyDescent="0.35">
      <c r="E18" s="17" t="s">
        <v>205</v>
      </c>
    </row>
    <row r="19" spans="2:5" x14ac:dyDescent="0.35">
      <c r="E19" s="17"/>
    </row>
    <row r="20" spans="2:5" x14ac:dyDescent="0.35">
      <c r="E20" s="17" t="s">
        <v>256</v>
      </c>
    </row>
    <row r="21" spans="2:5" x14ac:dyDescent="0.35">
      <c r="E21" s="17" t="s">
        <v>257</v>
      </c>
    </row>
    <row r="22" spans="2:5" x14ac:dyDescent="0.35">
      <c r="E22" s="17" t="s">
        <v>224</v>
      </c>
    </row>
    <row r="23" spans="2:5" x14ac:dyDescent="0.35">
      <c r="E23" s="17" t="s">
        <v>225</v>
      </c>
    </row>
    <row r="24" spans="2:5" x14ac:dyDescent="0.35">
      <c r="E24" s="17" t="s">
        <v>210</v>
      </c>
    </row>
    <row r="25" spans="2:5" x14ac:dyDescent="0.35">
      <c r="E25" s="17" t="s">
        <v>227</v>
      </c>
    </row>
    <row r="26" spans="2:5" x14ac:dyDescent="0.35">
      <c r="E26" s="17" t="s">
        <v>258</v>
      </c>
    </row>
    <row r="27" spans="2:5" x14ac:dyDescent="0.35">
      <c r="E27" s="17" t="s">
        <v>226</v>
      </c>
    </row>
    <row r="28" spans="2:5" x14ac:dyDescent="0.35">
      <c r="E28" s="17" t="s">
        <v>259</v>
      </c>
    </row>
    <row r="29" spans="2:5" x14ac:dyDescent="0.35">
      <c r="E29" s="17" t="s">
        <v>228</v>
      </c>
    </row>
    <row r="30" spans="2:5" x14ac:dyDescent="0.35">
      <c r="E30" s="24" t="s">
        <v>229</v>
      </c>
    </row>
    <row r="31" spans="2:5" x14ac:dyDescent="0.35">
      <c r="E31" s="24" t="s">
        <v>233</v>
      </c>
    </row>
    <row r="32" spans="2:5" x14ac:dyDescent="0.35">
      <c r="E32" s="24" t="s">
        <v>230</v>
      </c>
    </row>
    <row r="33" spans="5:5" x14ac:dyDescent="0.35">
      <c r="E33" s="17"/>
    </row>
    <row r="34" spans="5:5" x14ac:dyDescent="0.35">
      <c r="E34" s="17"/>
    </row>
    <row r="35" spans="5:5" x14ac:dyDescent="0.35">
      <c r="E35" s="17" t="s">
        <v>205</v>
      </c>
    </row>
    <row r="36" spans="5:5" x14ac:dyDescent="0.35">
      <c r="E36" s="17"/>
    </row>
    <row r="37" spans="5:5" x14ac:dyDescent="0.35">
      <c r="E37" s="17" t="s">
        <v>260</v>
      </c>
    </row>
    <row r="38" spans="5:5" x14ac:dyDescent="0.35">
      <c r="E38" s="17"/>
    </row>
    <row r="39" spans="5:5" x14ac:dyDescent="0.35">
      <c r="E39" s="20" t="s">
        <v>154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19" zoomScaleNormal="100" workbookViewId="0">
      <selection activeCell="I20" sqref="I20"/>
    </sheetView>
  </sheetViews>
  <sheetFormatPr defaultRowHeight="14.5" x14ac:dyDescent="0.35"/>
  <cols>
    <col min="2" max="2" width="30.7265625" bestFit="1" customWidth="1"/>
    <col min="3" max="3" width="18.453125" bestFit="1" customWidth="1"/>
    <col min="5" max="5" width="20" bestFit="1" customWidth="1"/>
    <col min="6" max="6" width="31" bestFit="1" customWidth="1"/>
    <col min="8" max="8" width="10.54296875" bestFit="1" customWidth="1"/>
  </cols>
  <sheetData>
    <row r="1" spans="2:8" x14ac:dyDescent="0.35">
      <c r="G1" t="str">
        <f ca="1">_xll.nxLibData(G2,H2,"Q.TABLE")</f>
        <v>Q.TABLE</v>
      </c>
    </row>
    <row r="2" spans="2:8" x14ac:dyDescent="0.35">
      <c r="B2" s="2" t="s">
        <v>24</v>
      </c>
      <c r="C2" s="8" t="s">
        <v>231</v>
      </c>
      <c r="E2" s="2" t="s">
        <v>24</v>
      </c>
      <c r="F2" s="8" t="s">
        <v>232</v>
      </c>
      <c r="G2" t="s">
        <v>181</v>
      </c>
      <c r="H2" s="21">
        <v>20000</v>
      </c>
    </row>
    <row r="3" spans="2:8" x14ac:dyDescent="0.35">
      <c r="B3" s="3" t="s">
        <v>26</v>
      </c>
      <c r="C3" s="9" t="s">
        <v>161</v>
      </c>
      <c r="E3" s="3" t="s">
        <v>26</v>
      </c>
      <c r="F3" s="9" t="s">
        <v>161</v>
      </c>
      <c r="G3" s="9"/>
    </row>
    <row r="4" spans="2:8" x14ac:dyDescent="0.35">
      <c r="B4" s="3" t="s">
        <v>28</v>
      </c>
      <c r="C4" s="9" t="s">
        <v>92</v>
      </c>
      <c r="E4" s="3" t="s">
        <v>28</v>
      </c>
      <c r="F4" s="9" t="s">
        <v>168</v>
      </c>
    </row>
    <row r="5" spans="2:8" x14ac:dyDescent="0.35">
      <c r="B5" s="3" t="s">
        <v>30</v>
      </c>
      <c r="C5" s="9" t="s">
        <v>31</v>
      </c>
      <c r="E5" s="3" t="s">
        <v>30</v>
      </c>
      <c r="F5" s="9" t="s">
        <v>31</v>
      </c>
    </row>
    <row r="6" spans="2:8" x14ac:dyDescent="0.35">
      <c r="B6" s="3" t="s">
        <v>32</v>
      </c>
      <c r="C6" s="9" t="b">
        <v>0</v>
      </c>
      <c r="E6" s="3" t="s">
        <v>32</v>
      </c>
      <c r="F6" s="9" t="b">
        <v>0</v>
      </c>
    </row>
    <row r="7" spans="2:8" x14ac:dyDescent="0.35">
      <c r="B7" s="3" t="s">
        <v>162</v>
      </c>
      <c r="C7" s="9"/>
      <c r="E7" s="3" t="s">
        <v>54</v>
      </c>
      <c r="F7" s="9" t="s">
        <v>37</v>
      </c>
    </row>
    <row r="8" spans="2:8" x14ac:dyDescent="0.35">
      <c r="B8" s="3" t="s">
        <v>43</v>
      </c>
      <c r="C8" s="9" t="str">
        <f ca="1">Script!B14</f>
        <v>S_TABLE</v>
      </c>
      <c r="E8" s="3" t="s">
        <v>92</v>
      </c>
      <c r="F8" s="9" t="str">
        <f>C2</f>
        <v>KC_BERM</v>
      </c>
    </row>
    <row r="9" spans="2:8" x14ac:dyDescent="0.35">
      <c r="B9" s="3" t="s">
        <v>92</v>
      </c>
      <c r="C9" s="9"/>
      <c r="E9" s="3" t="s">
        <v>169</v>
      </c>
      <c r="F9" s="9" t="str">
        <f ca="1">G1</f>
        <v>Q.TABLE</v>
      </c>
    </row>
    <row r="10" spans="2:8" x14ac:dyDescent="0.35">
      <c r="B10" s="3" t="s">
        <v>163</v>
      </c>
      <c r="C10" s="9" t="str">
        <f>Script!C2</f>
        <v>SCRIPT1</v>
      </c>
      <c r="E10" s="3" t="s">
        <v>170</v>
      </c>
      <c r="F10" s="9" t="s">
        <v>182</v>
      </c>
    </row>
    <row r="11" spans="2:8" x14ac:dyDescent="0.35">
      <c r="B11" s="3" t="s">
        <v>164</v>
      </c>
      <c r="C11" s="9" t="str">
        <f>'Event &amp; Indices'!I2</f>
        <v>CALLSIZE</v>
      </c>
      <c r="E11" s="3" t="s">
        <v>70</v>
      </c>
      <c r="F11" s="9" t="str">
        <f ca="1">Model!$C$31</f>
        <v>HW1F</v>
      </c>
    </row>
    <row r="12" spans="2:8" x14ac:dyDescent="0.35">
      <c r="B12" s="3" t="s">
        <v>27</v>
      </c>
      <c r="C12" s="9" t="s">
        <v>201</v>
      </c>
      <c r="E12" s="3" t="s">
        <v>72</v>
      </c>
      <c r="F12" s="9"/>
    </row>
    <row r="13" spans="2:8" x14ac:dyDescent="0.35">
      <c r="B13" s="3" t="s">
        <v>27</v>
      </c>
      <c r="C13" s="9" t="s">
        <v>255</v>
      </c>
      <c r="E13" s="3" t="s">
        <v>171</v>
      </c>
      <c r="F13" s="9"/>
    </row>
    <row r="14" spans="2:8" x14ac:dyDescent="0.35">
      <c r="B14" s="3" t="s">
        <v>165</v>
      </c>
      <c r="C14" s="9"/>
      <c r="E14" s="3" t="s">
        <v>172</v>
      </c>
      <c r="F14" s="9"/>
    </row>
    <row r="15" spans="2:8" x14ac:dyDescent="0.35">
      <c r="B15" s="3" t="s">
        <v>166</v>
      </c>
      <c r="C15" s="9"/>
      <c r="E15" s="3" t="s">
        <v>173</v>
      </c>
      <c r="F15" s="9"/>
    </row>
    <row r="16" spans="2:8" x14ac:dyDescent="0.35">
      <c r="B16" s="4" t="s">
        <v>167</v>
      </c>
      <c r="C16" s="10"/>
      <c r="E16" s="3" t="s">
        <v>174</v>
      </c>
      <c r="F16" s="9"/>
    </row>
    <row r="17" spans="2:9" x14ac:dyDescent="0.35">
      <c r="B17" s="5" t="s">
        <v>35</v>
      </c>
      <c r="C17" s="11" t="str">
        <f t="array" aca="1" ref="C17:C19" ca="1">_xll.nxLibCall($B$2:$B$16,C2:C16,$B$17:$B$19)</f>
        <v>3013 @ 06:39:47 PM</v>
      </c>
      <c r="E17" s="3" t="s">
        <v>175</v>
      </c>
      <c r="F17" s="9"/>
    </row>
    <row r="18" spans="2:9" x14ac:dyDescent="0.35">
      <c r="B18" s="6" t="s">
        <v>36</v>
      </c>
      <c r="C18" s="12">
        <f ca="1"/>
        <v>3.2018194906413555E-4</v>
      </c>
      <c r="E18" s="3" t="s">
        <v>176</v>
      </c>
      <c r="F18" s="9"/>
    </row>
    <row r="19" spans="2:9" x14ac:dyDescent="0.35">
      <c r="B19" s="7" t="s">
        <v>24</v>
      </c>
      <c r="C19" s="13" t="str">
        <f ca="1"/>
        <v>KC_BERM</v>
      </c>
      <c r="E19" s="3" t="s">
        <v>177</v>
      </c>
      <c r="F19" s="9"/>
    </row>
    <row r="20" spans="2:9" x14ac:dyDescent="0.35">
      <c r="E20" s="3" t="s">
        <v>73</v>
      </c>
      <c r="F20" s="9"/>
    </row>
    <row r="21" spans="2:9" x14ac:dyDescent="0.35">
      <c r="E21" s="3" t="s">
        <v>97</v>
      </c>
      <c r="F21" s="9"/>
    </row>
    <row r="22" spans="2:9" x14ac:dyDescent="0.35">
      <c r="E22" s="3" t="s">
        <v>34</v>
      </c>
      <c r="F22" s="9"/>
    </row>
    <row r="23" spans="2:9" x14ac:dyDescent="0.35">
      <c r="E23" s="3" t="s">
        <v>178</v>
      </c>
      <c r="F23" s="9"/>
    </row>
    <row r="24" spans="2:9" x14ac:dyDescent="0.35">
      <c r="E24" s="3" t="s">
        <v>179</v>
      </c>
      <c r="F24" s="9"/>
    </row>
    <row r="25" spans="2:9" x14ac:dyDescent="0.35">
      <c r="E25" s="4" t="s">
        <v>180</v>
      </c>
      <c r="F25" s="10"/>
    </row>
    <row r="26" spans="2:9" x14ac:dyDescent="0.35">
      <c r="E26" s="5" t="s">
        <v>35</v>
      </c>
      <c r="F26" s="11" t="str">
        <f t="array" aca="1" ref="F26:F28" ca="1">_xll.nxLibCall($E$2:$E$25,$F$2:$F$25,$E$26:$E$28)</f>
        <v>3016 @ 06:39:55 PM</v>
      </c>
    </row>
    <row r="27" spans="2:9" x14ac:dyDescent="0.35">
      <c r="E27" s="6" t="s">
        <v>36</v>
      </c>
      <c r="F27" s="12">
        <f ca="1"/>
        <v>7.5007851389236748</v>
      </c>
    </row>
    <row r="28" spans="2:9" x14ac:dyDescent="0.35">
      <c r="E28" s="7" t="s">
        <v>24</v>
      </c>
      <c r="F28" s="13" t="str">
        <f ca="1"/>
        <v>PRICER_BERM</v>
      </c>
    </row>
    <row r="29" spans="2:9" x14ac:dyDescent="0.35">
      <c r="E29" s="6" t="s">
        <v>212</v>
      </c>
      <c r="F29">
        <f t="array" aca="1" ref="F29:F31" ca="1">_xll.nxLibCall($E$2:$E$25,$F$2:$F$25,$E$29:$E$31)</f>
        <v>105.30691314324339</v>
      </c>
      <c r="H29">
        <v>98.182000000000002</v>
      </c>
      <c r="I29" s="23">
        <f ca="1">(H29-F29)/H29</f>
        <v>-7.2568425406320816E-2</v>
      </c>
    </row>
    <row r="30" spans="2:9" x14ac:dyDescent="0.35">
      <c r="E30" s="6" t="s">
        <v>213</v>
      </c>
      <c r="F30" t="str">
        <f ca="1"/>
        <v>PRICER_BERM_PROB</v>
      </c>
    </row>
    <row r="31" spans="2:9" x14ac:dyDescent="0.35">
      <c r="E31" s="6" t="s">
        <v>234</v>
      </c>
      <c r="F31">
        <f ca="1"/>
        <v>134.28273039082586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Market Data</vt:lpstr>
      <vt:lpstr>Model</vt:lpstr>
      <vt:lpstr>Event &amp; Indices</vt:lpstr>
      <vt:lpstr>Script</vt:lpstr>
      <vt:lpstr>Pricer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2018-06-05T14:04:50Z</dcterms:modified>
</cp:coreProperties>
</file>