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drawings/drawing3.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drawings/drawing4.xml" ContentType="application/vnd.openxmlformats-officedocument.drawing+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AI\MGS\crm_syd\leywordds mapping\"/>
    </mc:Choice>
  </mc:AlternateContent>
  <xr:revisionPtr revIDLastSave="0" documentId="13_ncr:1_{3A83E9EA-F85C-4A67-A6FE-3338115C7C66}" xr6:coauthVersionLast="47" xr6:coauthVersionMax="47" xr10:uidLastSave="{00000000-0000-0000-0000-000000000000}"/>
  <bookViews>
    <workbookView xWindow="-110" yWindow="-110" windowWidth="25820" windowHeight="13900" tabRatio="500" activeTab="1" xr2:uid="{00000000-000D-0000-FFFF-FFFF00000000}"/>
  </bookViews>
  <sheets>
    <sheet name="BS" sheetId="1" r:id="rId1"/>
    <sheet name="BS (Assets) breakdown" sheetId="2" r:id="rId2"/>
    <sheet name="BS (Liabilities) breakdown" sheetId="3" r:id="rId3"/>
    <sheet name="PL" sheetId="4" r:id="rId4"/>
    <sheet name="P &amp; L breakdown" sheetId="5" r:id="rId5"/>
    <sheet name="CF" sheetId="6" r:id="rId6"/>
    <sheet name="Deferred Tax" sheetId="7" r:id="rId7"/>
    <sheet name="BS_LineItems" sheetId="8" state="hidden" r:id="rId8"/>
    <sheet name="PL_LineItems" sheetId="9" state="hidden" r:id="rId9"/>
    <sheet name="CF_LineItems" sheetId="10" state="hidden" r:id="rId10"/>
    <sheet name="CDM upload (CSV) - FY2021" sheetId="11" state="hidden" r:id="rId11"/>
    <sheet name="Ratios" sheetId="12" state="hidden" r:id="rId12"/>
    <sheet name="Net Working Capital" sheetId="13" r:id="rId13"/>
    <sheet name="Sheet1" sheetId="14" state="hidden" r:id="rId14"/>
    <sheet name="Unrealised loss (Consol) form3" sheetId="15" state="hidden" r:id="rId15"/>
    <sheet name="Unrealised loss (Standalone)" sheetId="16" state="hidden" r:id="rId16"/>
    <sheet name="No of yrs to repay debt (S)" sheetId="17" state="hidden" r:id="rId17"/>
    <sheet name="CAA Determination Worksheet" sheetId="18" state="hidden" r:id="rId18"/>
    <sheet name="Effectiveness of Guarantee" sheetId="19" state="hidden" r:id="rId19"/>
    <sheet name="E1E2_form2" sheetId="20"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_xlnm.Print_Area" localSheetId="1">'BS (Assets) breakdown'!$B$2:$U$176</definedName>
    <definedName name="_xlnm.Print_Area" localSheetId="17">'CAA Determination Worksheet'!$A$1:$AP$135</definedName>
    <definedName name="_xlnm.Print_Area" localSheetId="19">E1E2_form2!$A$1:$DG$64</definedName>
    <definedName name="_xlnm.Print_Area" localSheetId="18">'Effectiveness of Guarantee'!$A$1:$AM$59</definedName>
    <definedName name="_xlnm.Print_Area" localSheetId="16">'No of yrs to repay debt (S)'!$A$1:$DG$63</definedName>
    <definedName name="_xlnm.Print_Area" localSheetId="4">'P &amp; L breakdown'!$B$2:$I$187</definedName>
    <definedName name="_xlnm.Print_Area" localSheetId="3">PL!$A$1:$AB$118</definedName>
    <definedName name="_xlnm.Print_Area" localSheetId="14">'Unrealised loss (Consol) form3'!$A$1:$FL$96</definedName>
    <definedName name="_xlnm.Print_Area" localSheetId="15">'Unrealised loss (Standalone)'!$A$1:$FN$97</definedName>
    <definedName name="_xlnm.Print_Area">#REF!</definedName>
    <definedName name="_xlnm.Print_Titles" localSheetId="1">'BS (Assets) breakdown'!$2:$13</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25" i="3" l="1"/>
  <c r="E125" i="3"/>
  <c r="F125" i="3"/>
  <c r="G125" i="3"/>
  <c r="F63" i="1" s="1"/>
  <c r="H125" i="3"/>
  <c r="C125" i="3"/>
  <c r="D82" i="5"/>
  <c r="C11" i="4" s="1"/>
  <c r="E82" i="5"/>
  <c r="D11" i="4" s="1"/>
  <c r="F82" i="5"/>
  <c r="E11" i="4" s="1"/>
  <c r="G82" i="5"/>
  <c r="H82" i="5"/>
  <c r="G11" i="4" s="1"/>
  <c r="C82" i="5"/>
  <c r="B11" i="4" s="1"/>
  <c r="D150" i="5"/>
  <c r="E150" i="5"/>
  <c r="D19" i="4" s="1"/>
  <c r="F150" i="5"/>
  <c r="E19" i="4" s="1"/>
  <c r="G150" i="5"/>
  <c r="F19" i="4" s="1"/>
  <c r="H150" i="5"/>
  <c r="G19" i="4" s="1"/>
  <c r="C150" i="5"/>
  <c r="C109" i="3"/>
  <c r="B62" i="1" s="1"/>
  <c r="H109" i="3"/>
  <c r="G62" i="1" s="1"/>
  <c r="G109" i="3"/>
  <c r="F62" i="1" s="1"/>
  <c r="F109" i="3"/>
  <c r="E62" i="1" s="1"/>
  <c r="E109" i="3"/>
  <c r="D109" i="3"/>
  <c r="D106" i="3"/>
  <c r="C61" i="1" s="1"/>
  <c r="E106" i="3"/>
  <c r="D61" i="1" s="1"/>
  <c r="F106" i="3"/>
  <c r="E61" i="1" s="1"/>
  <c r="G106" i="3"/>
  <c r="F61" i="1" s="1"/>
  <c r="H106" i="3"/>
  <c r="G61" i="1" s="1"/>
  <c r="C106" i="3"/>
  <c r="B61" i="1" s="1"/>
  <c r="D103" i="3"/>
  <c r="C60" i="1" s="1"/>
  <c r="O60" i="1" s="1"/>
  <c r="E103" i="3"/>
  <c r="D60" i="1" s="1"/>
  <c r="F103" i="3"/>
  <c r="G103" i="3"/>
  <c r="F60" i="1" s="1"/>
  <c r="H103" i="3"/>
  <c r="G60" i="1" s="1"/>
  <c r="C103" i="3"/>
  <c r="B60" i="1" s="1"/>
  <c r="D86" i="3"/>
  <c r="C55" i="1" s="1"/>
  <c r="E86" i="3"/>
  <c r="D55" i="1" s="1"/>
  <c r="F86" i="3"/>
  <c r="E55" i="1" s="1"/>
  <c r="G86" i="3"/>
  <c r="F55" i="1" s="1"/>
  <c r="R55" i="1" s="1"/>
  <c r="D7" i="7" s="1"/>
  <c r="C15" i="7" s="1"/>
  <c r="H86" i="3"/>
  <c r="G55" i="1" s="1"/>
  <c r="S55" i="1" s="1"/>
  <c r="C86" i="3"/>
  <c r="B55" i="1" s="1"/>
  <c r="CT64" i="20"/>
  <c r="AR20" i="20"/>
  <c r="AR19" i="20"/>
  <c r="AR18" i="20" s="1"/>
  <c r="AR17" i="20"/>
  <c r="AT14" i="20"/>
  <c r="AT13" i="20"/>
  <c r="AT12" i="20"/>
  <c r="AT10" i="20"/>
  <c r="M10" i="20"/>
  <c r="A10" i="20"/>
  <c r="AV3" i="20"/>
  <c r="T3" i="20"/>
  <c r="AV2" i="20"/>
  <c r="T2" i="20"/>
  <c r="AF5" i="19"/>
  <c r="AG4" i="19"/>
  <c r="AG3" i="19"/>
  <c r="B2" i="19"/>
  <c r="AT108" i="18"/>
  <c r="AT106" i="18"/>
  <c r="AT105" i="18"/>
  <c r="AQ46" i="18"/>
  <c r="Y46" i="18"/>
  <c r="R46" i="18"/>
  <c r="AQ44" i="18"/>
  <c r="Y44" i="18"/>
  <c r="R44" i="18"/>
  <c r="AS42" i="18"/>
  <c r="AR42" i="18"/>
  <c r="AR46" i="18" s="1"/>
  <c r="AF42" i="18"/>
  <c r="Y42" i="18"/>
  <c r="R42" i="18"/>
  <c r="J42" i="18"/>
  <c r="S41" i="18"/>
  <c r="N39" i="18"/>
  <c r="AF38" i="18" s="1"/>
  <c r="AF36" i="18"/>
  <c r="AF34" i="18"/>
  <c r="AF32" i="18"/>
  <c r="AF30" i="18"/>
  <c r="Y30" i="18"/>
  <c r="R30" i="18"/>
  <c r="J30" i="18"/>
  <c r="J24" i="18"/>
  <c r="N22" i="18"/>
  <c r="N24" i="18" s="1"/>
  <c r="AN20" i="18"/>
  <c r="N20" i="18"/>
  <c r="AD12" i="18"/>
  <c r="I12" i="18"/>
  <c r="O8" i="18"/>
  <c r="G8" i="18"/>
  <c r="AI6" i="18"/>
  <c r="AH5" i="18"/>
  <c r="AH4" i="18"/>
  <c r="AH3" i="18"/>
  <c r="I56" i="17"/>
  <c r="AE39" i="17"/>
  <c r="BE37" i="17"/>
  <c r="BR37" i="17" s="1"/>
  <c r="AR37" i="17"/>
  <c r="AE37" i="17"/>
  <c r="BR36" i="17"/>
  <c r="BR35" i="17"/>
  <c r="BE34" i="17"/>
  <c r="AR34" i="17"/>
  <c r="AE34" i="17"/>
  <c r="AR33" i="17"/>
  <c r="AE33" i="17"/>
  <c r="C28" i="17"/>
  <c r="BE22" i="17"/>
  <c r="CR22" i="17" s="1"/>
  <c r="CO16" i="17"/>
  <c r="AT10" i="17"/>
  <c r="M10" i="17"/>
  <c r="A10" i="17"/>
  <c r="K5" i="17"/>
  <c r="AR3" i="17"/>
  <c r="K3" i="17"/>
  <c r="K2" i="17"/>
  <c r="BL79" i="16"/>
  <c r="AP79" i="16"/>
  <c r="FB77" i="16"/>
  <c r="AE77" i="16"/>
  <c r="AE75" i="16"/>
  <c r="BL73" i="16"/>
  <c r="AP73" i="16"/>
  <c r="BL71" i="16"/>
  <c r="AP71" i="16"/>
  <c r="BL69" i="16"/>
  <c r="AP69" i="16"/>
  <c r="T67" i="16"/>
  <c r="FB66" i="16"/>
  <c r="BL65" i="16"/>
  <c r="AP65" i="16"/>
  <c r="BL63" i="16"/>
  <c r="BA63" i="16"/>
  <c r="BA75" i="16" s="1"/>
  <c r="AP63" i="16"/>
  <c r="AE63" i="16"/>
  <c r="BL61" i="16"/>
  <c r="AP61" i="16"/>
  <c r="AE59" i="16"/>
  <c r="BA59" i="16" s="1"/>
  <c r="T59" i="16"/>
  <c r="AP59" i="16" s="1"/>
  <c r="BA57" i="16"/>
  <c r="AE57" i="16"/>
  <c r="T57" i="16"/>
  <c r="FB56" i="16"/>
  <c r="FB58" i="16" s="1"/>
  <c r="BL55" i="16"/>
  <c r="AP55" i="16"/>
  <c r="BL53" i="16"/>
  <c r="AP53" i="16"/>
  <c r="BL51" i="16"/>
  <c r="AP51" i="16"/>
  <c r="BL49" i="16"/>
  <c r="AP49" i="16"/>
  <c r="T47" i="16"/>
  <c r="BL47" i="16" s="1"/>
  <c r="BL45" i="16"/>
  <c r="AP45" i="16"/>
  <c r="BL43" i="16"/>
  <c r="AP43" i="16"/>
  <c r="BL41" i="16"/>
  <c r="AP41" i="16"/>
  <c r="T39" i="16"/>
  <c r="BL37" i="16"/>
  <c r="AP37" i="16"/>
  <c r="FB35" i="16"/>
  <c r="BL35" i="16"/>
  <c r="AP35" i="16"/>
  <c r="EZ33" i="16"/>
  <c r="BL33" i="16"/>
  <c r="AP33" i="16"/>
  <c r="BL31" i="16"/>
  <c r="AP31" i="16"/>
  <c r="BL29" i="16"/>
  <c r="AP29" i="16"/>
  <c r="EZ28" i="16"/>
  <c r="BL27" i="16"/>
  <c r="AP27" i="16"/>
  <c r="BL25" i="16"/>
  <c r="AP25" i="16"/>
  <c r="BL23" i="16"/>
  <c r="AP23" i="16"/>
  <c r="T23" i="16"/>
  <c r="BL21" i="16"/>
  <c r="AP21" i="16"/>
  <c r="BL19" i="16"/>
  <c r="AP19" i="16"/>
  <c r="BA17" i="16"/>
  <c r="BL17" i="16" s="1"/>
  <c r="AP17" i="16"/>
  <c r="AE17" i="16"/>
  <c r="BL15" i="16"/>
  <c r="AP15" i="16"/>
  <c r="EZ13" i="16"/>
  <c r="AE13" i="16"/>
  <c r="BA13" i="16" s="1"/>
  <c r="EZ11" i="16"/>
  <c r="BL11" i="16"/>
  <c r="AP11" i="16"/>
  <c r="AT4" i="16"/>
  <c r="M4" i="16"/>
  <c r="A4" i="16"/>
  <c r="CS1" i="16"/>
  <c r="CD1" i="16"/>
  <c r="AK1" i="16"/>
  <c r="J1" i="16"/>
  <c r="AM96" i="15"/>
  <c r="BA79" i="15"/>
  <c r="AE79" i="15"/>
  <c r="FB77" i="15"/>
  <c r="BL73" i="15"/>
  <c r="BA73" i="15"/>
  <c r="AP73" i="15"/>
  <c r="BA71" i="15"/>
  <c r="BL71" i="15" s="1"/>
  <c r="AP71" i="15"/>
  <c r="BL69" i="15"/>
  <c r="BA69" i="15"/>
  <c r="AP69" i="15"/>
  <c r="BA67" i="15"/>
  <c r="BL65" i="15"/>
  <c r="BA65" i="15"/>
  <c r="AP65" i="15"/>
  <c r="AE63" i="15"/>
  <c r="BA61" i="15"/>
  <c r="AP61" i="15"/>
  <c r="AE59" i="15"/>
  <c r="AE57" i="15"/>
  <c r="BA55" i="15"/>
  <c r="BL55" i="15" s="1"/>
  <c r="AP55" i="15"/>
  <c r="BA53" i="15"/>
  <c r="BL53" i="15" s="1"/>
  <c r="AP53" i="15"/>
  <c r="BL51" i="15"/>
  <c r="BA51" i="15"/>
  <c r="AP51" i="15"/>
  <c r="BA49" i="15"/>
  <c r="BA47" i="15"/>
  <c r="BL45" i="15"/>
  <c r="BA45" i="15"/>
  <c r="AP45" i="15"/>
  <c r="BA43" i="15"/>
  <c r="AP43" i="15"/>
  <c r="BL41" i="15"/>
  <c r="BA41" i="15"/>
  <c r="AP41" i="15"/>
  <c r="BL37" i="15"/>
  <c r="BA37" i="15"/>
  <c r="AP37" i="15"/>
  <c r="BA35" i="15"/>
  <c r="BL35" i="15" s="1"/>
  <c r="AP35" i="15"/>
  <c r="EZ33" i="15"/>
  <c r="FB35" i="15" s="1"/>
  <c r="BA33" i="15"/>
  <c r="BL33" i="15" s="1"/>
  <c r="AP33" i="15"/>
  <c r="BL31" i="15"/>
  <c r="BA31" i="15"/>
  <c r="AP31" i="15"/>
  <c r="BL29" i="15"/>
  <c r="BA29" i="15"/>
  <c r="AP29" i="15"/>
  <c r="EZ28" i="15"/>
  <c r="BA27" i="15"/>
  <c r="BL27" i="15" s="1"/>
  <c r="AP27" i="15"/>
  <c r="BL25" i="15"/>
  <c r="BA25" i="15"/>
  <c r="AP25" i="15"/>
  <c r="BA21" i="15"/>
  <c r="BA19" i="15"/>
  <c r="AE17" i="15"/>
  <c r="BA17" i="15" s="1"/>
  <c r="BL15" i="15"/>
  <c r="BA15" i="15"/>
  <c r="AP15" i="15"/>
  <c r="AE13" i="15"/>
  <c r="BA11" i="15"/>
  <c r="AT4" i="15"/>
  <c r="M4" i="15"/>
  <c r="A4" i="15"/>
  <c r="CS1" i="15"/>
  <c r="CD1" i="15"/>
  <c r="BH1" i="15"/>
  <c r="J1" i="15"/>
  <c r="D16" i="13"/>
  <c r="D22" i="13" s="1"/>
  <c r="D28" i="13" s="1"/>
  <c r="D10" i="13"/>
  <c r="F36" i="12"/>
  <c r="F35" i="12"/>
  <c r="F34" i="12"/>
  <c r="F33" i="12"/>
  <c r="F31" i="12"/>
  <c r="F30" i="12"/>
  <c r="F29" i="12"/>
  <c r="F28" i="12"/>
  <c r="G27" i="12"/>
  <c r="F27" i="12"/>
  <c r="I11" i="12"/>
  <c r="I10" i="12"/>
  <c r="I8" i="12"/>
  <c r="I9" i="12" s="1"/>
  <c r="I7" i="12"/>
  <c r="I5" i="12"/>
  <c r="I6" i="12" s="1"/>
  <c r="I4" i="12"/>
  <c r="BO2" i="11"/>
  <c r="BL2" i="11"/>
  <c r="H2" i="11"/>
  <c r="G2" i="11"/>
  <c r="F2" i="11"/>
  <c r="E2" i="11"/>
  <c r="D2" i="11"/>
  <c r="B2" i="11"/>
  <c r="A2" i="11"/>
  <c r="H140" i="10"/>
  <c r="G140" i="10"/>
  <c r="F140" i="10"/>
  <c r="E140" i="10"/>
  <c r="D140" i="10"/>
  <c r="C140" i="10"/>
  <c r="A132" i="10"/>
  <c r="H128" i="10"/>
  <c r="G128" i="10"/>
  <c r="F128" i="10"/>
  <c r="E128" i="10"/>
  <c r="D128" i="10"/>
  <c r="C128" i="10"/>
  <c r="A120" i="10"/>
  <c r="H116" i="10"/>
  <c r="G116" i="10"/>
  <c r="F116" i="10"/>
  <c r="E116" i="10"/>
  <c r="D116" i="10"/>
  <c r="C116" i="10"/>
  <c r="A108" i="10"/>
  <c r="H104" i="10"/>
  <c r="G104" i="10"/>
  <c r="F104" i="10"/>
  <c r="E104" i="10"/>
  <c r="D104" i="10"/>
  <c r="C104" i="10"/>
  <c r="A96" i="10"/>
  <c r="H92" i="10"/>
  <c r="G92" i="10"/>
  <c r="F92" i="10"/>
  <c r="E92" i="10"/>
  <c r="D92" i="10"/>
  <c r="C92" i="10"/>
  <c r="A84" i="10"/>
  <c r="H80" i="10"/>
  <c r="G80" i="10"/>
  <c r="F80" i="10"/>
  <c r="E80" i="10"/>
  <c r="D80" i="10"/>
  <c r="C80" i="10"/>
  <c r="A72" i="10"/>
  <c r="H68" i="10"/>
  <c r="G68" i="10"/>
  <c r="F68" i="10"/>
  <c r="E68" i="10"/>
  <c r="D68" i="10"/>
  <c r="C68" i="10"/>
  <c r="A60" i="10"/>
  <c r="H56" i="10"/>
  <c r="G56" i="10"/>
  <c r="F56" i="10"/>
  <c r="E56" i="10"/>
  <c r="D56" i="10"/>
  <c r="C56" i="10"/>
  <c r="A48" i="10"/>
  <c r="H44" i="10"/>
  <c r="G44" i="10"/>
  <c r="F44" i="10"/>
  <c r="E44" i="10"/>
  <c r="D44" i="10"/>
  <c r="C44" i="10"/>
  <c r="A36" i="10"/>
  <c r="H32" i="10"/>
  <c r="G32" i="10"/>
  <c r="F32" i="10"/>
  <c r="E32" i="10"/>
  <c r="D32" i="10"/>
  <c r="C32" i="10"/>
  <c r="A24" i="10"/>
  <c r="H20" i="10"/>
  <c r="G20" i="10"/>
  <c r="F20" i="10"/>
  <c r="E20" i="10"/>
  <c r="D20" i="10"/>
  <c r="C20" i="10"/>
  <c r="A5" i="10"/>
  <c r="H21" i="9"/>
  <c r="G21" i="9"/>
  <c r="F21" i="9"/>
  <c r="E21" i="9"/>
  <c r="D21" i="9"/>
  <c r="C21" i="9"/>
  <c r="A15" i="9"/>
  <c r="H11" i="9"/>
  <c r="G11" i="9"/>
  <c r="F11" i="9"/>
  <c r="E11" i="9"/>
  <c r="D11" i="9"/>
  <c r="C11" i="9"/>
  <c r="A5" i="9"/>
  <c r="H244" i="8"/>
  <c r="G244" i="8"/>
  <c r="F244" i="8"/>
  <c r="E244" i="8"/>
  <c r="D244" i="8"/>
  <c r="C244" i="8"/>
  <c r="A238" i="8"/>
  <c r="H234" i="8"/>
  <c r="G234" i="8"/>
  <c r="F234" i="8"/>
  <c r="E234" i="8"/>
  <c r="D234" i="8"/>
  <c r="C234" i="8"/>
  <c r="A228" i="8"/>
  <c r="H224" i="8"/>
  <c r="G224" i="8"/>
  <c r="F224" i="8"/>
  <c r="E224" i="8"/>
  <c r="D224" i="8"/>
  <c r="C224" i="8"/>
  <c r="A218" i="8"/>
  <c r="H214" i="8"/>
  <c r="G214" i="8"/>
  <c r="F214" i="8"/>
  <c r="E214" i="8"/>
  <c r="D214" i="8"/>
  <c r="C214" i="8"/>
  <c r="A208" i="8"/>
  <c r="H204" i="8"/>
  <c r="G204" i="8"/>
  <c r="F204" i="8"/>
  <c r="E204" i="8"/>
  <c r="D204" i="8"/>
  <c r="C204" i="8"/>
  <c r="A198" i="8"/>
  <c r="H194" i="8"/>
  <c r="G194" i="8"/>
  <c r="F194" i="8"/>
  <c r="E194" i="8"/>
  <c r="D194" i="8"/>
  <c r="C194" i="8"/>
  <c r="A188" i="8"/>
  <c r="H184" i="8"/>
  <c r="G184" i="8"/>
  <c r="F184" i="8"/>
  <c r="E184" i="8"/>
  <c r="D184" i="8"/>
  <c r="C184" i="8"/>
  <c r="A178" i="8"/>
  <c r="H174" i="8"/>
  <c r="G174" i="8"/>
  <c r="F174" i="8"/>
  <c r="E174" i="8"/>
  <c r="D174" i="8"/>
  <c r="C174" i="8"/>
  <c r="A168" i="8"/>
  <c r="H164" i="8"/>
  <c r="G164" i="8"/>
  <c r="F164" i="8"/>
  <c r="E164" i="8"/>
  <c r="D164" i="8"/>
  <c r="C164" i="8"/>
  <c r="A158" i="8"/>
  <c r="H154" i="8"/>
  <c r="G154" i="8"/>
  <c r="F154" i="8"/>
  <c r="E154" i="8"/>
  <c r="D154" i="8"/>
  <c r="C154" i="8"/>
  <c r="A148" i="8"/>
  <c r="H144" i="8"/>
  <c r="G144" i="8"/>
  <c r="F144" i="8"/>
  <c r="E144" i="8"/>
  <c r="D144" i="8"/>
  <c r="C144" i="8"/>
  <c r="A138" i="8"/>
  <c r="H134" i="8"/>
  <c r="G134" i="8"/>
  <c r="F134" i="8"/>
  <c r="E134" i="8"/>
  <c r="D134" i="8"/>
  <c r="C134" i="8"/>
  <c r="A128" i="8"/>
  <c r="H124" i="8"/>
  <c r="G124" i="8"/>
  <c r="F124" i="8"/>
  <c r="E124" i="8"/>
  <c r="D124" i="8"/>
  <c r="C124" i="8"/>
  <c r="A118" i="8"/>
  <c r="H114" i="8"/>
  <c r="G114" i="8"/>
  <c r="F114" i="8"/>
  <c r="E114" i="8"/>
  <c r="D114" i="8"/>
  <c r="C114" i="8"/>
  <c r="A108" i="8"/>
  <c r="H104" i="8"/>
  <c r="G104" i="8"/>
  <c r="F104" i="8"/>
  <c r="E104" i="8"/>
  <c r="D104" i="8"/>
  <c r="C104" i="8"/>
  <c r="A98" i="8"/>
  <c r="A94" i="8"/>
  <c r="H91" i="8"/>
  <c r="G91" i="8"/>
  <c r="F91" i="8"/>
  <c r="E91" i="8"/>
  <c r="D91" i="8"/>
  <c r="C91" i="8"/>
  <c r="A85" i="8"/>
  <c r="H81" i="8"/>
  <c r="G81" i="8"/>
  <c r="F81" i="8"/>
  <c r="E81" i="8"/>
  <c r="D81" i="8"/>
  <c r="C81" i="8"/>
  <c r="A75" i="8"/>
  <c r="H71" i="8"/>
  <c r="G71" i="8"/>
  <c r="F71" i="8"/>
  <c r="E71" i="8"/>
  <c r="D71" i="8"/>
  <c r="C71" i="8"/>
  <c r="A65" i="8"/>
  <c r="H61" i="8"/>
  <c r="G61" i="8"/>
  <c r="F61" i="8"/>
  <c r="E61" i="8"/>
  <c r="D61" i="8"/>
  <c r="C61" i="8"/>
  <c r="A55" i="8"/>
  <c r="H51" i="8"/>
  <c r="G51" i="8"/>
  <c r="F51" i="8"/>
  <c r="E51" i="8"/>
  <c r="D51" i="8"/>
  <c r="C51" i="8"/>
  <c r="A45" i="8"/>
  <c r="H41" i="8"/>
  <c r="G41" i="8"/>
  <c r="F41" i="8"/>
  <c r="E41" i="8"/>
  <c r="D41" i="8"/>
  <c r="C41" i="8"/>
  <c r="A35" i="8"/>
  <c r="H31" i="8"/>
  <c r="G31" i="8"/>
  <c r="F31" i="8"/>
  <c r="E31" i="8"/>
  <c r="D31" i="8"/>
  <c r="C31" i="8"/>
  <c r="A25" i="8"/>
  <c r="H21" i="8"/>
  <c r="G21" i="8"/>
  <c r="F21" i="8"/>
  <c r="E21" i="8"/>
  <c r="D21" i="8"/>
  <c r="C21" i="8"/>
  <c r="A15" i="8"/>
  <c r="H11" i="8"/>
  <c r="G11" i="8"/>
  <c r="F11" i="8"/>
  <c r="E11" i="8"/>
  <c r="D11" i="8"/>
  <c r="C11" i="8"/>
  <c r="A5" i="8"/>
  <c r="A2" i="8"/>
  <c r="I28" i="6"/>
  <c r="C28" i="6"/>
  <c r="B26" i="6"/>
  <c r="B27" i="6" s="1"/>
  <c r="B30" i="6" s="1"/>
  <c r="G24" i="6"/>
  <c r="F24" i="6"/>
  <c r="E24" i="6"/>
  <c r="D24" i="6"/>
  <c r="C24" i="6"/>
  <c r="B24" i="6"/>
  <c r="G17" i="6"/>
  <c r="F17" i="6"/>
  <c r="E17" i="6"/>
  <c r="D17" i="6"/>
  <c r="C17" i="6"/>
  <c r="B17" i="6"/>
  <c r="N186" i="5"/>
  <c r="H186" i="5"/>
  <c r="G22" i="4" s="1"/>
  <c r="G186" i="5"/>
  <c r="F22" i="4" s="1"/>
  <c r="F186" i="5"/>
  <c r="E22" i="4" s="1"/>
  <c r="E186" i="5"/>
  <c r="D22" i="4" s="1"/>
  <c r="D186" i="5"/>
  <c r="C22" i="4" s="1"/>
  <c r="C186" i="5"/>
  <c r="B22" i="4" s="1"/>
  <c r="U185" i="5"/>
  <c r="N185" i="5"/>
  <c r="U184" i="5"/>
  <c r="N184" i="5"/>
  <c r="U183" i="5"/>
  <c r="N183" i="5"/>
  <c r="U182" i="5"/>
  <c r="N182" i="5"/>
  <c r="U181" i="5"/>
  <c r="N181" i="5"/>
  <c r="U180" i="5"/>
  <c r="N180" i="5"/>
  <c r="U179" i="5"/>
  <c r="N179" i="5"/>
  <c r="U178" i="5"/>
  <c r="N178" i="5"/>
  <c r="U177" i="5"/>
  <c r="N177" i="5"/>
  <c r="U176" i="5"/>
  <c r="N176" i="5"/>
  <c r="U175" i="5"/>
  <c r="N175" i="5"/>
  <c r="N174" i="5"/>
  <c r="U172" i="5"/>
  <c r="N172" i="5"/>
  <c r="H172" i="5"/>
  <c r="G172" i="5"/>
  <c r="F172" i="5"/>
  <c r="E21" i="4" s="1"/>
  <c r="E172" i="5"/>
  <c r="D21" i="4" s="1"/>
  <c r="D172" i="5"/>
  <c r="C21" i="4" s="1"/>
  <c r="C172" i="5"/>
  <c r="B21" i="4" s="1"/>
  <c r="U171" i="5"/>
  <c r="N171" i="5"/>
  <c r="U170" i="5"/>
  <c r="N170" i="5"/>
  <c r="U169" i="5"/>
  <c r="N169" i="5"/>
  <c r="U168" i="5"/>
  <c r="N168" i="5"/>
  <c r="U167" i="5"/>
  <c r="N167" i="5"/>
  <c r="U166" i="5"/>
  <c r="N166" i="5"/>
  <c r="U165" i="5"/>
  <c r="N165" i="5"/>
  <c r="U164" i="5"/>
  <c r="N164" i="5"/>
  <c r="U163" i="5"/>
  <c r="N163" i="5"/>
  <c r="U162" i="5"/>
  <c r="N162" i="5"/>
  <c r="U161" i="5"/>
  <c r="N161" i="5"/>
  <c r="U160" i="5"/>
  <c r="N160" i="5"/>
  <c r="U159" i="5"/>
  <c r="U158" i="5"/>
  <c r="N158" i="5"/>
  <c r="H158" i="5"/>
  <c r="G20" i="4" s="1"/>
  <c r="G158" i="5"/>
  <c r="F20" i="4" s="1"/>
  <c r="F158" i="5"/>
  <c r="E20" i="4" s="1"/>
  <c r="E158" i="5"/>
  <c r="D20" i="4" s="1"/>
  <c r="D158" i="5"/>
  <c r="C158" i="5"/>
  <c r="U157" i="5"/>
  <c r="N157" i="5"/>
  <c r="U156" i="5"/>
  <c r="N156" i="5"/>
  <c r="U155" i="5"/>
  <c r="N155" i="5"/>
  <c r="U154" i="5"/>
  <c r="N154" i="5"/>
  <c r="U153" i="5"/>
  <c r="N153" i="5"/>
  <c r="U150" i="5"/>
  <c r="N150" i="5"/>
  <c r="U148" i="5"/>
  <c r="N148" i="5"/>
  <c r="H148" i="5"/>
  <c r="G148" i="5"/>
  <c r="F148" i="5"/>
  <c r="E148" i="5"/>
  <c r="D148" i="5"/>
  <c r="C148" i="5"/>
  <c r="U147" i="5"/>
  <c r="N147" i="5"/>
  <c r="U146" i="5"/>
  <c r="N146" i="5"/>
  <c r="U145" i="5"/>
  <c r="N145" i="5"/>
  <c r="U144" i="5"/>
  <c r="N144" i="5"/>
  <c r="U143" i="5"/>
  <c r="N143" i="5"/>
  <c r="U142" i="5"/>
  <c r="N142" i="5"/>
  <c r="U141" i="5"/>
  <c r="N141" i="5"/>
  <c r="U140" i="5"/>
  <c r="N140" i="5"/>
  <c r="U139" i="5"/>
  <c r="N139" i="5"/>
  <c r="U138" i="5"/>
  <c r="N138" i="5"/>
  <c r="U137" i="5"/>
  <c r="N137" i="5"/>
  <c r="U135" i="5"/>
  <c r="H135" i="5"/>
  <c r="G135" i="5"/>
  <c r="F135" i="5"/>
  <c r="E135" i="5"/>
  <c r="D135" i="5"/>
  <c r="D123" i="5" s="1"/>
  <c r="C16" i="4" s="1"/>
  <c r="C135" i="5"/>
  <c r="U134" i="5"/>
  <c r="U133" i="5"/>
  <c r="U132" i="5"/>
  <c r="U131" i="5"/>
  <c r="N131" i="5"/>
  <c r="U130" i="5"/>
  <c r="N130" i="5"/>
  <c r="U129" i="5"/>
  <c r="N129" i="5"/>
  <c r="U128" i="5"/>
  <c r="N128" i="5"/>
  <c r="U127" i="5"/>
  <c r="N127" i="5"/>
  <c r="U126" i="5"/>
  <c r="N126" i="5"/>
  <c r="U125" i="5"/>
  <c r="N125" i="5"/>
  <c r="U124" i="5"/>
  <c r="N124" i="5"/>
  <c r="N123" i="5"/>
  <c r="U122" i="5"/>
  <c r="U121" i="5"/>
  <c r="H121" i="5"/>
  <c r="G15" i="4" s="1"/>
  <c r="G121" i="5"/>
  <c r="F15" i="4" s="1"/>
  <c r="F121" i="5"/>
  <c r="E15" i="4" s="1"/>
  <c r="K15" i="4" s="1"/>
  <c r="C10" i="12" s="1"/>
  <c r="E121" i="5"/>
  <c r="D15" i="4" s="1"/>
  <c r="D121" i="5"/>
  <c r="C121" i="5"/>
  <c r="B15" i="4" s="1"/>
  <c r="U120" i="5"/>
  <c r="U119" i="5"/>
  <c r="U118" i="5"/>
  <c r="U117" i="5"/>
  <c r="U116" i="5"/>
  <c r="U115" i="5"/>
  <c r="U114" i="5"/>
  <c r="U113" i="5"/>
  <c r="U112" i="5"/>
  <c r="U111" i="5"/>
  <c r="N110" i="5"/>
  <c r="U109" i="5"/>
  <c r="U108" i="5"/>
  <c r="H108" i="5"/>
  <c r="G14" i="4" s="1"/>
  <c r="G108" i="5"/>
  <c r="F14" i="4" s="1"/>
  <c r="F108" i="5"/>
  <c r="E14" i="4" s="1"/>
  <c r="E108" i="5"/>
  <c r="D14" i="4" s="1"/>
  <c r="D108" i="5"/>
  <c r="C14" i="4" s="1"/>
  <c r="C108" i="5"/>
  <c r="U107" i="5"/>
  <c r="U106" i="5"/>
  <c r="U105" i="5"/>
  <c r="U104" i="5"/>
  <c r="U103" i="5"/>
  <c r="U102" i="5"/>
  <c r="U101" i="5"/>
  <c r="U100" i="5"/>
  <c r="U99" i="5"/>
  <c r="U98" i="5"/>
  <c r="U97" i="5"/>
  <c r="N97" i="5"/>
  <c r="U96" i="5"/>
  <c r="N96" i="5"/>
  <c r="U94" i="5"/>
  <c r="N94" i="5"/>
  <c r="H94" i="5"/>
  <c r="G94" i="5"/>
  <c r="F12" i="4" s="1"/>
  <c r="F94" i="5"/>
  <c r="E12" i="4" s="1"/>
  <c r="E94" i="5"/>
  <c r="D94" i="5"/>
  <c r="C12" i="4" s="1"/>
  <c r="C94" i="5"/>
  <c r="B12" i="4" s="1"/>
  <c r="U93" i="5"/>
  <c r="U92" i="5"/>
  <c r="U91" i="5"/>
  <c r="U90" i="5"/>
  <c r="U89" i="5"/>
  <c r="U88" i="5"/>
  <c r="U87" i="5"/>
  <c r="U86" i="5"/>
  <c r="U85" i="5"/>
  <c r="U84" i="5"/>
  <c r="N84" i="5"/>
  <c r="U83" i="5"/>
  <c r="N83" i="5"/>
  <c r="F11" i="4"/>
  <c r="U79" i="5"/>
  <c r="N79" i="5"/>
  <c r="U77" i="5"/>
  <c r="N77" i="5"/>
  <c r="U76" i="5"/>
  <c r="N76" i="5"/>
  <c r="H76" i="5"/>
  <c r="G76" i="5"/>
  <c r="F76" i="5"/>
  <c r="E76" i="5"/>
  <c r="D76" i="5"/>
  <c r="C76" i="5"/>
  <c r="U75" i="5"/>
  <c r="H75" i="5"/>
  <c r="G75" i="5"/>
  <c r="F75" i="5"/>
  <c r="E75" i="5"/>
  <c r="D75" i="5"/>
  <c r="C75" i="5"/>
  <c r="U74" i="5"/>
  <c r="H74" i="5"/>
  <c r="G74" i="5"/>
  <c r="F74" i="5"/>
  <c r="E74" i="5"/>
  <c r="D74" i="5"/>
  <c r="C74" i="5"/>
  <c r="U73" i="5"/>
  <c r="H73" i="5"/>
  <c r="G73" i="5"/>
  <c r="F73" i="5"/>
  <c r="E73" i="5"/>
  <c r="D73" i="5"/>
  <c r="C73" i="5"/>
  <c r="U72" i="5"/>
  <c r="H72" i="5"/>
  <c r="G72" i="5"/>
  <c r="F72" i="5"/>
  <c r="E72" i="5"/>
  <c r="D72" i="5"/>
  <c r="C72" i="5"/>
  <c r="B72" i="5"/>
  <c r="N72" i="5" s="1"/>
  <c r="U71" i="5"/>
  <c r="H71" i="5"/>
  <c r="G71" i="5"/>
  <c r="F71" i="5"/>
  <c r="E71" i="5"/>
  <c r="D71" i="5"/>
  <c r="C71" i="5"/>
  <c r="B71" i="5"/>
  <c r="N71" i="5" s="1"/>
  <c r="U70" i="5"/>
  <c r="H70" i="5"/>
  <c r="G70" i="5"/>
  <c r="F70" i="5"/>
  <c r="E70" i="5"/>
  <c r="D70" i="5"/>
  <c r="C70" i="5"/>
  <c r="B70" i="5"/>
  <c r="N70" i="5" s="1"/>
  <c r="U69" i="5"/>
  <c r="H69" i="5"/>
  <c r="G69" i="5"/>
  <c r="F69" i="5"/>
  <c r="E69" i="5"/>
  <c r="D69" i="5"/>
  <c r="C69" i="5"/>
  <c r="B69" i="5"/>
  <c r="N69" i="5" s="1"/>
  <c r="U68" i="5"/>
  <c r="H68" i="5"/>
  <c r="G68" i="5"/>
  <c r="F68" i="5"/>
  <c r="E68" i="5"/>
  <c r="D68" i="5"/>
  <c r="C68" i="5"/>
  <c r="B68" i="5"/>
  <c r="N68" i="5" s="1"/>
  <c r="U67" i="5"/>
  <c r="H67" i="5"/>
  <c r="G67" i="5"/>
  <c r="F67" i="5"/>
  <c r="E67" i="5"/>
  <c r="D67" i="5"/>
  <c r="C67" i="5"/>
  <c r="B67" i="5"/>
  <c r="N67" i="5" s="1"/>
  <c r="U66" i="5"/>
  <c r="N66" i="5"/>
  <c r="U65" i="5"/>
  <c r="U64" i="5"/>
  <c r="N64" i="5"/>
  <c r="U63" i="5"/>
  <c r="N63" i="5"/>
  <c r="U62" i="5"/>
  <c r="N62" i="5"/>
  <c r="U61" i="5"/>
  <c r="N61" i="5"/>
  <c r="U60" i="5"/>
  <c r="N60" i="5"/>
  <c r="U59" i="5"/>
  <c r="N59" i="5"/>
  <c r="U58" i="5"/>
  <c r="N58" i="5"/>
  <c r="U57" i="5"/>
  <c r="N57" i="5"/>
  <c r="U56" i="5"/>
  <c r="N56" i="5"/>
  <c r="U55" i="5"/>
  <c r="N55" i="5"/>
  <c r="U53" i="5"/>
  <c r="N53" i="5"/>
  <c r="H53" i="5"/>
  <c r="G53" i="5"/>
  <c r="F53" i="5"/>
  <c r="E53" i="5"/>
  <c r="D53" i="5"/>
  <c r="C8" i="4" s="1"/>
  <c r="C53" i="5"/>
  <c r="B8" i="4" s="1"/>
  <c r="U52" i="5"/>
  <c r="N52" i="5"/>
  <c r="U51" i="5"/>
  <c r="N51" i="5"/>
  <c r="U50" i="5"/>
  <c r="N50" i="5"/>
  <c r="U49" i="5"/>
  <c r="N49" i="5"/>
  <c r="U48" i="5"/>
  <c r="N48" i="5"/>
  <c r="U47" i="5"/>
  <c r="N47" i="5"/>
  <c r="U46" i="5"/>
  <c r="N46" i="5"/>
  <c r="U45" i="5"/>
  <c r="N45" i="5"/>
  <c r="U44" i="5"/>
  <c r="N44" i="5"/>
  <c r="U43" i="5"/>
  <c r="N43" i="5"/>
  <c r="U42" i="5"/>
  <c r="N42" i="5"/>
  <c r="U41" i="5"/>
  <c r="N41" i="5"/>
  <c r="U40" i="5"/>
  <c r="N40" i="5"/>
  <c r="U39" i="5"/>
  <c r="N39" i="5"/>
  <c r="U38" i="5"/>
  <c r="N38" i="5"/>
  <c r="U37" i="5"/>
  <c r="N37" i="5"/>
  <c r="U36" i="5"/>
  <c r="N36" i="5"/>
  <c r="U35" i="5"/>
  <c r="N35" i="5"/>
  <c r="U34" i="5"/>
  <c r="N34" i="5"/>
  <c r="U33" i="5"/>
  <c r="N33" i="5"/>
  <c r="U32" i="5"/>
  <c r="N32" i="5"/>
  <c r="U31" i="5"/>
  <c r="N31" i="5"/>
  <c r="U30" i="5"/>
  <c r="N30" i="5"/>
  <c r="U29" i="5"/>
  <c r="N29" i="5"/>
  <c r="N28" i="5"/>
  <c r="U26" i="5"/>
  <c r="N26" i="5"/>
  <c r="H26" i="5"/>
  <c r="G6" i="4" s="1"/>
  <c r="G26" i="5"/>
  <c r="F6" i="4" s="1"/>
  <c r="F26" i="5"/>
  <c r="E6" i="4" s="1"/>
  <c r="E26" i="5"/>
  <c r="D6" i="4" s="1"/>
  <c r="D26" i="5"/>
  <c r="C6" i="4" s="1"/>
  <c r="C7" i="4" s="1"/>
  <c r="C26" i="5"/>
  <c r="U25" i="5"/>
  <c r="N25" i="5"/>
  <c r="U24" i="5"/>
  <c r="U23" i="5"/>
  <c r="N23" i="5"/>
  <c r="U22" i="5"/>
  <c r="N22" i="5"/>
  <c r="U21" i="5"/>
  <c r="N21" i="5"/>
  <c r="U20" i="5"/>
  <c r="N20" i="5"/>
  <c r="U19" i="5"/>
  <c r="N19" i="5"/>
  <c r="U18" i="5"/>
  <c r="N18" i="5"/>
  <c r="U17" i="5"/>
  <c r="N17" i="5"/>
  <c r="U16" i="5"/>
  <c r="N16" i="5"/>
  <c r="U15" i="5"/>
  <c r="N15" i="5"/>
  <c r="N14" i="5"/>
  <c r="P9" i="5"/>
  <c r="O9" i="5"/>
  <c r="D9" i="5"/>
  <c r="C9" i="5"/>
  <c r="C8" i="5"/>
  <c r="O8" i="5" s="1"/>
  <c r="O6" i="5"/>
  <c r="C6" i="5"/>
  <c r="O4" i="5"/>
  <c r="C4" i="5"/>
  <c r="G30" i="4"/>
  <c r="G31" i="4" s="1"/>
  <c r="F30" i="4"/>
  <c r="F31" i="4" s="1"/>
  <c r="E30" i="4"/>
  <c r="E31" i="4" s="1"/>
  <c r="D30" i="4"/>
  <c r="D31" i="4" s="1"/>
  <c r="C30" i="4"/>
  <c r="C31" i="4" s="1"/>
  <c r="B30" i="4"/>
  <c r="B31" i="4" s="1"/>
  <c r="G25" i="4"/>
  <c r="G7" i="6" s="1"/>
  <c r="F25" i="4"/>
  <c r="F7" i="6" s="1"/>
  <c r="E25" i="4"/>
  <c r="E7" i="6" s="1"/>
  <c r="D25" i="4"/>
  <c r="D7" i="6" s="1"/>
  <c r="C25" i="4"/>
  <c r="C7" i="6" s="1"/>
  <c r="B25" i="4"/>
  <c r="B7" i="6" s="1"/>
  <c r="G21" i="4"/>
  <c r="F21" i="4"/>
  <c r="C20" i="4"/>
  <c r="B20" i="4"/>
  <c r="C19" i="4"/>
  <c r="B19" i="4"/>
  <c r="D12" i="4"/>
  <c r="B1" i="4"/>
  <c r="B1" i="6" s="1"/>
  <c r="A1" i="4"/>
  <c r="A1" i="6" s="1"/>
  <c r="U211" i="3"/>
  <c r="N211" i="3"/>
  <c r="H211" i="3"/>
  <c r="G82" i="1" s="1"/>
  <c r="G211" i="3"/>
  <c r="F82" i="1" s="1"/>
  <c r="F211" i="3"/>
  <c r="E82" i="1" s="1"/>
  <c r="E211" i="3"/>
  <c r="D82" i="1" s="1"/>
  <c r="P82" i="1" s="1"/>
  <c r="D211" i="3"/>
  <c r="C82" i="1" s="1"/>
  <c r="C211" i="3"/>
  <c r="B82" i="1" s="1"/>
  <c r="U210" i="3"/>
  <c r="N210" i="3"/>
  <c r="U209" i="3"/>
  <c r="N209" i="3"/>
  <c r="U208" i="3"/>
  <c r="N208" i="3"/>
  <c r="U207" i="3"/>
  <c r="N207" i="3"/>
  <c r="U206" i="3"/>
  <c r="N206" i="3"/>
  <c r="U205" i="3"/>
  <c r="N205" i="3"/>
  <c r="U204" i="3"/>
  <c r="N204" i="3"/>
  <c r="U203" i="3"/>
  <c r="N203" i="3"/>
  <c r="U202" i="3"/>
  <c r="N202" i="3"/>
  <c r="U201" i="3"/>
  <c r="N201" i="3"/>
  <c r="U200" i="3"/>
  <c r="N200" i="3"/>
  <c r="N199" i="3"/>
  <c r="H198" i="3"/>
  <c r="G74" i="1" s="1"/>
  <c r="G87" i="1" s="1"/>
  <c r="G198" i="3"/>
  <c r="F74" i="1" s="1"/>
  <c r="F87" i="1" s="1"/>
  <c r="F198" i="3"/>
  <c r="E74" i="1" s="1"/>
  <c r="E198" i="3"/>
  <c r="D74" i="1" s="1"/>
  <c r="D198" i="3"/>
  <c r="C74" i="1" s="1"/>
  <c r="C198" i="3"/>
  <c r="B74" i="1" s="1"/>
  <c r="B87" i="1" s="1"/>
  <c r="U196" i="3"/>
  <c r="U195" i="3"/>
  <c r="N195" i="3"/>
  <c r="N193" i="3"/>
  <c r="H193" i="3"/>
  <c r="G73" i="1" s="1"/>
  <c r="G193" i="3"/>
  <c r="S193" i="3" s="1"/>
  <c r="F193" i="3"/>
  <c r="R193" i="3" s="1"/>
  <c r="E193" i="3"/>
  <c r="D193" i="3"/>
  <c r="P193" i="3" s="1"/>
  <c r="C193" i="3"/>
  <c r="U192" i="3"/>
  <c r="N192" i="3"/>
  <c r="U191" i="3"/>
  <c r="N191" i="3"/>
  <c r="U190" i="3"/>
  <c r="N190" i="3"/>
  <c r="U189" i="3"/>
  <c r="N189" i="3"/>
  <c r="U188" i="3"/>
  <c r="N188" i="3"/>
  <c r="U187" i="3"/>
  <c r="N187" i="3"/>
  <c r="U186" i="3"/>
  <c r="N186" i="3"/>
  <c r="U185" i="3"/>
  <c r="N185" i="3"/>
  <c r="U184" i="3"/>
  <c r="N184" i="3"/>
  <c r="U183" i="3"/>
  <c r="N183" i="3"/>
  <c r="N182" i="3"/>
  <c r="H181" i="3"/>
  <c r="G72" i="1" s="1"/>
  <c r="G181" i="3"/>
  <c r="F72" i="1" s="1"/>
  <c r="F181" i="3"/>
  <c r="E72" i="1" s="1"/>
  <c r="E181" i="3"/>
  <c r="D72" i="1" s="1"/>
  <c r="D181" i="3"/>
  <c r="C72" i="1" s="1"/>
  <c r="C181" i="3"/>
  <c r="B72" i="1" s="1"/>
  <c r="U178" i="3"/>
  <c r="N178" i="3"/>
  <c r="U176" i="3"/>
  <c r="N176" i="3"/>
  <c r="H176" i="3"/>
  <c r="G71" i="1" s="1"/>
  <c r="G176" i="3"/>
  <c r="F71" i="1" s="1"/>
  <c r="F176" i="3"/>
  <c r="E71" i="1" s="1"/>
  <c r="Q71" i="1" s="1"/>
  <c r="E176" i="3"/>
  <c r="D71" i="1" s="1"/>
  <c r="D176" i="3"/>
  <c r="C176" i="3"/>
  <c r="B71" i="1" s="1"/>
  <c r="U175" i="3"/>
  <c r="N175" i="3"/>
  <c r="U174" i="3"/>
  <c r="N174" i="3"/>
  <c r="U173" i="3"/>
  <c r="N173" i="3"/>
  <c r="U172" i="3"/>
  <c r="N172" i="3"/>
  <c r="U171" i="3"/>
  <c r="N171" i="3"/>
  <c r="U170" i="3"/>
  <c r="N170" i="3"/>
  <c r="U169" i="3"/>
  <c r="N169" i="3"/>
  <c r="U168" i="3"/>
  <c r="N168" i="3"/>
  <c r="U167" i="3"/>
  <c r="N167" i="3"/>
  <c r="U166" i="3"/>
  <c r="N166" i="3"/>
  <c r="U165" i="3"/>
  <c r="N165" i="3"/>
  <c r="U164" i="3"/>
  <c r="N164" i="3"/>
  <c r="H163" i="3"/>
  <c r="G70" i="1" s="1"/>
  <c r="G163" i="3"/>
  <c r="F70" i="1" s="1"/>
  <c r="F163" i="3"/>
  <c r="E70" i="1" s="1"/>
  <c r="E163" i="3"/>
  <c r="D70" i="1" s="1"/>
  <c r="D163" i="3"/>
  <c r="C70" i="1" s="1"/>
  <c r="C163" i="3"/>
  <c r="B70" i="1" s="1"/>
  <c r="U160" i="3"/>
  <c r="N160" i="3"/>
  <c r="H157" i="3"/>
  <c r="G69" i="1" s="1"/>
  <c r="G157" i="3"/>
  <c r="F69" i="1" s="1"/>
  <c r="F157" i="3"/>
  <c r="E69" i="1" s="1"/>
  <c r="E157" i="3"/>
  <c r="D69" i="1" s="1"/>
  <c r="D157" i="3"/>
  <c r="C69" i="1" s="1"/>
  <c r="C157" i="3"/>
  <c r="B69" i="1" s="1"/>
  <c r="U153" i="3"/>
  <c r="N153" i="3"/>
  <c r="U152" i="3"/>
  <c r="N151" i="3"/>
  <c r="H151" i="3"/>
  <c r="G65" i="1" s="1"/>
  <c r="S65" i="1" s="1"/>
  <c r="CH2" i="11" s="1"/>
  <c r="G151" i="3"/>
  <c r="F65" i="1" s="1"/>
  <c r="F151" i="3"/>
  <c r="E65" i="1" s="1"/>
  <c r="E151" i="3"/>
  <c r="D65" i="1" s="1"/>
  <c r="D151" i="3"/>
  <c r="C65" i="1" s="1"/>
  <c r="C151" i="3"/>
  <c r="B65" i="1" s="1"/>
  <c r="U150" i="3"/>
  <c r="N150" i="3"/>
  <c r="U149" i="3"/>
  <c r="N149" i="3"/>
  <c r="U148" i="3"/>
  <c r="N148" i="3"/>
  <c r="U147" i="3"/>
  <c r="N147" i="3"/>
  <c r="U146" i="3"/>
  <c r="N146" i="3"/>
  <c r="U145" i="3"/>
  <c r="N145" i="3"/>
  <c r="U144" i="3"/>
  <c r="N144" i="3"/>
  <c r="U143" i="3"/>
  <c r="N143" i="3"/>
  <c r="U142" i="3"/>
  <c r="N142" i="3"/>
  <c r="U141" i="3"/>
  <c r="N141" i="3"/>
  <c r="N140" i="3"/>
  <c r="N138" i="3"/>
  <c r="H138" i="3"/>
  <c r="G64" i="1" s="1"/>
  <c r="G138" i="3"/>
  <c r="F64" i="1" s="1"/>
  <c r="F138" i="3"/>
  <c r="E64" i="1" s="1"/>
  <c r="E138" i="3"/>
  <c r="D64" i="1" s="1"/>
  <c r="D138" i="3"/>
  <c r="C64" i="1" s="1"/>
  <c r="C138" i="3"/>
  <c r="B64" i="1" s="1"/>
  <c r="U137" i="3"/>
  <c r="N137" i="3"/>
  <c r="U136" i="3"/>
  <c r="N136" i="3"/>
  <c r="U135" i="3"/>
  <c r="N135" i="3"/>
  <c r="U134" i="3"/>
  <c r="N134" i="3"/>
  <c r="U133" i="3"/>
  <c r="N133" i="3"/>
  <c r="U132" i="3"/>
  <c r="N132" i="3"/>
  <c r="U131" i="3"/>
  <c r="N131" i="3"/>
  <c r="U130" i="3"/>
  <c r="N130" i="3"/>
  <c r="U129" i="3"/>
  <c r="N129" i="3"/>
  <c r="U128" i="3"/>
  <c r="N128" i="3"/>
  <c r="U127" i="3"/>
  <c r="N127" i="3"/>
  <c r="N126" i="3"/>
  <c r="G63" i="1"/>
  <c r="E63" i="1"/>
  <c r="D63" i="1"/>
  <c r="C63" i="1"/>
  <c r="B63" i="1"/>
  <c r="U122" i="3"/>
  <c r="N122" i="3"/>
  <c r="U120" i="3"/>
  <c r="N120" i="3"/>
  <c r="U119" i="3"/>
  <c r="N119" i="3"/>
  <c r="U118" i="3"/>
  <c r="N118" i="3"/>
  <c r="U117" i="3"/>
  <c r="N117" i="3"/>
  <c r="U115" i="3"/>
  <c r="N115" i="3"/>
  <c r="U114" i="3"/>
  <c r="N114" i="3"/>
  <c r="U113" i="3"/>
  <c r="N113" i="3"/>
  <c r="U112" i="3"/>
  <c r="N112" i="3"/>
  <c r="U109" i="3"/>
  <c r="N109" i="3"/>
  <c r="U106" i="3"/>
  <c r="N106" i="3"/>
  <c r="U103" i="3"/>
  <c r="N103" i="3"/>
  <c r="N101" i="3"/>
  <c r="U99" i="3"/>
  <c r="N99" i="3"/>
  <c r="H99" i="3"/>
  <c r="G56" i="1" s="1"/>
  <c r="G99" i="3"/>
  <c r="F56" i="1" s="1"/>
  <c r="F99" i="3"/>
  <c r="E56" i="1" s="1"/>
  <c r="E99" i="3"/>
  <c r="D56" i="1" s="1"/>
  <c r="D99" i="3"/>
  <c r="C56" i="1" s="1"/>
  <c r="C99" i="3"/>
  <c r="B56" i="1" s="1"/>
  <c r="U98" i="3"/>
  <c r="N98" i="3"/>
  <c r="U97" i="3"/>
  <c r="N97" i="3"/>
  <c r="U96" i="3"/>
  <c r="N96" i="3"/>
  <c r="U95" i="3"/>
  <c r="N95" i="3"/>
  <c r="U94" i="3"/>
  <c r="N94" i="3"/>
  <c r="U93" i="3"/>
  <c r="N93" i="3"/>
  <c r="U92" i="3"/>
  <c r="N92" i="3"/>
  <c r="U91" i="3"/>
  <c r="N91" i="3"/>
  <c r="U90" i="3"/>
  <c r="N90" i="3"/>
  <c r="U89" i="3"/>
  <c r="N89" i="3"/>
  <c r="U88" i="3"/>
  <c r="N88" i="3"/>
  <c r="N87" i="3"/>
  <c r="U83" i="3"/>
  <c r="N83" i="3"/>
  <c r="U81" i="3"/>
  <c r="N81" i="3"/>
  <c r="H81" i="3"/>
  <c r="G54" i="1" s="1"/>
  <c r="G81" i="3"/>
  <c r="F54" i="1" s="1"/>
  <c r="F81" i="3"/>
  <c r="E54" i="1" s="1"/>
  <c r="E81" i="3"/>
  <c r="D54" i="1" s="1"/>
  <c r="D81" i="3"/>
  <c r="C54" i="1" s="1"/>
  <c r="C81" i="3"/>
  <c r="B54" i="1" s="1"/>
  <c r="U80" i="3"/>
  <c r="N80" i="3"/>
  <c r="U79" i="3"/>
  <c r="N79" i="3"/>
  <c r="U78" i="3"/>
  <c r="N78" i="3"/>
  <c r="U77" i="3"/>
  <c r="N77" i="3"/>
  <c r="U76" i="3"/>
  <c r="N76" i="3"/>
  <c r="U75" i="3"/>
  <c r="N75" i="3"/>
  <c r="U74" i="3"/>
  <c r="N74" i="3"/>
  <c r="U73" i="3"/>
  <c r="N73" i="3"/>
  <c r="U72" i="3"/>
  <c r="N72" i="3"/>
  <c r="U71" i="3"/>
  <c r="N71" i="3"/>
  <c r="U70" i="3"/>
  <c r="N70" i="3"/>
  <c r="N69" i="3"/>
  <c r="U67" i="3"/>
  <c r="N67" i="3"/>
  <c r="H67" i="3"/>
  <c r="G53" i="1" s="1"/>
  <c r="G67" i="3"/>
  <c r="F53" i="1" s="1"/>
  <c r="F67" i="3"/>
  <c r="E53" i="1" s="1"/>
  <c r="E67" i="3"/>
  <c r="D53" i="1" s="1"/>
  <c r="D67" i="3"/>
  <c r="C53" i="1" s="1"/>
  <c r="C67" i="3"/>
  <c r="B53" i="1" s="1"/>
  <c r="U66" i="3"/>
  <c r="N66" i="3"/>
  <c r="U65" i="3"/>
  <c r="N65" i="3"/>
  <c r="U64" i="3"/>
  <c r="N64" i="3"/>
  <c r="U63" i="3"/>
  <c r="N63" i="3"/>
  <c r="U62" i="3"/>
  <c r="N62" i="3"/>
  <c r="U61" i="3"/>
  <c r="N61" i="3"/>
  <c r="U60" i="3"/>
  <c r="N60" i="3"/>
  <c r="U59" i="3"/>
  <c r="N59" i="3"/>
  <c r="U58" i="3"/>
  <c r="N58" i="3"/>
  <c r="N57" i="3"/>
  <c r="U55" i="3"/>
  <c r="N55" i="3"/>
  <c r="H55" i="3"/>
  <c r="G52" i="1" s="1"/>
  <c r="S52" i="1" s="1"/>
  <c r="BV2" i="11" s="1"/>
  <c r="G55" i="3"/>
  <c r="F52" i="1" s="1"/>
  <c r="F55" i="3"/>
  <c r="E52" i="1" s="1"/>
  <c r="E55" i="3"/>
  <c r="D52" i="1" s="1"/>
  <c r="D55" i="3"/>
  <c r="C52" i="1" s="1"/>
  <c r="O52" i="1" s="1"/>
  <c r="C55" i="3"/>
  <c r="B52" i="1" s="1"/>
  <c r="U54" i="3"/>
  <c r="N54" i="3"/>
  <c r="U53" i="3"/>
  <c r="N53" i="3"/>
  <c r="U52" i="3"/>
  <c r="N52" i="3"/>
  <c r="U51" i="3"/>
  <c r="N51" i="3"/>
  <c r="U50" i="3"/>
  <c r="N50" i="3"/>
  <c r="U49" i="3"/>
  <c r="N49" i="3"/>
  <c r="U48" i="3"/>
  <c r="N48" i="3"/>
  <c r="U47" i="3"/>
  <c r="N47" i="3"/>
  <c r="U46" i="3"/>
  <c r="N46" i="3"/>
  <c r="U45" i="3"/>
  <c r="N45" i="3"/>
  <c r="U44" i="3"/>
  <c r="N44" i="3"/>
  <c r="N43" i="3"/>
  <c r="U41" i="3"/>
  <c r="N41" i="3"/>
  <c r="H41" i="3"/>
  <c r="G51" i="1" s="1"/>
  <c r="G41" i="3"/>
  <c r="F51" i="1" s="1"/>
  <c r="F41" i="3"/>
  <c r="E51" i="1" s="1"/>
  <c r="E41" i="3"/>
  <c r="D51" i="1" s="1"/>
  <c r="D41" i="3"/>
  <c r="C51" i="1" s="1"/>
  <c r="C41" i="3"/>
  <c r="B51" i="1" s="1"/>
  <c r="U40" i="3"/>
  <c r="N40" i="3"/>
  <c r="U39" i="3"/>
  <c r="N39" i="3"/>
  <c r="U38" i="3"/>
  <c r="N38" i="3"/>
  <c r="U37" i="3"/>
  <c r="N37" i="3"/>
  <c r="U36" i="3"/>
  <c r="N36" i="3"/>
  <c r="U34" i="3"/>
  <c r="N34" i="3"/>
  <c r="U33" i="3"/>
  <c r="N33" i="3"/>
  <c r="U32" i="3"/>
  <c r="N32" i="3"/>
  <c r="U31" i="3"/>
  <c r="N31" i="3"/>
  <c r="U30" i="3"/>
  <c r="N30" i="3"/>
  <c r="U29" i="3"/>
  <c r="N29" i="3"/>
  <c r="U27" i="3"/>
  <c r="N27" i="3"/>
  <c r="H27" i="3"/>
  <c r="G50" i="1" s="1"/>
  <c r="G27" i="3"/>
  <c r="F50" i="1" s="1"/>
  <c r="F27" i="3"/>
  <c r="E50" i="1" s="1"/>
  <c r="E27" i="3"/>
  <c r="D50" i="1" s="1"/>
  <c r="P50" i="1" s="1"/>
  <c r="D27" i="3"/>
  <c r="C50" i="1" s="1"/>
  <c r="O50" i="1" s="1"/>
  <c r="C27" i="3"/>
  <c r="B50" i="1" s="1"/>
  <c r="U26" i="3"/>
  <c r="N26" i="3"/>
  <c r="U24" i="3"/>
  <c r="S24" i="3"/>
  <c r="N24" i="3"/>
  <c r="U23" i="3"/>
  <c r="N23" i="3"/>
  <c r="U22" i="3"/>
  <c r="N22" i="3"/>
  <c r="U21" i="3"/>
  <c r="N21" i="3"/>
  <c r="U20" i="3"/>
  <c r="N20" i="3"/>
  <c r="U19" i="3"/>
  <c r="N19" i="3"/>
  <c r="U18" i="3"/>
  <c r="N18" i="3"/>
  <c r="U17" i="3"/>
  <c r="N17" i="3"/>
  <c r="U16" i="3"/>
  <c r="N16" i="3"/>
  <c r="N15" i="3"/>
  <c r="P10" i="3"/>
  <c r="O10" i="3"/>
  <c r="D10" i="3"/>
  <c r="C10" i="3"/>
  <c r="C8" i="3"/>
  <c r="O8" i="3" s="1"/>
  <c r="O6" i="3"/>
  <c r="C6" i="3"/>
  <c r="O4" i="3"/>
  <c r="C4" i="3"/>
  <c r="U176" i="2"/>
  <c r="N176" i="2"/>
  <c r="H176" i="2"/>
  <c r="G42" i="1" s="1"/>
  <c r="G176" i="2"/>
  <c r="F42" i="1" s="1"/>
  <c r="F176" i="2"/>
  <c r="E42" i="1" s="1"/>
  <c r="E176" i="2"/>
  <c r="D42" i="1" s="1"/>
  <c r="D176" i="2"/>
  <c r="C42" i="1" s="1"/>
  <c r="C176" i="2"/>
  <c r="B42" i="1" s="1"/>
  <c r="U175" i="2"/>
  <c r="N175" i="2"/>
  <c r="U174" i="2"/>
  <c r="N174" i="2"/>
  <c r="U173" i="2"/>
  <c r="N173" i="2"/>
  <c r="U172" i="2"/>
  <c r="N172" i="2"/>
  <c r="U171" i="2"/>
  <c r="N171" i="2"/>
  <c r="U170" i="2"/>
  <c r="N170" i="2"/>
  <c r="U169" i="2"/>
  <c r="N169" i="2"/>
  <c r="U168" i="2"/>
  <c r="N168" i="2"/>
  <c r="U167" i="2"/>
  <c r="N167" i="2"/>
  <c r="U166" i="2"/>
  <c r="N166" i="2"/>
  <c r="U165" i="2"/>
  <c r="N165" i="2"/>
  <c r="U164" i="2"/>
  <c r="N164" i="2"/>
  <c r="H163" i="2"/>
  <c r="G41" i="1" s="1"/>
  <c r="G163" i="2"/>
  <c r="F163" i="2"/>
  <c r="E41" i="1" s="1"/>
  <c r="E163" i="2"/>
  <c r="D41" i="1" s="1"/>
  <c r="D163" i="2"/>
  <c r="C41" i="1" s="1"/>
  <c r="C163" i="2"/>
  <c r="B41" i="1" s="1"/>
  <c r="N41" i="1" s="1"/>
  <c r="U160" i="2"/>
  <c r="N160" i="2"/>
  <c r="U158" i="2"/>
  <c r="N158" i="2"/>
  <c r="H158" i="2"/>
  <c r="G40" i="1" s="1"/>
  <c r="G158" i="2"/>
  <c r="F158" i="2"/>
  <c r="E158" i="2"/>
  <c r="D158" i="2"/>
  <c r="C40" i="1" s="1"/>
  <c r="C158" i="2"/>
  <c r="B40" i="1" s="1"/>
  <c r="U157" i="2"/>
  <c r="N157" i="2"/>
  <c r="U156" i="2"/>
  <c r="N156" i="2"/>
  <c r="U154" i="2"/>
  <c r="N154" i="2"/>
  <c r="U153" i="2"/>
  <c r="N153" i="2"/>
  <c r="U152" i="2"/>
  <c r="N152" i="2"/>
  <c r="U151" i="2"/>
  <c r="N151" i="2"/>
  <c r="U150" i="2"/>
  <c r="N150" i="2"/>
  <c r="U149" i="2"/>
  <c r="N149" i="2"/>
  <c r="U148" i="2"/>
  <c r="N148" i="2"/>
  <c r="U147" i="2"/>
  <c r="N147" i="2"/>
  <c r="N146" i="2"/>
  <c r="U144" i="2"/>
  <c r="N144" i="2"/>
  <c r="H144" i="2"/>
  <c r="G144" i="2"/>
  <c r="F144" i="2"/>
  <c r="E37" i="1" s="1"/>
  <c r="E144" i="2"/>
  <c r="D37" i="1" s="1"/>
  <c r="D144" i="2"/>
  <c r="C144" i="2"/>
  <c r="U143" i="2"/>
  <c r="N143" i="2"/>
  <c r="U142" i="2"/>
  <c r="N142" i="2"/>
  <c r="U141" i="2"/>
  <c r="T141" i="2"/>
  <c r="S141" i="2"/>
  <c r="N141" i="2"/>
  <c r="U139" i="2"/>
  <c r="N139" i="2"/>
  <c r="U138" i="2"/>
  <c r="N138" i="2"/>
  <c r="U137" i="2"/>
  <c r="N137" i="2"/>
  <c r="U136" i="2"/>
  <c r="N136" i="2"/>
  <c r="U135" i="2"/>
  <c r="Q135" i="2"/>
  <c r="N135" i="2"/>
  <c r="U134" i="2"/>
  <c r="N134" i="2"/>
  <c r="U133" i="2"/>
  <c r="N133" i="2"/>
  <c r="U132" i="2"/>
  <c r="N132" i="2"/>
  <c r="H131" i="2"/>
  <c r="G36" i="1" s="1"/>
  <c r="G131" i="2"/>
  <c r="F36" i="1" s="1"/>
  <c r="F131" i="2"/>
  <c r="E36" i="1" s="1"/>
  <c r="E131" i="2"/>
  <c r="D36" i="1" s="1"/>
  <c r="D131" i="2"/>
  <c r="C36" i="1" s="1"/>
  <c r="C131" i="2"/>
  <c r="B36" i="1" s="1"/>
  <c r="U128" i="2"/>
  <c r="N128" i="2"/>
  <c r="U126" i="2"/>
  <c r="N126" i="2"/>
  <c r="H126" i="2"/>
  <c r="G126" i="2"/>
  <c r="F33" i="1" s="1"/>
  <c r="R33" i="1" s="1"/>
  <c r="F126" i="2"/>
  <c r="E33" i="1" s="1"/>
  <c r="E126" i="2"/>
  <c r="D33" i="1" s="1"/>
  <c r="D126" i="2"/>
  <c r="C33" i="1" s="1"/>
  <c r="C126" i="2"/>
  <c r="B33" i="1" s="1"/>
  <c r="U124" i="2"/>
  <c r="N124" i="2"/>
  <c r="U123" i="2"/>
  <c r="N123" i="2"/>
  <c r="U122" i="2"/>
  <c r="N122" i="2"/>
  <c r="U121" i="2"/>
  <c r="N121" i="2"/>
  <c r="U120" i="2"/>
  <c r="Q120" i="2"/>
  <c r="P120" i="2"/>
  <c r="N120" i="2"/>
  <c r="U119" i="2"/>
  <c r="N119" i="2"/>
  <c r="U118" i="2"/>
  <c r="N118" i="2"/>
  <c r="U117" i="2"/>
  <c r="N117" i="2"/>
  <c r="U116" i="2"/>
  <c r="N116" i="2"/>
  <c r="U115" i="2"/>
  <c r="N115" i="2"/>
  <c r="U114" i="2"/>
  <c r="R114" i="2"/>
  <c r="Q114" i="2"/>
  <c r="N114" i="2"/>
  <c r="N113" i="2"/>
  <c r="U111" i="2"/>
  <c r="N111" i="2"/>
  <c r="H111" i="2"/>
  <c r="G32" i="1" s="1"/>
  <c r="G111" i="2"/>
  <c r="F32" i="1" s="1"/>
  <c r="F111" i="2"/>
  <c r="E111" i="2"/>
  <c r="D32" i="1" s="1"/>
  <c r="D111" i="2"/>
  <c r="C111" i="2"/>
  <c r="B32" i="1" s="1"/>
  <c r="U110" i="2"/>
  <c r="N110" i="2"/>
  <c r="U109" i="2"/>
  <c r="U108" i="2"/>
  <c r="U107" i="2"/>
  <c r="R107" i="2"/>
  <c r="Q107" i="2"/>
  <c r="U106" i="2"/>
  <c r="U105" i="2"/>
  <c r="N105" i="2"/>
  <c r="U104" i="2"/>
  <c r="N104" i="2"/>
  <c r="U103" i="2"/>
  <c r="N103" i="2"/>
  <c r="U102" i="2"/>
  <c r="N102" i="2"/>
  <c r="U101" i="2"/>
  <c r="N101" i="2"/>
  <c r="U100" i="2"/>
  <c r="N100" i="2"/>
  <c r="U99" i="2"/>
  <c r="O99" i="2"/>
  <c r="N99" i="2"/>
  <c r="N97" i="2"/>
  <c r="H97" i="2"/>
  <c r="G31" i="1" s="1"/>
  <c r="G97" i="2"/>
  <c r="F31" i="1" s="1"/>
  <c r="R31" i="1" s="1"/>
  <c r="F97" i="2"/>
  <c r="E31" i="1" s="1"/>
  <c r="E97" i="2"/>
  <c r="D31" i="1" s="1"/>
  <c r="D97" i="2"/>
  <c r="C31" i="1" s="1"/>
  <c r="C97" i="2"/>
  <c r="B31" i="1" s="1"/>
  <c r="U96" i="2"/>
  <c r="N96" i="2"/>
  <c r="U95" i="2"/>
  <c r="N95" i="2"/>
  <c r="U94" i="2"/>
  <c r="N94" i="2"/>
  <c r="U93" i="2"/>
  <c r="S93" i="2"/>
  <c r="R93" i="2"/>
  <c r="N93" i="2"/>
  <c r="U92" i="2"/>
  <c r="N92" i="2"/>
  <c r="U91" i="2"/>
  <c r="N91" i="2"/>
  <c r="U90" i="2"/>
  <c r="N90" i="2"/>
  <c r="U89" i="2"/>
  <c r="N89" i="2"/>
  <c r="U88" i="2"/>
  <c r="N88" i="2"/>
  <c r="U87" i="2"/>
  <c r="N87" i="2"/>
  <c r="U86" i="2"/>
  <c r="N86" i="2"/>
  <c r="U85" i="2"/>
  <c r="N85" i="2"/>
  <c r="U83" i="2"/>
  <c r="N83" i="2"/>
  <c r="U81" i="2"/>
  <c r="N81" i="2"/>
  <c r="H81" i="2"/>
  <c r="G28" i="1" s="1"/>
  <c r="G81" i="2"/>
  <c r="F28" i="1" s="1"/>
  <c r="F81" i="2"/>
  <c r="E28" i="1" s="1"/>
  <c r="E81" i="2"/>
  <c r="D28" i="1" s="1"/>
  <c r="D81" i="2"/>
  <c r="C28" i="1" s="1"/>
  <c r="C81" i="2"/>
  <c r="B28" i="1" s="1"/>
  <c r="U80" i="2"/>
  <c r="N80" i="2"/>
  <c r="U79" i="2"/>
  <c r="N79" i="2"/>
  <c r="U78" i="2"/>
  <c r="N78" i="2"/>
  <c r="U77" i="2"/>
  <c r="N77" i="2"/>
  <c r="U76" i="2"/>
  <c r="N76" i="2"/>
  <c r="U75" i="2"/>
  <c r="N75" i="2"/>
  <c r="U74" i="2"/>
  <c r="P74" i="2"/>
  <c r="N74" i="2"/>
  <c r="U73" i="2"/>
  <c r="N73" i="2"/>
  <c r="U72" i="2"/>
  <c r="N72" i="2"/>
  <c r="U71" i="2"/>
  <c r="N71" i="2"/>
  <c r="U70" i="2"/>
  <c r="N70" i="2"/>
  <c r="U69" i="2"/>
  <c r="N69" i="2"/>
  <c r="U67" i="2"/>
  <c r="N67" i="2"/>
  <c r="H67" i="2"/>
  <c r="G26" i="1" s="1"/>
  <c r="S26" i="1" s="1"/>
  <c r="G67" i="2"/>
  <c r="F26" i="1" s="1"/>
  <c r="R26" i="1" s="1"/>
  <c r="F67" i="2"/>
  <c r="E26" i="1" s="1"/>
  <c r="Q26" i="1" s="1"/>
  <c r="E67" i="2"/>
  <c r="D67" i="2"/>
  <c r="C26" i="1" s="1"/>
  <c r="C67" i="2"/>
  <c r="B26" i="1" s="1"/>
  <c r="U66" i="2"/>
  <c r="N66" i="2"/>
  <c r="U65" i="2"/>
  <c r="N65" i="2"/>
  <c r="U64" i="2"/>
  <c r="N64" i="2"/>
  <c r="U63" i="2"/>
  <c r="N63" i="2"/>
  <c r="U62" i="2"/>
  <c r="N62" i="2"/>
  <c r="U61" i="2"/>
  <c r="N61" i="2"/>
  <c r="U60" i="2"/>
  <c r="N60" i="2"/>
  <c r="U59" i="2"/>
  <c r="N59" i="2"/>
  <c r="U58" i="2"/>
  <c r="N58" i="2"/>
  <c r="U57" i="2"/>
  <c r="N57" i="2"/>
  <c r="U56" i="2"/>
  <c r="N56" i="2"/>
  <c r="N55" i="2"/>
  <c r="U53" i="2"/>
  <c r="N53" i="2"/>
  <c r="H53" i="2"/>
  <c r="G25" i="1" s="1"/>
  <c r="G53" i="2"/>
  <c r="F25" i="1" s="1"/>
  <c r="F53" i="2"/>
  <c r="E25" i="1" s="1"/>
  <c r="E53" i="2"/>
  <c r="D25" i="1" s="1"/>
  <c r="D53" i="2"/>
  <c r="C25" i="1" s="1"/>
  <c r="C53" i="2"/>
  <c r="B25" i="1" s="1"/>
  <c r="U52" i="2"/>
  <c r="N52" i="2"/>
  <c r="U51" i="2"/>
  <c r="N51" i="2"/>
  <c r="U50" i="2"/>
  <c r="N50" i="2"/>
  <c r="U49" i="2"/>
  <c r="N49" i="2"/>
  <c r="U48" i="2"/>
  <c r="S48" i="2"/>
  <c r="R48" i="2"/>
  <c r="Q48" i="2"/>
  <c r="N48" i="2"/>
  <c r="U47" i="2"/>
  <c r="N47" i="2"/>
  <c r="U46" i="2"/>
  <c r="N46" i="2"/>
  <c r="U45" i="2"/>
  <c r="N45" i="2"/>
  <c r="U44" i="2"/>
  <c r="N44" i="2"/>
  <c r="U43" i="2"/>
  <c r="N43" i="2"/>
  <c r="N42" i="2"/>
  <c r="U40" i="2"/>
  <c r="N40" i="2"/>
  <c r="H40" i="2"/>
  <c r="T40" i="2" s="1"/>
  <c r="G40" i="2"/>
  <c r="S40" i="2" s="1"/>
  <c r="F40" i="2"/>
  <c r="E24" i="1" s="1"/>
  <c r="E40" i="2"/>
  <c r="D40" i="2"/>
  <c r="C24" i="1" s="1"/>
  <c r="C40" i="2"/>
  <c r="U39" i="2"/>
  <c r="N39" i="2"/>
  <c r="U38" i="2"/>
  <c r="N38" i="2"/>
  <c r="U37" i="2"/>
  <c r="N37" i="2"/>
  <c r="U36" i="2"/>
  <c r="N36" i="2"/>
  <c r="U35" i="2"/>
  <c r="N35" i="2"/>
  <c r="U34" i="2"/>
  <c r="T34" i="2"/>
  <c r="N34" i="2"/>
  <c r="U33" i="2"/>
  <c r="N33" i="2"/>
  <c r="U32" i="2"/>
  <c r="N32" i="2"/>
  <c r="U31" i="2"/>
  <c r="N31" i="2"/>
  <c r="U30" i="2"/>
  <c r="N30" i="2"/>
  <c r="U29" i="2"/>
  <c r="N29" i="2"/>
  <c r="N28" i="2"/>
  <c r="U26" i="2"/>
  <c r="N26" i="2"/>
  <c r="H26" i="2"/>
  <c r="G23" i="1" s="1"/>
  <c r="G26" i="2"/>
  <c r="S26" i="2" s="1"/>
  <c r="F26" i="2"/>
  <c r="E26" i="2"/>
  <c r="D26" i="2"/>
  <c r="C26" i="2"/>
  <c r="B23" i="1" s="1"/>
  <c r="U25" i="2"/>
  <c r="N25" i="2"/>
  <c r="U24" i="2"/>
  <c r="N24" i="2"/>
  <c r="U23" i="2"/>
  <c r="N23" i="2"/>
  <c r="U22" i="2"/>
  <c r="N22" i="2"/>
  <c r="U21" i="2"/>
  <c r="O21" i="2"/>
  <c r="N21" i="2"/>
  <c r="U20" i="2"/>
  <c r="N20" i="2"/>
  <c r="U19" i="2"/>
  <c r="N19" i="2"/>
  <c r="U18" i="2"/>
  <c r="N18" i="2"/>
  <c r="U17" i="2"/>
  <c r="N17" i="2"/>
  <c r="U16" i="2"/>
  <c r="N16" i="2"/>
  <c r="U15" i="2"/>
  <c r="N15" i="2"/>
  <c r="H12" i="2"/>
  <c r="P9" i="2"/>
  <c r="O9" i="2"/>
  <c r="D9" i="2"/>
  <c r="C9" i="2"/>
  <c r="O8" i="2"/>
  <c r="O6" i="2"/>
  <c r="C6" i="2"/>
  <c r="O4" i="2"/>
  <c r="C4" i="2"/>
  <c r="O206" i="1"/>
  <c r="N206" i="1"/>
  <c r="M206" i="1"/>
  <c r="L206" i="1"/>
  <c r="K206" i="1"/>
  <c r="J206" i="1"/>
  <c r="I206" i="1"/>
  <c r="O205" i="1"/>
  <c r="N205" i="1"/>
  <c r="M205" i="1"/>
  <c r="L205" i="1"/>
  <c r="K205" i="1"/>
  <c r="J205" i="1"/>
  <c r="I205" i="1"/>
  <c r="O204" i="1"/>
  <c r="N204" i="1"/>
  <c r="M204" i="1"/>
  <c r="L204" i="1"/>
  <c r="K204" i="1"/>
  <c r="J204" i="1"/>
  <c r="I204" i="1"/>
  <c r="O203" i="1"/>
  <c r="N203" i="1"/>
  <c r="M203" i="1"/>
  <c r="L203" i="1"/>
  <c r="K203" i="1"/>
  <c r="J203" i="1"/>
  <c r="I203" i="1"/>
  <c r="S86" i="1"/>
  <c r="CV2" i="11" s="1"/>
  <c r="G86" i="1"/>
  <c r="S81" i="1"/>
  <c r="F41" i="1"/>
  <c r="C37" i="1"/>
  <c r="B37" i="1"/>
  <c r="G33" i="1"/>
  <c r="E32" i="1"/>
  <c r="C32" i="1"/>
  <c r="D26" i="1"/>
  <c r="S21" i="1"/>
  <c r="AK1" i="15" s="1"/>
  <c r="G21" i="1"/>
  <c r="F21" i="1" s="1"/>
  <c r="E21" i="1" s="1"/>
  <c r="S20" i="1"/>
  <c r="M3" i="4" s="1"/>
  <c r="M3" i="6" s="1"/>
  <c r="G20" i="1"/>
  <c r="G3" i="4" s="1"/>
  <c r="G3" i="6" s="1"/>
  <c r="B9" i="1"/>
  <c r="P131" i="3" s="1"/>
  <c r="C123" i="5" l="1"/>
  <c r="B16" i="4" s="1"/>
  <c r="H123" i="5"/>
  <c r="G16" i="4" s="1"/>
  <c r="G123" i="5"/>
  <c r="F16" i="4" s="1"/>
  <c r="L16" i="4" s="1"/>
  <c r="F123" i="5"/>
  <c r="E16" i="4" s="1"/>
  <c r="D7" i="4"/>
  <c r="G77" i="5"/>
  <c r="S77" i="5" s="1"/>
  <c r="F120" i="3"/>
  <c r="E59" i="1" s="1"/>
  <c r="E83" i="1" s="1"/>
  <c r="Q83" i="1" s="1"/>
  <c r="C20" i="12" s="1"/>
  <c r="D120" i="3"/>
  <c r="C59" i="1" s="1"/>
  <c r="C66" i="1" s="1"/>
  <c r="E120" i="3"/>
  <c r="D59" i="1" s="1"/>
  <c r="D83" i="1" s="1"/>
  <c r="P83" i="1" s="1"/>
  <c r="G120" i="3"/>
  <c r="F59" i="1" s="1"/>
  <c r="F66" i="1" s="1"/>
  <c r="C120" i="3"/>
  <c r="B59" i="1" s="1"/>
  <c r="C62" i="1"/>
  <c r="H120" i="3"/>
  <c r="G59" i="1" s="1"/>
  <c r="G66" i="1" s="1"/>
  <c r="D62" i="1"/>
  <c r="P62" i="1" s="1"/>
  <c r="E60" i="1"/>
  <c r="Q60" i="1" s="1"/>
  <c r="E73" i="1"/>
  <c r="Q73" i="1" s="1"/>
  <c r="D195" i="3"/>
  <c r="P195" i="3" s="1"/>
  <c r="C73" i="1"/>
  <c r="O73" i="1" s="1"/>
  <c r="C71" i="1"/>
  <c r="O71" i="1" s="1"/>
  <c r="T193" i="3"/>
  <c r="E57" i="1"/>
  <c r="C195" i="3"/>
  <c r="O195" i="3" s="1"/>
  <c r="B73" i="1"/>
  <c r="O193" i="3"/>
  <c r="B57" i="1"/>
  <c r="F24" i="1"/>
  <c r="D30" i="12" s="1"/>
  <c r="O53" i="2"/>
  <c r="F23" i="1"/>
  <c r="F29" i="6" s="1"/>
  <c r="C30" i="12"/>
  <c r="G24" i="1"/>
  <c r="G29" i="1" s="1"/>
  <c r="D38" i="1"/>
  <c r="F83" i="2"/>
  <c r="E30" i="1" s="1"/>
  <c r="E34" i="1" s="1"/>
  <c r="E38" i="1"/>
  <c r="G83" i="2"/>
  <c r="F30" i="1" s="1"/>
  <c r="O126" i="2"/>
  <c r="E83" i="2"/>
  <c r="D30" i="1" s="1"/>
  <c r="D34" i="1" s="1"/>
  <c r="Q126" i="2"/>
  <c r="R126" i="2"/>
  <c r="R23" i="1"/>
  <c r="D16" i="12" s="1"/>
  <c r="B38" i="1"/>
  <c r="F83" i="10"/>
  <c r="F227" i="8"/>
  <c r="F127" i="8"/>
  <c r="F131" i="10"/>
  <c r="F4" i="10"/>
  <c r="F167" i="8"/>
  <c r="F64" i="8"/>
  <c r="F4" i="8"/>
  <c r="F23" i="10"/>
  <c r="F177" i="8"/>
  <c r="F217" i="8"/>
  <c r="F84" i="8"/>
  <c r="F47" i="10"/>
  <c r="F4" i="9"/>
  <c r="F197" i="8"/>
  <c r="F14" i="8"/>
  <c r="F97" i="8"/>
  <c r="F44" i="8"/>
  <c r="F119" i="10"/>
  <c r="F59" i="10"/>
  <c r="F14" i="9"/>
  <c r="F35" i="10"/>
  <c r="F237" i="8"/>
  <c r="F107" i="8"/>
  <c r="F147" i="8"/>
  <c r="F71" i="10"/>
  <c r="F187" i="8"/>
  <c r="F95" i="10"/>
  <c r="F117" i="8"/>
  <c r="F74" i="8"/>
  <c r="F34" i="8"/>
  <c r="F107" i="10"/>
  <c r="F24" i="8"/>
  <c r="F137" i="8"/>
  <c r="F54" i="8"/>
  <c r="R12" i="5"/>
  <c r="F207" i="8"/>
  <c r="F13" i="3"/>
  <c r="F12" i="5"/>
  <c r="E49" i="1"/>
  <c r="R13" i="3"/>
  <c r="Q21" i="1"/>
  <c r="E4" i="4"/>
  <c r="R12" i="2"/>
  <c r="D21" i="1"/>
  <c r="E81" i="1"/>
  <c r="F157" i="8" s="1"/>
  <c r="F12" i="2"/>
  <c r="O24" i="1"/>
  <c r="C23" i="13" s="1"/>
  <c r="Q27" i="1"/>
  <c r="S31" i="1"/>
  <c r="R36" i="1"/>
  <c r="N55" i="1"/>
  <c r="R71" i="1"/>
  <c r="P21" i="2"/>
  <c r="R67" i="2"/>
  <c r="T107" i="2"/>
  <c r="T114" i="2"/>
  <c r="R135" i="2"/>
  <c r="E40" i="1"/>
  <c r="Q40" i="1" s="1"/>
  <c r="R158" i="2"/>
  <c r="P16" i="3"/>
  <c r="T24" i="3"/>
  <c r="O81" i="3"/>
  <c r="L15" i="4"/>
  <c r="D10" i="12" s="1"/>
  <c r="T135" i="2"/>
  <c r="O55" i="3"/>
  <c r="O114" i="3"/>
  <c r="Q21" i="2"/>
  <c r="S67" i="2"/>
  <c r="Q16" i="3"/>
  <c r="E195" i="3"/>
  <c r="Q195" i="3" s="1"/>
  <c r="D73" i="1"/>
  <c r="P73" i="1" s="1"/>
  <c r="Q193" i="3"/>
  <c r="S27" i="1"/>
  <c r="P36" i="1"/>
  <c r="Q41" i="1"/>
  <c r="D14" i="7" s="1"/>
  <c r="C22" i="7" s="1"/>
  <c r="O56" i="1"/>
  <c r="S63" i="1"/>
  <c r="O69" i="1"/>
  <c r="O63" i="2"/>
  <c r="T67" i="2"/>
  <c r="O88" i="2"/>
  <c r="O66" i="3"/>
  <c r="Q114" i="3"/>
  <c r="Q147" i="3"/>
  <c r="P66" i="3"/>
  <c r="O131" i="3"/>
  <c r="R147" i="3"/>
  <c r="T90" i="5"/>
  <c r="O72" i="1"/>
  <c r="T29" i="2"/>
  <c r="Q81" i="2"/>
  <c r="O16" i="2"/>
  <c r="P37" i="2"/>
  <c r="R43" i="2"/>
  <c r="R57" i="2"/>
  <c r="R81" i="2"/>
  <c r="T101" i="2"/>
  <c r="R33" i="3"/>
  <c r="P91" i="3"/>
  <c r="K23" i="6"/>
  <c r="K19" i="6"/>
  <c r="L16" i="6"/>
  <c r="L9" i="6"/>
  <c r="Q181" i="5"/>
  <c r="Q176" i="5"/>
  <c r="P170" i="5"/>
  <c r="T167" i="5"/>
  <c r="P165" i="5"/>
  <c r="T162" i="5"/>
  <c r="P160" i="5"/>
  <c r="S157" i="5"/>
  <c r="O155" i="5"/>
  <c r="T150" i="5"/>
  <c r="R145" i="5"/>
  <c r="R140" i="5"/>
  <c r="Q134" i="5"/>
  <c r="R131" i="5"/>
  <c r="R126" i="5"/>
  <c r="P119" i="5"/>
  <c r="Q116" i="5"/>
  <c r="R113" i="5"/>
  <c r="T109" i="5"/>
  <c r="T107" i="5"/>
  <c r="O102" i="5"/>
  <c r="L22" i="6"/>
  <c r="M15" i="6"/>
  <c r="AL2" i="11" s="1"/>
  <c r="M11" i="6"/>
  <c r="AH2" i="11" s="1"/>
  <c r="Q183" i="5"/>
  <c r="Q178" i="5"/>
  <c r="T169" i="5"/>
  <c r="P167" i="5"/>
  <c r="T164" i="5"/>
  <c r="P162" i="5"/>
  <c r="O157" i="5"/>
  <c r="S154" i="5"/>
  <c r="P150" i="5"/>
  <c r="R147" i="5"/>
  <c r="R142" i="5"/>
  <c r="R137" i="5"/>
  <c r="T133" i="5"/>
  <c r="R128" i="5"/>
  <c r="S118" i="5"/>
  <c r="T115" i="5"/>
  <c r="P109" i="5"/>
  <c r="P107" i="5"/>
  <c r="Q104" i="5"/>
  <c r="R101" i="5"/>
  <c r="S98" i="5"/>
  <c r="P93" i="5"/>
  <c r="Q90" i="5"/>
  <c r="R87" i="5"/>
  <c r="S84" i="5"/>
  <c r="O65" i="5"/>
  <c r="R62" i="5"/>
  <c r="K22" i="6"/>
  <c r="L15" i="6"/>
  <c r="L11" i="6"/>
  <c r="T185" i="5"/>
  <c r="P183" i="5"/>
  <c r="T180" i="5"/>
  <c r="P178" i="5"/>
  <c r="T175" i="5"/>
  <c r="S169" i="5"/>
  <c r="O167" i="5"/>
  <c r="S164" i="5"/>
  <c r="O162" i="5"/>
  <c r="R154" i="5"/>
  <c r="O150" i="5"/>
  <c r="Q147" i="5"/>
  <c r="Q142" i="5"/>
  <c r="Q137" i="5"/>
  <c r="S133" i="5"/>
  <c r="Q128" i="5"/>
  <c r="R118" i="5"/>
  <c r="S115" i="5"/>
  <c r="T112" i="5"/>
  <c r="O109" i="5"/>
  <c r="O107" i="5"/>
  <c r="P104" i="5"/>
  <c r="Q101" i="5"/>
  <c r="R98" i="5"/>
  <c r="O93" i="5"/>
  <c r="P90" i="5"/>
  <c r="Q87" i="5"/>
  <c r="R84" i="5"/>
  <c r="L21" i="6"/>
  <c r="M14" i="6"/>
  <c r="AK2" i="11" s="1"/>
  <c r="P185" i="5"/>
  <c r="T182" i="5"/>
  <c r="P180" i="5"/>
  <c r="T177" i="5"/>
  <c r="P175" i="5"/>
  <c r="S171" i="5"/>
  <c r="O169" i="5"/>
  <c r="S166" i="5"/>
  <c r="O164" i="5"/>
  <c r="S161" i="5"/>
  <c r="R156" i="5"/>
  <c r="Q144" i="5"/>
  <c r="Q139" i="5"/>
  <c r="O133" i="5"/>
  <c r="Q130" i="5"/>
  <c r="Q125" i="5"/>
  <c r="T122" i="5"/>
  <c r="T120" i="5"/>
  <c r="O115" i="5"/>
  <c r="P112" i="5"/>
  <c r="R106" i="5"/>
  <c r="S103" i="5"/>
  <c r="T100" i="5"/>
  <c r="R92" i="5"/>
  <c r="S89" i="5"/>
  <c r="T86" i="5"/>
  <c r="Q79" i="5"/>
  <c r="Q64" i="5"/>
  <c r="Q59" i="5"/>
  <c r="S51" i="5"/>
  <c r="K21" i="6"/>
  <c r="L14" i="6"/>
  <c r="O185" i="5"/>
  <c r="S182" i="5"/>
  <c r="O180" i="5"/>
  <c r="S177" i="5"/>
  <c r="O175" i="5"/>
  <c r="R171" i="5"/>
  <c r="R166" i="5"/>
  <c r="R161" i="5"/>
  <c r="Q156" i="5"/>
  <c r="T146" i="5"/>
  <c r="P144" i="5"/>
  <c r="T141" i="5"/>
  <c r="P139" i="5"/>
  <c r="P130" i="5"/>
  <c r="T127" i="5"/>
  <c r="P125" i="5"/>
  <c r="S122" i="5"/>
  <c r="S120" i="5"/>
  <c r="T117" i="5"/>
  <c r="O112" i="5"/>
  <c r="Q106" i="5"/>
  <c r="R103" i="5"/>
  <c r="S100" i="5"/>
  <c r="T97" i="5"/>
  <c r="Q92" i="5"/>
  <c r="R89" i="5"/>
  <c r="S86" i="5"/>
  <c r="I23" i="6"/>
  <c r="K13" i="6"/>
  <c r="J9" i="6"/>
  <c r="R177" i="5"/>
  <c r="S170" i="5"/>
  <c r="R167" i="5"/>
  <c r="T157" i="5"/>
  <c r="Q154" i="5"/>
  <c r="P146" i="5"/>
  <c r="Q143" i="5"/>
  <c r="Q140" i="5"/>
  <c r="S137" i="5"/>
  <c r="P133" i="5"/>
  <c r="O127" i="5"/>
  <c r="P124" i="5"/>
  <c r="O118" i="5"/>
  <c r="R114" i="5"/>
  <c r="O111" i="5"/>
  <c r="Q107" i="5"/>
  <c r="Q103" i="5"/>
  <c r="T99" i="5"/>
  <c r="S96" i="5"/>
  <c r="S93" i="5"/>
  <c r="P86" i="5"/>
  <c r="P83" i="5"/>
  <c r="O62" i="5"/>
  <c r="S59" i="5"/>
  <c r="R51" i="5"/>
  <c r="R46" i="5"/>
  <c r="R41" i="5"/>
  <c r="R36" i="5"/>
  <c r="R31" i="5"/>
  <c r="Q25" i="5"/>
  <c r="T22" i="5"/>
  <c r="P20" i="5"/>
  <c r="T17" i="5"/>
  <c r="P15" i="5"/>
  <c r="I21" i="6"/>
  <c r="M24" i="6"/>
  <c r="AU2" i="11" s="1"/>
  <c r="L20" i="6"/>
  <c r="M16" i="6"/>
  <c r="AM2" i="11" s="1"/>
  <c r="J11" i="6"/>
  <c r="R182" i="5"/>
  <c r="R179" i="5"/>
  <c r="R176" i="5"/>
  <c r="P169" i="5"/>
  <c r="P156" i="5"/>
  <c r="Q153" i="5"/>
  <c r="O145" i="5"/>
  <c r="O142" i="5"/>
  <c r="O139" i="5"/>
  <c r="P120" i="5"/>
  <c r="T116" i="5"/>
  <c r="P113" i="5"/>
  <c r="S105" i="5"/>
  <c r="P102" i="5"/>
  <c r="Q98" i="5"/>
  <c r="S94" i="5"/>
  <c r="R88" i="5"/>
  <c r="O85" i="5"/>
  <c r="T73" i="5"/>
  <c r="S66" i="5"/>
  <c r="T63" i="5"/>
  <c r="O61" i="5"/>
  <c r="R58" i="5"/>
  <c r="R50" i="5"/>
  <c r="R45" i="5"/>
  <c r="R40" i="5"/>
  <c r="R35" i="5"/>
  <c r="R30" i="5"/>
  <c r="Q24" i="5"/>
  <c r="T21" i="5"/>
  <c r="P19" i="5"/>
  <c r="T16" i="5"/>
  <c r="J20" i="6"/>
  <c r="J16" i="6"/>
  <c r="R185" i="5"/>
  <c r="P182" i="5"/>
  <c r="P179" i="5"/>
  <c r="O176" i="5"/>
  <c r="T165" i="5"/>
  <c r="S162" i="5"/>
  <c r="O153" i="5"/>
  <c r="S131" i="5"/>
  <c r="T128" i="5"/>
  <c r="T125" i="5"/>
  <c r="Q122" i="5"/>
  <c r="R116" i="5"/>
  <c r="Q105" i="5"/>
  <c r="T101" i="5"/>
  <c r="O98" i="5"/>
  <c r="S91" i="5"/>
  <c r="P88" i="5"/>
  <c r="T84" i="5"/>
  <c r="Q66" i="5"/>
  <c r="R63" i="5"/>
  <c r="P58" i="5"/>
  <c r="T55" i="5"/>
  <c r="P50" i="5"/>
  <c r="T47" i="5"/>
  <c r="P45" i="5"/>
  <c r="T42" i="5"/>
  <c r="P40" i="5"/>
  <c r="T37" i="5"/>
  <c r="P35" i="5"/>
  <c r="T32" i="5"/>
  <c r="P30" i="5"/>
  <c r="O24" i="5"/>
  <c r="R21" i="5"/>
  <c r="R16" i="5"/>
  <c r="I20" i="6"/>
  <c r="I16" i="6"/>
  <c r="Q185" i="5"/>
  <c r="O182" i="5"/>
  <c r="O179" i="5"/>
  <c r="T168" i="5"/>
  <c r="S165" i="5"/>
  <c r="R162" i="5"/>
  <c r="T147" i="5"/>
  <c r="T144" i="5"/>
  <c r="S141" i="5"/>
  <c r="T138" i="5"/>
  <c r="Q131" i="5"/>
  <c r="S128" i="5"/>
  <c r="S125" i="5"/>
  <c r="P122" i="5"/>
  <c r="T119" i="5"/>
  <c r="P116" i="5"/>
  <c r="S112" i="5"/>
  <c r="P105" i="5"/>
  <c r="S101" i="5"/>
  <c r="R91" i="5"/>
  <c r="O88" i="5"/>
  <c r="Q84" i="5"/>
  <c r="T79" i="5"/>
  <c r="P66" i="5"/>
  <c r="Q63" i="5"/>
  <c r="T60" i="5"/>
  <c r="O58" i="5"/>
  <c r="S55" i="5"/>
  <c r="T52" i="5"/>
  <c r="O50" i="5"/>
  <c r="S47" i="5"/>
  <c r="O45" i="5"/>
  <c r="S42" i="5"/>
  <c r="O40" i="5"/>
  <c r="S37" i="5"/>
  <c r="L19" i="6"/>
  <c r="J15" i="6"/>
  <c r="S175" i="5"/>
  <c r="T171" i="5"/>
  <c r="R168" i="5"/>
  <c r="Q165" i="5"/>
  <c r="S155" i="5"/>
  <c r="P147" i="5"/>
  <c r="R144" i="5"/>
  <c r="Q141" i="5"/>
  <c r="R138" i="5"/>
  <c r="S134" i="5"/>
  <c r="O131" i="5"/>
  <c r="O128" i="5"/>
  <c r="O125" i="5"/>
  <c r="R119" i="5"/>
  <c r="Q112" i="5"/>
  <c r="O101" i="5"/>
  <c r="R97" i="5"/>
  <c r="P91" i="5"/>
  <c r="T87" i="5"/>
  <c r="O84" i="5"/>
  <c r="R79" i="5"/>
  <c r="S67" i="5"/>
  <c r="O63" i="5"/>
  <c r="R60" i="5"/>
  <c r="Q55" i="5"/>
  <c r="R52" i="5"/>
  <c r="Q47" i="5"/>
  <c r="Q42" i="5"/>
  <c r="Q37" i="5"/>
  <c r="Q32" i="5"/>
  <c r="S23" i="5"/>
  <c r="O21" i="5"/>
  <c r="S18" i="5"/>
  <c r="O16" i="5"/>
  <c r="M22" i="6"/>
  <c r="AS2" i="11" s="1"/>
  <c r="S181" i="5"/>
  <c r="P172" i="5"/>
  <c r="T154" i="5"/>
  <c r="Q145" i="5"/>
  <c r="R141" i="5"/>
  <c r="Q133" i="5"/>
  <c r="S129" i="5"/>
  <c r="O126" i="5"/>
  <c r="Q114" i="5"/>
  <c r="Q109" i="5"/>
  <c r="R105" i="5"/>
  <c r="Q100" i="5"/>
  <c r="R96" i="5"/>
  <c r="T92" i="5"/>
  <c r="S88" i="5"/>
  <c r="T83" i="5"/>
  <c r="S75" i="5"/>
  <c r="Q65" i="5"/>
  <c r="T61" i="5"/>
  <c r="S58" i="5"/>
  <c r="R55" i="5"/>
  <c r="O52" i="5"/>
  <c r="O43" i="5"/>
  <c r="T39" i="5"/>
  <c r="O31" i="5"/>
  <c r="R24" i="5"/>
  <c r="O18" i="5"/>
  <c r="Q206" i="3"/>
  <c r="Q201" i="3"/>
  <c r="P191" i="3"/>
  <c r="T188" i="3"/>
  <c r="P186" i="3"/>
  <c r="T183" i="3"/>
  <c r="O178" i="3"/>
  <c r="Q175" i="3"/>
  <c r="J22" i="6"/>
  <c r="K16" i="6"/>
  <c r="M9" i="6"/>
  <c r="AF2" i="11" s="1"/>
  <c r="R181" i="5"/>
  <c r="O172" i="5"/>
  <c r="R169" i="5"/>
  <c r="R165" i="5"/>
  <c r="T161" i="5"/>
  <c r="P154" i="5"/>
  <c r="P145" i="5"/>
  <c r="P141" i="5"/>
  <c r="R129" i="5"/>
  <c r="T118" i="5"/>
  <c r="P114" i="5"/>
  <c r="O105" i="5"/>
  <c r="P100" i="5"/>
  <c r="Q96" i="5"/>
  <c r="S92" i="5"/>
  <c r="Q88" i="5"/>
  <c r="S83" i="5"/>
  <c r="Q75" i="5"/>
  <c r="P65" i="5"/>
  <c r="S61" i="5"/>
  <c r="Q58" i="5"/>
  <c r="P55" i="5"/>
  <c r="S39" i="5"/>
  <c r="T36" i="5"/>
  <c r="Q26" i="5"/>
  <c r="P24" i="5"/>
  <c r="I22" i="6"/>
  <c r="K15" i="6"/>
  <c r="K9" i="6"/>
  <c r="T184" i="5"/>
  <c r="P181" i="5"/>
  <c r="Q177" i="5"/>
  <c r="Q169" i="5"/>
  <c r="O165" i="5"/>
  <c r="Q161" i="5"/>
  <c r="O154" i="5"/>
  <c r="J21" i="6"/>
  <c r="K14" i="6"/>
  <c r="R184" i="5"/>
  <c r="O177" i="5"/>
  <c r="O161" i="5"/>
  <c r="R157" i="5"/>
  <c r="S144" i="5"/>
  <c r="O137" i="5"/>
  <c r="M20" i="6"/>
  <c r="AQ2" i="11" s="1"/>
  <c r="J14" i="6"/>
  <c r="Q184" i="5"/>
  <c r="S168" i="5"/>
  <c r="R164" i="5"/>
  <c r="Q157" i="5"/>
  <c r="T153" i="5"/>
  <c r="O144" i="5"/>
  <c r="T140" i="5"/>
  <c r="Q132" i="5"/>
  <c r="S117" i="5"/>
  <c r="S113" i="5"/>
  <c r="R104" i="5"/>
  <c r="R99" i="5"/>
  <c r="T91" i="5"/>
  <c r="O87" i="5"/>
  <c r="R64" i="5"/>
  <c r="S57" i="5"/>
  <c r="P51" i="5"/>
  <c r="Q48" i="5"/>
  <c r="O42" i="5"/>
  <c r="O39" i="5"/>
  <c r="O36" i="5"/>
  <c r="Q33" i="5"/>
  <c r="Q30" i="5"/>
  <c r="Q23" i="5"/>
  <c r="Q20" i="5"/>
  <c r="Q17" i="5"/>
  <c r="T210" i="3"/>
  <c r="P208" i="3"/>
  <c r="T205" i="3"/>
  <c r="P203" i="3"/>
  <c r="T200" i="3"/>
  <c r="S190" i="3"/>
  <c r="O188" i="3"/>
  <c r="S185" i="3"/>
  <c r="O183" i="3"/>
  <c r="T174" i="3"/>
  <c r="P172" i="3"/>
  <c r="T169" i="3"/>
  <c r="P167" i="3"/>
  <c r="T164" i="3"/>
  <c r="R149" i="3"/>
  <c r="R144" i="3"/>
  <c r="T135" i="3"/>
  <c r="P133" i="3"/>
  <c r="T130" i="3"/>
  <c r="P128" i="3"/>
  <c r="K20" i="6"/>
  <c r="I14" i="6"/>
  <c r="P184" i="5"/>
  <c r="S180" i="5"/>
  <c r="Q168" i="5"/>
  <c r="Q164" i="5"/>
  <c r="P157" i="5"/>
  <c r="S153" i="5"/>
  <c r="S140" i="5"/>
  <c r="P132" i="5"/>
  <c r="T124" i="5"/>
  <c r="R117" i="5"/>
  <c r="Q113" i="5"/>
  <c r="O104" i="5"/>
  <c r="Q99" i="5"/>
  <c r="Q91" i="5"/>
  <c r="S71" i="5"/>
  <c r="S68" i="5"/>
  <c r="P64" i="5"/>
  <c r="R57" i="5"/>
  <c r="O51" i="5"/>
  <c r="P48" i="5"/>
  <c r="P33" i="5"/>
  <c r="O30" i="5"/>
  <c r="P23" i="5"/>
  <c r="O20" i="5"/>
  <c r="P17" i="5"/>
  <c r="S210" i="3"/>
  <c r="O208" i="3"/>
  <c r="M19" i="6"/>
  <c r="M13" i="6"/>
  <c r="O184" i="5"/>
  <c r="R180" i="5"/>
  <c r="T176" i="5"/>
  <c r="P168" i="5"/>
  <c r="P164" i="5"/>
  <c r="T160" i="5"/>
  <c r="R153" i="5"/>
  <c r="P140" i="5"/>
  <c r="O132" i="5"/>
  <c r="P128" i="5"/>
  <c r="S124" i="5"/>
  <c r="Q117" i="5"/>
  <c r="O113" i="5"/>
  <c r="P99" i="5"/>
  <c r="O91" i="5"/>
  <c r="R86" i="5"/>
  <c r="S183" i="5"/>
  <c r="T179" i="5"/>
  <c r="P171" i="5"/>
  <c r="S167" i="5"/>
  <c r="S163" i="5"/>
  <c r="O160" i="5"/>
  <c r="O156" i="5"/>
  <c r="P143" i="5"/>
  <c r="T139" i="5"/>
  <c r="R127" i="5"/>
  <c r="S116" i="5"/>
  <c r="T111" i="5"/>
  <c r="R183" i="5"/>
  <c r="S179" i="5"/>
  <c r="R175" i="5"/>
  <c r="O171" i="5"/>
  <c r="Q167" i="5"/>
  <c r="R163" i="5"/>
  <c r="S150" i="5"/>
  <c r="S146" i="5"/>
  <c r="O143" i="5"/>
  <c r="S139" i="5"/>
  <c r="Q127" i="5"/>
  <c r="O116" i="5"/>
  <c r="S111" i="5"/>
  <c r="R107" i="5"/>
  <c r="T102" i="5"/>
  <c r="O90" i="5"/>
  <c r="S85" i="5"/>
  <c r="S72" i="5"/>
  <c r="T69" i="5"/>
  <c r="I11" i="6"/>
  <c r="M23" i="6"/>
  <c r="AT2" i="11" s="1"/>
  <c r="S178" i="5"/>
  <c r="Q170" i="5"/>
  <c r="P166" i="5"/>
  <c r="P155" i="5"/>
  <c r="T148" i="5"/>
  <c r="P142" i="5"/>
  <c r="Q138" i="5"/>
  <c r="O134" i="5"/>
  <c r="S126" i="5"/>
  <c r="S119" i="5"/>
  <c r="J23" i="6"/>
  <c r="S185" i="5"/>
  <c r="T181" i="5"/>
  <c r="O178" i="5"/>
  <c r="Q172" i="5"/>
  <c r="O148" i="5"/>
  <c r="S145" i="5"/>
  <c r="O138" i="5"/>
  <c r="R133" i="5"/>
  <c r="T129" i="5"/>
  <c r="P126" i="5"/>
  <c r="O122" i="5"/>
  <c r="O119" i="5"/>
  <c r="S114" i="5"/>
  <c r="R109" i="5"/>
  <c r="T105" i="5"/>
  <c r="R100" i="5"/>
  <c r="T96" i="5"/>
  <c r="T88" i="5"/>
  <c r="T75" i="5"/>
  <c r="R67" i="5"/>
  <c r="R65" i="5"/>
  <c r="T58" i="5"/>
  <c r="P52" i="5"/>
  <c r="O49" i="5"/>
  <c r="O46" i="5"/>
  <c r="P43" i="5"/>
  <c r="O34" i="5"/>
  <c r="P31" i="5"/>
  <c r="S26" i="5"/>
  <c r="S24" i="5"/>
  <c r="P21" i="5"/>
  <c r="P18" i="5"/>
  <c r="O15" i="5"/>
  <c r="P163" i="5"/>
  <c r="Q146" i="5"/>
  <c r="Q124" i="5"/>
  <c r="P101" i="5"/>
  <c r="T89" i="5"/>
  <c r="R83" i="5"/>
  <c r="R72" i="5"/>
  <c r="O60" i="5"/>
  <c r="Q56" i="5"/>
  <c r="R48" i="5"/>
  <c r="T44" i="5"/>
  <c r="Q41" i="5"/>
  <c r="O38" i="5"/>
  <c r="S34" i="5"/>
  <c r="Q31" i="5"/>
  <c r="S22" i="5"/>
  <c r="O19" i="5"/>
  <c r="R15" i="5"/>
  <c r="L17" i="4"/>
  <c r="P209" i="3"/>
  <c r="R206" i="3"/>
  <c r="T203" i="3"/>
  <c r="Q190" i="3"/>
  <c r="S187" i="3"/>
  <c r="P173" i="3"/>
  <c r="S170" i="3"/>
  <c r="Q165" i="3"/>
  <c r="R160" i="3"/>
  <c r="P147" i="3"/>
  <c r="T144" i="3"/>
  <c r="O142" i="3"/>
  <c r="O133" i="3"/>
  <c r="R130" i="3"/>
  <c r="R115" i="3"/>
  <c r="R106" i="3"/>
  <c r="Q97" i="3"/>
  <c r="Q92" i="3"/>
  <c r="R76" i="3"/>
  <c r="R71" i="3"/>
  <c r="Q65" i="3"/>
  <c r="Q60" i="3"/>
  <c r="P54" i="3"/>
  <c r="T51" i="3"/>
  <c r="P49" i="3"/>
  <c r="T46" i="3"/>
  <c r="P44" i="3"/>
  <c r="S40" i="3"/>
  <c r="O38" i="3"/>
  <c r="S34" i="3"/>
  <c r="O33" i="3"/>
  <c r="S30" i="3"/>
  <c r="Q20" i="3"/>
  <c r="R172" i="2"/>
  <c r="R167" i="2"/>
  <c r="P160" i="2"/>
  <c r="R157" i="2"/>
  <c r="R152" i="2"/>
  <c r="R147" i="2"/>
  <c r="Q141" i="2"/>
  <c r="Q136" i="2"/>
  <c r="L24" i="6"/>
  <c r="I15" i="6"/>
  <c r="O181" i="5"/>
  <c r="Q175" i="5"/>
  <c r="O163" i="5"/>
  <c r="O146" i="5"/>
  <c r="O140" i="5"/>
  <c r="Q129" i="5"/>
  <c r="O124" i="5"/>
  <c r="R120" i="5"/>
  <c r="T113" i="5"/>
  <c r="S107" i="5"/>
  <c r="Q89" i="5"/>
  <c r="Q83" i="5"/>
  <c r="P72" i="5"/>
  <c r="P56" i="5"/>
  <c r="O48" i="5"/>
  <c r="S44" i="5"/>
  <c r="P41" i="5"/>
  <c r="R34" i="5"/>
  <c r="R22" i="5"/>
  <c r="Q15" i="5"/>
  <c r="L19" i="4"/>
  <c r="K17" i="4"/>
  <c r="M14" i="4"/>
  <c r="Q2" i="11" s="1"/>
  <c r="O209" i="3"/>
  <c r="P206" i="3"/>
  <c r="S203" i="3"/>
  <c r="P190" i="3"/>
  <c r="R187" i="3"/>
  <c r="T184" i="3"/>
  <c r="O173" i="3"/>
  <c r="R170" i="3"/>
  <c r="P165" i="3"/>
  <c r="Q160" i="3"/>
  <c r="T149" i="3"/>
  <c r="O147" i="3"/>
  <c r="S144" i="3"/>
  <c r="S135" i="3"/>
  <c r="Q130" i="3"/>
  <c r="T127" i="3"/>
  <c r="D38" i="7"/>
  <c r="Q115" i="3"/>
  <c r="Q106" i="3"/>
  <c r="P97" i="3"/>
  <c r="T94" i="3"/>
  <c r="P92" i="3"/>
  <c r="T89" i="3"/>
  <c r="Q76" i="3"/>
  <c r="Q71" i="3"/>
  <c r="P65" i="3"/>
  <c r="T62" i="3"/>
  <c r="P60" i="3"/>
  <c r="O54" i="3"/>
  <c r="S51" i="3"/>
  <c r="O49" i="3"/>
  <c r="S46" i="3"/>
  <c r="O44" i="3"/>
  <c r="R40" i="3"/>
  <c r="R34" i="3"/>
  <c r="R30" i="3"/>
  <c r="T22" i="3"/>
  <c r="P20" i="3"/>
  <c r="T17" i="3"/>
  <c r="Q172" i="2"/>
  <c r="Q167" i="2"/>
  <c r="L13" i="6"/>
  <c r="R150" i="5"/>
  <c r="T134" i="5"/>
  <c r="P129" i="5"/>
  <c r="Q120" i="5"/>
  <c r="O100" i="5"/>
  <c r="P89" i="5"/>
  <c r="O83" i="5"/>
  <c r="Q74" i="5"/>
  <c r="O72" i="5"/>
  <c r="S63" i="5"/>
  <c r="O56" i="5"/>
  <c r="T51" i="5"/>
  <c r="R44" i="5"/>
  <c r="O41" i="5"/>
  <c r="Q34" i="5"/>
  <c r="Q22" i="5"/>
  <c r="J17" i="4"/>
  <c r="L14" i="4"/>
  <c r="O206" i="3"/>
  <c r="R203" i="3"/>
  <c r="S200" i="3"/>
  <c r="O190" i="3"/>
  <c r="Q187" i="3"/>
  <c r="S184" i="3"/>
  <c r="T178" i="3"/>
  <c r="T175" i="3"/>
  <c r="Q170" i="3"/>
  <c r="T167" i="3"/>
  <c r="O165" i="3"/>
  <c r="P160" i="3"/>
  <c r="S149" i="3"/>
  <c r="Q144" i="3"/>
  <c r="R135" i="3"/>
  <c r="P130" i="3"/>
  <c r="S127" i="3"/>
  <c r="T117" i="3"/>
  <c r="P115" i="3"/>
  <c r="T112" i="3"/>
  <c r="P106" i="3"/>
  <c r="O97" i="3"/>
  <c r="S94" i="3"/>
  <c r="O92" i="3"/>
  <c r="S89" i="3"/>
  <c r="T78" i="3"/>
  <c r="P76" i="3"/>
  <c r="T73" i="3"/>
  <c r="P71" i="3"/>
  <c r="O65" i="3"/>
  <c r="S62" i="3"/>
  <c r="O60" i="3"/>
  <c r="R51" i="3"/>
  <c r="R46" i="3"/>
  <c r="Q40" i="3"/>
  <c r="Q34" i="3"/>
  <c r="Q30" i="3"/>
  <c r="S22" i="3"/>
  <c r="O20" i="3"/>
  <c r="S17" i="3"/>
  <c r="T174" i="2"/>
  <c r="P172" i="2"/>
  <c r="T169" i="2"/>
  <c r="P167" i="2"/>
  <c r="T164" i="2"/>
  <c r="P157" i="2"/>
  <c r="T154" i="2"/>
  <c r="P152" i="2"/>
  <c r="T149" i="2"/>
  <c r="P147" i="2"/>
  <c r="J13" i="6"/>
  <c r="Q150" i="5"/>
  <c r="R134" i="5"/>
  <c r="O129" i="5"/>
  <c r="O120" i="5"/>
  <c r="R112" i="5"/>
  <c r="T106" i="5"/>
  <c r="O89" i="5"/>
  <c r="P74" i="5"/>
  <c r="P63" i="5"/>
  <c r="T59" i="5"/>
  <c r="Q51" i="5"/>
  <c r="Q44" i="5"/>
  <c r="R37" i="5"/>
  <c r="P34" i="5"/>
  <c r="T30" i="5"/>
  <c r="P22" i="5"/>
  <c r="T18" i="5"/>
  <c r="K21" i="4"/>
  <c r="I17" i="4"/>
  <c r="Q203" i="3"/>
  <c r="R200" i="3"/>
  <c r="T192" i="3"/>
  <c r="P187" i="3"/>
  <c r="R184" i="3"/>
  <c r="S178" i="3"/>
  <c r="S175" i="3"/>
  <c r="P170" i="3"/>
  <c r="S167" i="3"/>
  <c r="O160" i="3"/>
  <c r="Q149" i="3"/>
  <c r="P144" i="3"/>
  <c r="T141" i="3"/>
  <c r="Q135" i="3"/>
  <c r="T132" i="3"/>
  <c r="O130" i="3"/>
  <c r="R127" i="3"/>
  <c r="S117" i="3"/>
  <c r="O115" i="3"/>
  <c r="S112" i="3"/>
  <c r="O106" i="3"/>
  <c r="R94" i="3"/>
  <c r="R89" i="3"/>
  <c r="S78" i="3"/>
  <c r="O76" i="3"/>
  <c r="S73" i="3"/>
  <c r="O71" i="3"/>
  <c r="R62" i="3"/>
  <c r="Q51" i="3"/>
  <c r="Q46" i="3"/>
  <c r="P40" i="3"/>
  <c r="T37" i="3"/>
  <c r="P34" i="3"/>
  <c r="T32" i="3"/>
  <c r="P30" i="3"/>
  <c r="R22" i="3"/>
  <c r="R17" i="3"/>
  <c r="I13" i="6"/>
  <c r="I18" i="6" s="1"/>
  <c r="Q180" i="5"/>
  <c r="O168" i="5"/>
  <c r="Q162" i="5"/>
  <c r="T145" i="5"/>
  <c r="R139" i="5"/>
  <c r="P134" i="5"/>
  <c r="R172" i="5"/>
  <c r="Q119" i="5"/>
  <c r="R111" i="5"/>
  <c r="P106" i="5"/>
  <c r="O99" i="5"/>
  <c r="P59" i="5"/>
  <c r="O55" i="5"/>
  <c r="P47" i="5"/>
  <c r="O44" i="5"/>
  <c r="T40" i="5"/>
  <c r="O37" i="5"/>
  <c r="Q18" i="5"/>
  <c r="S208" i="3"/>
  <c r="S205" i="3"/>
  <c r="P200" i="3"/>
  <c r="R192" i="3"/>
  <c r="T189" i="3"/>
  <c r="P184" i="3"/>
  <c r="Q178" i="3"/>
  <c r="P175" i="3"/>
  <c r="S172" i="3"/>
  <c r="Q167" i="3"/>
  <c r="S164" i="3"/>
  <c r="O149" i="3"/>
  <c r="S146" i="3"/>
  <c r="R141" i="3"/>
  <c r="T137" i="3"/>
  <c r="O135" i="3"/>
  <c r="R132" i="3"/>
  <c r="P127" i="3"/>
  <c r="S122" i="3"/>
  <c r="Q117" i="3"/>
  <c r="Q112" i="3"/>
  <c r="T96" i="3"/>
  <c r="P94" i="3"/>
  <c r="T91" i="3"/>
  <c r="P89" i="3"/>
  <c r="S83" i="3"/>
  <c r="Q78" i="3"/>
  <c r="Q73" i="3"/>
  <c r="T64" i="3"/>
  <c r="P62" i="3"/>
  <c r="T59" i="3"/>
  <c r="S53" i="3"/>
  <c r="O51" i="3"/>
  <c r="S48" i="3"/>
  <c r="K11" i="6"/>
  <c r="P148" i="5"/>
  <c r="Q111" i="5"/>
  <c r="O106" i="5"/>
  <c r="S87" i="5"/>
  <c r="T62" i="5"/>
  <c r="O59" i="5"/>
  <c r="T50" i="5"/>
  <c r="O47" i="5"/>
  <c r="S40" i="5"/>
  <c r="T33" i="5"/>
  <c r="T25" i="5"/>
  <c r="Q179" i="5"/>
  <c r="P161" i="5"/>
  <c r="T156" i="5"/>
  <c r="S138" i="5"/>
  <c r="T132" i="5"/>
  <c r="Q118" i="5"/>
  <c r="P111" i="5"/>
  <c r="T98" i="5"/>
  <c r="P87" i="5"/>
  <c r="P68" i="5"/>
  <c r="S62" i="5"/>
  <c r="S50" i="5"/>
  <c r="Q40" i="5"/>
  <c r="S33" i="5"/>
  <c r="T29" i="5"/>
  <c r="S25" i="5"/>
  <c r="S21" i="5"/>
  <c r="L23" i="6"/>
  <c r="M21" i="6"/>
  <c r="AR2" i="11" s="1"/>
  <c r="I9" i="6"/>
  <c r="T166" i="5"/>
  <c r="J19" i="6"/>
  <c r="T178" i="5"/>
  <c r="Q166" i="5"/>
  <c r="S160" i="5"/>
  <c r="S143" i="5"/>
  <c r="P117" i="5"/>
  <c r="S109" i="5"/>
  <c r="S104" i="5"/>
  <c r="S97" i="5"/>
  <c r="Q93" i="5"/>
  <c r="O86" i="5"/>
  <c r="R66" i="5"/>
  <c r="S46" i="5"/>
  <c r="R43" i="5"/>
  <c r="R39" i="5"/>
  <c r="P36" i="5"/>
  <c r="Q29" i="5"/>
  <c r="O25" i="5"/>
  <c r="O17" i="5"/>
  <c r="I19" i="6"/>
  <c r="S184" i="5"/>
  <c r="R178" i="5"/>
  <c r="O166" i="5"/>
  <c r="R160" i="5"/>
  <c r="T155" i="5"/>
  <c r="R143" i="5"/>
  <c r="T137" i="5"/>
  <c r="T131" i="5"/>
  <c r="S121" i="5"/>
  <c r="O117" i="5"/>
  <c r="Q97" i="5"/>
  <c r="O66" i="5"/>
  <c r="T57" i="5"/>
  <c r="T49" i="5"/>
  <c r="Q46" i="5"/>
  <c r="Q43" i="5"/>
  <c r="Q39" i="5"/>
  <c r="P29" i="5"/>
  <c r="T20" i="5"/>
  <c r="Q160" i="5"/>
  <c r="R155" i="5"/>
  <c r="P137" i="5"/>
  <c r="P131" i="5"/>
  <c r="T126" i="5"/>
  <c r="R121" i="5"/>
  <c r="T108" i="5"/>
  <c r="T103" i="5"/>
  <c r="P97" i="5"/>
  <c r="P92" i="5"/>
  <c r="T85" i="5"/>
  <c r="S79" i="5"/>
  <c r="O75" i="5"/>
  <c r="R61" i="5"/>
  <c r="Q57" i="5"/>
  <c r="S49" i="5"/>
  <c r="P46" i="5"/>
  <c r="P39" i="5"/>
  <c r="S32" i="5"/>
  <c r="O29" i="5"/>
  <c r="S20" i="5"/>
  <c r="M17" i="6"/>
  <c r="AN2" i="11" s="1"/>
  <c r="Q155" i="5"/>
  <c r="I17" i="6"/>
  <c r="T183" i="5"/>
  <c r="P177" i="5"/>
  <c r="Q171" i="5"/>
  <c r="T142" i="5"/>
  <c r="R115" i="5"/>
  <c r="O103" i="5"/>
  <c r="Q85" i="5"/>
  <c r="O79" i="5"/>
  <c r="P71" i="5"/>
  <c r="T65" i="5"/>
  <c r="P61" i="5"/>
  <c r="O57" i="5"/>
  <c r="Q49" i="5"/>
  <c r="R42" i="5"/>
  <c r="S35" i="5"/>
  <c r="P32" i="5"/>
  <c r="Q16" i="5"/>
  <c r="R186" i="5"/>
  <c r="Q182" i="5"/>
  <c r="P176" i="5"/>
  <c r="R170" i="5"/>
  <c r="T163" i="5"/>
  <c r="P153" i="5"/>
  <c r="O141" i="5"/>
  <c r="O130" i="5"/>
  <c r="T114" i="5"/>
  <c r="Q102" i="5"/>
  <c r="R90" i="5"/>
  <c r="Q186" i="5"/>
  <c r="O170" i="5"/>
  <c r="Q163" i="5"/>
  <c r="R146" i="5"/>
  <c r="R124" i="5"/>
  <c r="S90" i="5"/>
  <c r="P60" i="5"/>
  <c r="S43" i="5"/>
  <c r="R32" i="5"/>
  <c r="Q21" i="5"/>
  <c r="P16" i="5"/>
  <c r="S156" i="5"/>
  <c r="S147" i="5"/>
  <c r="P96" i="5"/>
  <c r="T48" i="5"/>
  <c r="P37" i="5"/>
  <c r="O32" i="5"/>
  <c r="T209" i="3"/>
  <c r="S206" i="3"/>
  <c r="T202" i="3"/>
  <c r="O187" i="3"/>
  <c r="P164" i="3"/>
  <c r="T153" i="3"/>
  <c r="Q150" i="3"/>
  <c r="T143" i="3"/>
  <c r="O127" i="3"/>
  <c r="O122" i="3"/>
  <c r="Q119" i="3"/>
  <c r="R113" i="3"/>
  <c r="S106" i="3"/>
  <c r="Q96" i="3"/>
  <c r="Q93" i="3"/>
  <c r="Q90" i="3"/>
  <c r="R75" i="3"/>
  <c r="S72" i="3"/>
  <c r="T67" i="3"/>
  <c r="Q59" i="3"/>
  <c r="R52" i="3"/>
  <c r="Q49" i="3"/>
  <c r="O39" i="3"/>
  <c r="Q36" i="3"/>
  <c r="Q33" i="3"/>
  <c r="O30" i="3"/>
  <c r="Q24" i="3"/>
  <c r="R21" i="3"/>
  <c r="S18" i="3"/>
  <c r="O147" i="5"/>
  <c r="T130" i="5"/>
  <c r="S106" i="5"/>
  <c r="O96" i="5"/>
  <c r="P79" i="5"/>
  <c r="S65" i="5"/>
  <c r="S48" i="5"/>
  <c r="S209" i="3"/>
  <c r="S202" i="3"/>
  <c r="S183" i="3"/>
  <c r="R167" i="3"/>
  <c r="O164" i="3"/>
  <c r="S153" i="3"/>
  <c r="P150" i="3"/>
  <c r="S143" i="3"/>
  <c r="T133" i="3"/>
  <c r="S130" i="3"/>
  <c r="P119" i="3"/>
  <c r="Q113" i="3"/>
  <c r="P96" i="3"/>
  <c r="P93" i="3"/>
  <c r="P90" i="3"/>
  <c r="R78" i="3"/>
  <c r="Q75" i="3"/>
  <c r="R72" i="3"/>
  <c r="S67" i="3"/>
  <c r="T65" i="3"/>
  <c r="Q62" i="3"/>
  <c r="P59" i="3"/>
  <c r="Q52" i="3"/>
  <c r="P36" i="3"/>
  <c r="P33" i="3"/>
  <c r="P24" i="3"/>
  <c r="Q21" i="3"/>
  <c r="R18" i="3"/>
  <c r="O174" i="2"/>
  <c r="P171" i="2"/>
  <c r="S168" i="2"/>
  <c r="T165" i="2"/>
  <c r="S152" i="2"/>
  <c r="Q143" i="2"/>
  <c r="T139" i="2"/>
  <c r="P138" i="2"/>
  <c r="S135" i="2"/>
  <c r="O133" i="2"/>
  <c r="Q128" i="2"/>
  <c r="S124" i="2"/>
  <c r="O122" i="2"/>
  <c r="S119" i="2"/>
  <c r="O117" i="2"/>
  <c r="S114" i="2"/>
  <c r="Q108" i="2"/>
  <c r="R105" i="2"/>
  <c r="R100" i="2"/>
  <c r="P95" i="2"/>
  <c r="P138" i="5"/>
  <c r="S130" i="5"/>
  <c r="Q115" i="5"/>
  <c r="R59" i="5"/>
  <c r="P42" i="5"/>
  <c r="R20" i="5"/>
  <c r="T15" i="5"/>
  <c r="J21" i="4"/>
  <c r="J15" i="4"/>
  <c r="T211" i="3"/>
  <c r="R209" i="3"/>
  <c r="R202" i="3"/>
  <c r="T190" i="3"/>
  <c r="R183" i="3"/>
  <c r="O176" i="3"/>
  <c r="T173" i="3"/>
  <c r="T170" i="3"/>
  <c r="O167" i="3"/>
  <c r="R153" i="3"/>
  <c r="O150" i="3"/>
  <c r="T146" i="3"/>
  <c r="R143" i="3"/>
  <c r="S138" i="3"/>
  <c r="T136" i="3"/>
  <c r="S133" i="3"/>
  <c r="O119" i="3"/>
  <c r="P113" i="3"/>
  <c r="O96" i="3"/>
  <c r="O93" i="3"/>
  <c r="O90" i="3"/>
  <c r="P78" i="3"/>
  <c r="R130" i="5"/>
  <c r="P115" i="5"/>
  <c r="T64" i="5"/>
  <c r="S36" i="5"/>
  <c r="T31" i="5"/>
  <c r="S15" i="5"/>
  <c r="T104" i="5"/>
  <c r="Q86" i="5"/>
  <c r="S64" i="5"/>
  <c r="R47" i="5"/>
  <c r="Q36" i="5"/>
  <c r="S31" i="5"/>
  <c r="R211" i="3"/>
  <c r="Q205" i="3"/>
  <c r="P202" i="3"/>
  <c r="S186" i="3"/>
  <c r="P183" i="3"/>
  <c r="R173" i="3"/>
  <c r="P153" i="3"/>
  <c r="Q146" i="3"/>
  <c r="P143" i="3"/>
  <c r="Q138" i="3"/>
  <c r="R136" i="3"/>
  <c r="Q133" i="3"/>
  <c r="T129" i="3"/>
  <c r="S103" i="3"/>
  <c r="T83" i="3"/>
  <c r="O72" i="3"/>
  <c r="R48" i="3"/>
  <c r="R45" i="3"/>
  <c r="S38" i="3"/>
  <c r="S32" i="3"/>
  <c r="S29" i="3"/>
  <c r="T26" i="3"/>
  <c r="O18" i="3"/>
  <c r="T173" i="2"/>
  <c r="P168" i="2"/>
  <c r="Q165" i="2"/>
  <c r="R160" i="2"/>
  <c r="S157" i="2"/>
  <c r="Q149" i="2"/>
  <c r="Q139" i="2"/>
  <c r="P135" i="2"/>
  <c r="T132" i="2"/>
  <c r="P124" i="2"/>
  <c r="T121" i="2"/>
  <c r="P119" i="2"/>
  <c r="T116" i="2"/>
  <c r="P114" i="2"/>
  <c r="S110" i="2"/>
  <c r="O105" i="2"/>
  <c r="S102" i="2"/>
  <c r="O100" i="2"/>
  <c r="Q92" i="2"/>
  <c r="Q87" i="2"/>
  <c r="Q79" i="2"/>
  <c r="Q74" i="2"/>
  <c r="Q69" i="2"/>
  <c r="S66" i="2"/>
  <c r="O64" i="2"/>
  <c r="S61" i="2"/>
  <c r="O59" i="2"/>
  <c r="S56" i="2"/>
  <c r="R50" i="2"/>
  <c r="T170" i="5"/>
  <c r="O114" i="5"/>
  <c r="Q71" i="5"/>
  <c r="S69" i="5"/>
  <c r="O64" i="5"/>
  <c r="T41" i="5"/>
  <c r="R25" i="5"/>
  <c r="T19" i="5"/>
  <c r="R122" i="5"/>
  <c r="P103" i="5"/>
  <c r="R85" i="5"/>
  <c r="O71" i="5"/>
  <c r="R69" i="5"/>
  <c r="S41" i="5"/>
  <c r="P25" i="5"/>
  <c r="S19" i="5"/>
  <c r="I6" i="4"/>
  <c r="T208" i="3"/>
  <c r="O205" i="3"/>
  <c r="S189" i="3"/>
  <c r="Q186" i="3"/>
  <c r="S169" i="3"/>
  <c r="S166" i="3"/>
  <c r="O146" i="3"/>
  <c r="O138" i="3"/>
  <c r="P136" i="3"/>
  <c r="R129" i="3"/>
  <c r="S118" i="3"/>
  <c r="T115" i="3"/>
  <c r="R112" i="3"/>
  <c r="Q103" i="3"/>
  <c r="S98" i="3"/>
  <c r="S95" i="3"/>
  <c r="S92" i="3"/>
  <c r="O89" i="3"/>
  <c r="Q83" i="3"/>
  <c r="S80" i="3"/>
  <c r="T77" i="3"/>
  <c r="T74" i="3"/>
  <c r="S64" i="3"/>
  <c r="S61" i="3"/>
  <c r="S58" i="3"/>
  <c r="S54" i="3"/>
  <c r="P51" i="3"/>
  <c r="P48" i="3"/>
  <c r="P45" i="3"/>
  <c r="Q38" i="3"/>
  <c r="O34" i="3"/>
  <c r="Q32" i="3"/>
  <c r="Q29" i="3"/>
  <c r="R26" i="3"/>
  <c r="S23" i="3"/>
  <c r="T20" i="3"/>
  <c r="R173" i="2"/>
  <c r="S170" i="2"/>
  <c r="O165" i="2"/>
  <c r="O160" i="2"/>
  <c r="D36" i="7" s="1"/>
  <c r="O157" i="2"/>
  <c r="R154" i="2"/>
  <c r="T151" i="2"/>
  <c r="O149" i="2"/>
  <c r="T142" i="2"/>
  <c r="O139" i="2"/>
  <c r="S137" i="2"/>
  <c r="R132" i="2"/>
  <c r="R121" i="2"/>
  <c r="R116" i="2"/>
  <c r="Q110" i="2"/>
  <c r="S107" i="2"/>
  <c r="Q102" i="2"/>
  <c r="S94" i="2"/>
  <c r="O92" i="2"/>
  <c r="S89" i="2"/>
  <c r="O87" i="2"/>
  <c r="O79" i="2"/>
  <c r="S76" i="2"/>
  <c r="O74" i="2"/>
  <c r="S71" i="2"/>
  <c r="O69" i="2"/>
  <c r="Q66" i="2"/>
  <c r="Q61" i="2"/>
  <c r="Q56" i="2"/>
  <c r="T52" i="2"/>
  <c r="P85" i="5"/>
  <c r="P69" i="5"/>
  <c r="T67" i="5"/>
  <c r="P57" i="5"/>
  <c r="S52" i="5"/>
  <c r="T46" i="5"/>
  <c r="T35" i="5"/>
  <c r="S30" i="5"/>
  <c r="R19" i="5"/>
  <c r="R208" i="3"/>
  <c r="R189" i="3"/>
  <c r="O186" i="3"/>
  <c r="R169" i="3"/>
  <c r="R166" i="3"/>
  <c r="O136" i="3"/>
  <c r="S132" i="3"/>
  <c r="Q129" i="3"/>
  <c r="R118" i="3"/>
  <c r="S115" i="3"/>
  <c r="P112" i="3"/>
  <c r="P103" i="3"/>
  <c r="R98" i="3"/>
  <c r="R95" i="3"/>
  <c r="R92" i="3"/>
  <c r="P83" i="3"/>
  <c r="R80" i="3"/>
  <c r="S77" i="3"/>
  <c r="S74" i="3"/>
  <c r="T71" i="3"/>
  <c r="R64" i="3"/>
  <c r="R61" i="3"/>
  <c r="R58" i="3"/>
  <c r="R54" i="3"/>
  <c r="O48" i="3"/>
  <c r="O45" i="3"/>
  <c r="P38" i="3"/>
  <c r="P32" i="3"/>
  <c r="P29" i="3"/>
  <c r="Q26" i="3"/>
  <c r="R23" i="3"/>
  <c r="S20" i="3"/>
  <c r="Q17" i="3"/>
  <c r="Q121" i="5"/>
  <c r="S102" i="5"/>
  <c r="O67" i="5"/>
  <c r="Q52" i="5"/>
  <c r="Q35" i="5"/>
  <c r="Q19" i="5"/>
  <c r="Q208" i="3"/>
  <c r="T201" i="3"/>
  <c r="Q189" i="3"/>
  <c r="T172" i="3"/>
  <c r="Q169" i="3"/>
  <c r="Q166" i="3"/>
  <c r="T148" i="3"/>
  <c r="T142" i="3"/>
  <c r="Q132" i="3"/>
  <c r="P129" i="3"/>
  <c r="Q118" i="3"/>
  <c r="O112" i="3"/>
  <c r="O103" i="3"/>
  <c r="Q98" i="3"/>
  <c r="Q95" i="3"/>
  <c r="O83" i="3"/>
  <c r="D37" i="7" s="1"/>
  <c r="Q80" i="3"/>
  <c r="R77" i="3"/>
  <c r="R74" i="3"/>
  <c r="S71" i="3"/>
  <c r="Q64" i="3"/>
  <c r="Q61" i="3"/>
  <c r="Q58" i="3"/>
  <c r="Q54" i="3"/>
  <c r="S176" i="5"/>
  <c r="S158" i="5"/>
  <c r="R102" i="5"/>
  <c r="P84" i="5"/>
  <c r="O35" i="5"/>
  <c r="T24" i="5"/>
  <c r="T204" i="3"/>
  <c r="S201" i="3"/>
  <c r="S192" i="3"/>
  <c r="P189" i="3"/>
  <c r="R172" i="3"/>
  <c r="P169" i="3"/>
  <c r="P166" i="3"/>
  <c r="S148" i="3"/>
  <c r="T145" i="3"/>
  <c r="S142" i="3"/>
  <c r="P132" i="3"/>
  <c r="O129" i="3"/>
  <c r="P118" i="3"/>
  <c r="P98" i="3"/>
  <c r="P95" i="3"/>
  <c r="T88" i="3"/>
  <c r="P80" i="3"/>
  <c r="Q77" i="3"/>
  <c r="Q74" i="3"/>
  <c r="P64" i="3"/>
  <c r="P61" i="3"/>
  <c r="P58" i="3"/>
  <c r="T50" i="3"/>
  <c r="O26" i="3"/>
  <c r="P23" i="3"/>
  <c r="O17" i="3"/>
  <c r="T143" i="5"/>
  <c r="S127" i="5"/>
  <c r="Q62" i="5"/>
  <c r="T56" i="5"/>
  <c r="T45" i="5"/>
  <c r="S29" i="5"/>
  <c r="S204" i="3"/>
  <c r="R201" i="3"/>
  <c r="Q192" i="3"/>
  <c r="O189" i="3"/>
  <c r="T185" i="3"/>
  <c r="Q172" i="3"/>
  <c r="O169" i="3"/>
  <c r="O166" i="3"/>
  <c r="T160" i="3"/>
  <c r="R148" i="3"/>
  <c r="S145" i="3"/>
  <c r="R142" i="3"/>
  <c r="P135" i="3"/>
  <c r="O132" i="3"/>
  <c r="O118" i="3"/>
  <c r="T114" i="3"/>
  <c r="O98" i="3"/>
  <c r="O95" i="3"/>
  <c r="S91" i="3"/>
  <c r="S88" i="3"/>
  <c r="O80" i="3"/>
  <c r="P77" i="3"/>
  <c r="P74" i="3"/>
  <c r="O64" i="3"/>
  <c r="O61" i="3"/>
  <c r="O58" i="3"/>
  <c r="S50" i="3"/>
  <c r="T47" i="3"/>
  <c r="T44" i="3"/>
  <c r="S37" i="3"/>
  <c r="O23" i="3"/>
  <c r="S175" i="2"/>
  <c r="O170" i="2"/>
  <c r="O167" i="2"/>
  <c r="R164" i="2"/>
  <c r="S156" i="2"/>
  <c r="P151" i="2"/>
  <c r="S148" i="2"/>
  <c r="P142" i="2"/>
  <c r="O137" i="2"/>
  <c r="R134" i="2"/>
  <c r="R123" i="2"/>
  <c r="P127" i="5"/>
  <c r="P62" i="5"/>
  <c r="S56" i="5"/>
  <c r="S45" i="5"/>
  <c r="R29" i="5"/>
  <c r="T23" i="5"/>
  <c r="R18" i="5"/>
  <c r="T207" i="3"/>
  <c r="R204" i="3"/>
  <c r="P201" i="3"/>
  <c r="P192" i="3"/>
  <c r="R185" i="3"/>
  <c r="R175" i="3"/>
  <c r="O172" i="3"/>
  <c r="S160" i="3"/>
  <c r="Q148" i="3"/>
  <c r="R145" i="3"/>
  <c r="Q142" i="3"/>
  <c r="S114" i="3"/>
  <c r="T109" i="3"/>
  <c r="R91" i="3"/>
  <c r="R88" i="3"/>
  <c r="O77" i="3"/>
  <c r="O74" i="3"/>
  <c r="T70" i="3"/>
  <c r="T53" i="3"/>
  <c r="R50" i="3"/>
  <c r="S47" i="3"/>
  <c r="S44" i="3"/>
  <c r="T40" i="3"/>
  <c r="R37" i="3"/>
  <c r="T31" i="3"/>
  <c r="T27" i="3"/>
  <c r="T19" i="3"/>
  <c r="P108" i="5"/>
  <c r="T93" i="5"/>
  <c r="R56" i="5"/>
  <c r="Q45" i="5"/>
  <c r="T34" i="5"/>
  <c r="R23" i="5"/>
  <c r="M17" i="4"/>
  <c r="T2" i="11" s="1"/>
  <c r="J11" i="4"/>
  <c r="S207" i="3"/>
  <c r="Q204" i="3"/>
  <c r="O201" i="3"/>
  <c r="O192" i="3"/>
  <c r="Q185" i="3"/>
  <c r="O175" i="3"/>
  <c r="P148" i="3"/>
  <c r="Q145" i="3"/>
  <c r="P142" i="3"/>
  <c r="T128" i="3"/>
  <c r="R114" i="3"/>
  <c r="S109" i="3"/>
  <c r="T99" i="3"/>
  <c r="Q91" i="3"/>
  <c r="Q88" i="3"/>
  <c r="S81" i="3"/>
  <c r="S70" i="3"/>
  <c r="R53" i="3"/>
  <c r="Q50" i="3"/>
  <c r="R47" i="3"/>
  <c r="R44" i="3"/>
  <c r="O40" i="3"/>
  <c r="Q37" i="3"/>
  <c r="S31" i="3"/>
  <c r="S27" i="3"/>
  <c r="S19" i="3"/>
  <c r="T16" i="3"/>
  <c r="Q175" i="2"/>
  <c r="S142" i="5"/>
  <c r="S99" i="5"/>
  <c r="R93" i="5"/>
  <c r="Q50" i="5"/>
  <c r="T38" i="5"/>
  <c r="O23" i="5"/>
  <c r="O183" i="5"/>
  <c r="Q126" i="5"/>
  <c r="Q61" i="5"/>
  <c r="S38" i="5"/>
  <c r="S17" i="5"/>
  <c r="J25" i="4"/>
  <c r="J7" i="6" s="1"/>
  <c r="R210" i="3"/>
  <c r="Q207" i="3"/>
  <c r="O204" i="3"/>
  <c r="R188" i="3"/>
  <c r="O185" i="3"/>
  <c r="R178" i="3"/>
  <c r="T171" i="3"/>
  <c r="S168" i="3"/>
  <c r="S165" i="3"/>
  <c r="O145" i="3"/>
  <c r="S134" i="3"/>
  <c r="S131" i="3"/>
  <c r="R128" i="3"/>
  <c r="P117" i="3"/>
  <c r="P114" i="3"/>
  <c r="Q109" i="3"/>
  <c r="R99" i="3"/>
  <c r="S97" i="3"/>
  <c r="S132" i="5"/>
  <c r="R49" i="5"/>
  <c r="Q38" i="5"/>
  <c r="O33" i="5"/>
  <c r="P26" i="5"/>
  <c r="O22" i="5"/>
  <c r="I22" i="4"/>
  <c r="P210" i="3"/>
  <c r="O207" i="3"/>
  <c r="O200" i="3"/>
  <c r="S191" i="3"/>
  <c r="P188" i="3"/>
  <c r="R174" i="3"/>
  <c r="R171" i="3"/>
  <c r="Q168" i="3"/>
  <c r="T147" i="3"/>
  <c r="Q141" i="3"/>
  <c r="R137" i="3"/>
  <c r="Q134" i="3"/>
  <c r="Q131" i="3"/>
  <c r="O128" i="3"/>
  <c r="T122" i="3"/>
  <c r="R132" i="5"/>
  <c r="R125" i="5"/>
  <c r="O97" i="5"/>
  <c r="O68" i="5"/>
  <c r="S60" i="5"/>
  <c r="P53" i="5"/>
  <c r="P49" i="5"/>
  <c r="P38" i="5"/>
  <c r="I19" i="4"/>
  <c r="O210" i="3"/>
  <c r="O203" i="3"/>
  <c r="R191" i="3"/>
  <c r="P98" i="5"/>
  <c r="P174" i="3"/>
  <c r="O141" i="3"/>
  <c r="Q136" i="3"/>
  <c r="S119" i="3"/>
  <c r="S96" i="3"/>
  <c r="O91" i="3"/>
  <c r="T79" i="3"/>
  <c r="O75" i="3"/>
  <c r="O70" i="3"/>
  <c r="O37" i="3"/>
  <c r="Q27" i="3"/>
  <c r="R24" i="3"/>
  <c r="O16" i="3"/>
  <c r="Q173" i="2"/>
  <c r="P170" i="2"/>
  <c r="T166" i="2"/>
  <c r="S151" i="2"/>
  <c r="R148" i="2"/>
  <c r="R141" i="2"/>
  <c r="Q138" i="2"/>
  <c r="O135" i="2"/>
  <c r="O132" i="2"/>
  <c r="P117" i="2"/>
  <c r="O114" i="2"/>
  <c r="P110" i="2"/>
  <c r="P107" i="2"/>
  <c r="P104" i="2"/>
  <c r="R101" i="2"/>
  <c r="P93" i="2"/>
  <c r="R90" i="2"/>
  <c r="O85" i="2"/>
  <c r="P81" i="2"/>
  <c r="P79" i="2"/>
  <c r="R76" i="2"/>
  <c r="T73" i="2"/>
  <c r="C5" i="7" s="1"/>
  <c r="O71" i="2"/>
  <c r="Q65" i="2"/>
  <c r="T62" i="2"/>
  <c r="Q57" i="2"/>
  <c r="P48" i="2"/>
  <c r="T45" i="2"/>
  <c r="P43" i="2"/>
  <c r="S39" i="2"/>
  <c r="O37" i="2"/>
  <c r="S34" i="2"/>
  <c r="O32" i="2"/>
  <c r="S29" i="2"/>
  <c r="R23" i="2"/>
  <c r="R18" i="2"/>
  <c r="S82" i="1"/>
  <c r="CR2" i="11" s="1"/>
  <c r="P71" i="1"/>
  <c r="R69" i="1"/>
  <c r="P61" i="1"/>
  <c r="N53" i="1"/>
  <c r="C31" i="13" s="1"/>
  <c r="Q51" i="1"/>
  <c r="C22" i="12" s="1"/>
  <c r="O40" i="1"/>
  <c r="Q37" i="1"/>
  <c r="P27" i="1"/>
  <c r="R143" i="2"/>
  <c r="R205" i="3"/>
  <c r="O174" i="3"/>
  <c r="T168" i="3"/>
  <c r="R119" i="3"/>
  <c r="R96" i="3"/>
  <c r="S79" i="3"/>
  <c r="P46" i="3"/>
  <c r="R32" i="3"/>
  <c r="P27" i="3"/>
  <c r="O24" i="3"/>
  <c r="P173" i="2"/>
  <c r="S166" i="2"/>
  <c r="S154" i="2"/>
  <c r="R151" i="2"/>
  <c r="Q148" i="2"/>
  <c r="P141" i="2"/>
  <c r="O138" i="2"/>
  <c r="T122" i="2"/>
  <c r="O110" i="2"/>
  <c r="O107" i="2"/>
  <c r="O104" i="2"/>
  <c r="Q101" i="2"/>
  <c r="O93" i="2"/>
  <c r="Q90" i="2"/>
  <c r="T87" i="2"/>
  <c r="Q76" i="2"/>
  <c r="S73" i="2"/>
  <c r="D5" i="7" s="1"/>
  <c r="C13" i="7" s="1"/>
  <c r="P65" i="2"/>
  <c r="S62" i="2"/>
  <c r="P57" i="2"/>
  <c r="T50" i="2"/>
  <c r="O48" i="2"/>
  <c r="S45" i="2"/>
  <c r="O43" i="2"/>
  <c r="R39" i="2"/>
  <c r="R34" i="2"/>
  <c r="R29" i="2"/>
  <c r="Q23" i="2"/>
  <c r="Q18" i="2"/>
  <c r="O61" i="1"/>
  <c r="S56" i="1"/>
  <c r="BZ2" i="11" s="1"/>
  <c r="P51" i="1"/>
  <c r="O27" i="1"/>
  <c r="S150" i="2"/>
  <c r="T66" i="5"/>
  <c r="P205" i="3"/>
  <c r="T186" i="3"/>
  <c r="R168" i="3"/>
  <c r="R146" i="3"/>
  <c r="T113" i="3"/>
  <c r="S99" i="3"/>
  <c r="R83" i="3"/>
  <c r="R79" i="3"/>
  <c r="S65" i="3"/>
  <c r="T60" i="3"/>
  <c r="O46" i="3"/>
  <c r="O32" i="3"/>
  <c r="R19" i="3"/>
  <c r="O173" i="2"/>
  <c r="R166" i="2"/>
  <c r="Q154" i="2"/>
  <c r="Q151" i="2"/>
  <c r="P148" i="2"/>
  <c r="O141" i="2"/>
  <c r="S122" i="2"/>
  <c r="T119" i="2"/>
  <c r="P101" i="2"/>
  <c r="R97" i="2"/>
  <c r="T95" i="2"/>
  <c r="P90" i="2"/>
  <c r="S87" i="2"/>
  <c r="P76" i="2"/>
  <c r="R73" i="2"/>
  <c r="D13" i="7" s="1"/>
  <c r="C21" i="7" s="1"/>
  <c r="O65" i="2"/>
  <c r="R62" i="2"/>
  <c r="T59" i="2"/>
  <c r="O57" i="2"/>
  <c r="S50" i="2"/>
  <c r="R45" i="2"/>
  <c r="Q39" i="2"/>
  <c r="Q34" i="2"/>
  <c r="Q29" i="2"/>
  <c r="T25" i="2"/>
  <c r="P23" i="2"/>
  <c r="T20" i="2"/>
  <c r="P18" i="2"/>
  <c r="T15" i="2"/>
  <c r="O172" i="2"/>
  <c r="R40" i="2"/>
  <c r="S85" i="1"/>
  <c r="CU2" i="11" s="1"/>
  <c r="P41" i="1"/>
  <c r="D22" i="7" s="1"/>
  <c r="C29" i="7" s="1"/>
  <c r="R186" i="3"/>
  <c r="P178" i="3"/>
  <c r="P168" i="3"/>
  <c r="P146" i="3"/>
  <c r="R138" i="3"/>
  <c r="S113" i="3"/>
  <c r="Q99" i="3"/>
  <c r="T90" i="3"/>
  <c r="Q79" i="3"/>
  <c r="R65" i="3"/>
  <c r="S60" i="3"/>
  <c r="P50" i="3"/>
  <c r="T36" i="3"/>
  <c r="Q19" i="3"/>
  <c r="S169" i="2"/>
  <c r="Q166" i="2"/>
  <c r="T157" i="2"/>
  <c r="P154" i="2"/>
  <c r="O151" i="2"/>
  <c r="O148" i="2"/>
  <c r="T134" i="2"/>
  <c r="R122" i="2"/>
  <c r="R119" i="2"/>
  <c r="S116" i="2"/>
  <c r="T106" i="2"/>
  <c r="O101" i="2"/>
  <c r="S95" i="2"/>
  <c r="O90" i="2"/>
  <c r="R87" i="2"/>
  <c r="T78" i="2"/>
  <c r="O76" i="2"/>
  <c r="Q73" i="2"/>
  <c r="D21" i="7" s="1"/>
  <c r="C28" i="7" s="1"/>
  <c r="T70" i="2"/>
  <c r="Q62" i="2"/>
  <c r="S59" i="2"/>
  <c r="Q50" i="2"/>
  <c r="Q45" i="2"/>
  <c r="P39" i="2"/>
  <c r="T36" i="2"/>
  <c r="P34" i="2"/>
  <c r="T31" i="2"/>
  <c r="P29" i="2"/>
  <c r="S25" i="2"/>
  <c r="O23" i="2"/>
  <c r="S20" i="2"/>
  <c r="O18" i="2"/>
  <c r="S15" i="2"/>
  <c r="T175" i="2"/>
  <c r="S173" i="3"/>
  <c r="O168" i="3"/>
  <c r="P138" i="3"/>
  <c r="S129" i="3"/>
  <c r="R122" i="3"/>
  <c r="T118" i="3"/>
  <c r="O113" i="3"/>
  <c r="P99" i="3"/>
  <c r="T95" i="3"/>
  <c r="S90" i="3"/>
  <c r="P79" i="3"/>
  <c r="R67" i="3"/>
  <c r="R60" i="3"/>
  <c r="O50" i="3"/>
  <c r="S36" i="3"/>
  <c r="T23" i="3"/>
  <c r="P19" i="3"/>
  <c r="R169" i="2"/>
  <c r="P166" i="2"/>
  <c r="Q157" i="2"/>
  <c r="O154" i="2"/>
  <c r="T137" i="2"/>
  <c r="S134" i="2"/>
  <c r="Q122" i="2"/>
  <c r="Q119" i="2"/>
  <c r="Q116" i="2"/>
  <c r="T109" i="2"/>
  <c r="S106" i="2"/>
  <c r="T103" i="2"/>
  <c r="P97" i="2"/>
  <c r="R95" i="2"/>
  <c r="T92" i="2"/>
  <c r="P87" i="2"/>
  <c r="S78" i="2"/>
  <c r="P73" i="2"/>
  <c r="D28" i="7" s="1"/>
  <c r="C35" i="7" s="1"/>
  <c r="S70" i="2"/>
  <c r="P62" i="2"/>
  <c r="R59" i="2"/>
  <c r="P50" i="2"/>
  <c r="T47" i="2"/>
  <c r="P45" i="2"/>
  <c r="O39" i="2"/>
  <c r="S36" i="2"/>
  <c r="O34" i="2"/>
  <c r="S31" i="2"/>
  <c r="O29" i="2"/>
  <c r="R25" i="2"/>
  <c r="R20" i="2"/>
  <c r="R15" i="2"/>
  <c r="T49" i="3"/>
  <c r="P106" i="2"/>
  <c r="J6" i="4"/>
  <c r="P204" i="3"/>
  <c r="T191" i="3"/>
  <c r="Q173" i="3"/>
  <c r="T134" i="3"/>
  <c r="Q122" i="3"/>
  <c r="R90" i="3"/>
  <c r="R81" i="3"/>
  <c r="O79" i="3"/>
  <c r="R73" i="3"/>
  <c r="Q67" i="3"/>
  <c r="T45" i="3"/>
  <c r="R36" i="3"/>
  <c r="R31" i="3"/>
  <c r="Q23" i="3"/>
  <c r="O19" i="3"/>
  <c r="T172" i="2"/>
  <c r="Q169" i="2"/>
  <c r="O166" i="2"/>
  <c r="T160" i="2"/>
  <c r="T143" i="2"/>
  <c r="S139" i="2"/>
  <c r="R137" i="2"/>
  <c r="Q134" i="2"/>
  <c r="P122" i="2"/>
  <c r="O119" i="2"/>
  <c r="P116" i="2"/>
  <c r="S109" i="2"/>
  <c r="R106" i="2"/>
  <c r="S103" i="2"/>
  <c r="Q95" i="2"/>
  <c r="S92" i="2"/>
  <c r="R78" i="2"/>
  <c r="O73" i="2"/>
  <c r="D35" i="7" s="1"/>
  <c r="R70" i="2"/>
  <c r="T64" i="2"/>
  <c r="O62" i="2"/>
  <c r="Q59" i="2"/>
  <c r="T56" i="2"/>
  <c r="O50" i="2"/>
  <c r="S47" i="2"/>
  <c r="O45" i="2"/>
  <c r="R36" i="2"/>
  <c r="R31" i="2"/>
  <c r="Q25" i="2"/>
  <c r="Q20" i="2"/>
  <c r="Q15" i="2"/>
  <c r="S59" i="3"/>
  <c r="P78" i="2"/>
  <c r="O64" i="1"/>
  <c r="R38" i="5"/>
  <c r="Q210" i="3"/>
  <c r="Q191" i="3"/>
  <c r="P185" i="3"/>
  <c r="T176" i="3"/>
  <c r="T150" i="3"/>
  <c r="P145" i="3"/>
  <c r="R134" i="3"/>
  <c r="P122" i="3"/>
  <c r="Q81" i="3"/>
  <c r="P73" i="3"/>
  <c r="S45" i="3"/>
  <c r="O36" i="3"/>
  <c r="Q31" i="3"/>
  <c r="S172" i="2"/>
  <c r="P169" i="2"/>
  <c r="S160" i="2"/>
  <c r="T150" i="2"/>
  <c r="T147" i="2"/>
  <c r="S143" i="2"/>
  <c r="R139" i="2"/>
  <c r="Q137" i="2"/>
  <c r="P134" i="2"/>
  <c r="O116" i="2"/>
  <c r="R109" i="2"/>
  <c r="Q106" i="2"/>
  <c r="R103" i="2"/>
  <c r="T100" i="2"/>
  <c r="O95" i="2"/>
  <c r="R92" i="2"/>
  <c r="T89" i="2"/>
  <c r="Q78" i="2"/>
  <c r="T75" i="2"/>
  <c r="Q70" i="2"/>
  <c r="S64" i="2"/>
  <c r="P59" i="2"/>
  <c r="R56" i="2"/>
  <c r="S52" i="2"/>
  <c r="R47" i="2"/>
  <c r="Q36" i="2"/>
  <c r="Q31" i="2"/>
  <c r="P25" i="2"/>
  <c r="T22" i="2"/>
  <c r="P20" i="2"/>
  <c r="T17" i="2"/>
  <c r="P15" i="2"/>
  <c r="Q109" i="2"/>
  <c r="O53" i="5"/>
  <c r="O191" i="3"/>
  <c r="S176" i="3"/>
  <c r="S150" i="3"/>
  <c r="P134" i="3"/>
  <c r="S128" i="3"/>
  <c r="R117" i="3"/>
  <c r="Q94" i="3"/>
  <c r="P81" i="3"/>
  <c r="O73" i="3"/>
  <c r="T54" i="3"/>
  <c r="Q45" i="3"/>
  <c r="P31" i="3"/>
  <c r="O169" i="2"/>
  <c r="Q160" i="2"/>
  <c r="T156" i="2"/>
  <c r="T153" i="2"/>
  <c r="S147" i="2"/>
  <c r="P139" i="2"/>
  <c r="P137" i="2"/>
  <c r="O134" i="2"/>
  <c r="Q111" i="2"/>
  <c r="Q103" i="2"/>
  <c r="S100" i="2"/>
  <c r="P92" i="2"/>
  <c r="R89" i="2"/>
  <c r="T86" i="2"/>
  <c r="S75" i="2"/>
  <c r="P70" i="2"/>
  <c r="R64" i="2"/>
  <c r="P56" i="2"/>
  <c r="R52" i="2"/>
  <c r="Q47" i="2"/>
  <c r="T38" i="2"/>
  <c r="P36" i="2"/>
  <c r="T33" i="2"/>
  <c r="P31" i="2"/>
  <c r="O25" i="2"/>
  <c r="S22" i="2"/>
  <c r="O20" i="2"/>
  <c r="S17" i="2"/>
  <c r="O15" i="2"/>
  <c r="M22" i="4"/>
  <c r="Y2" i="11" s="1"/>
  <c r="R150" i="3"/>
  <c r="O134" i="3"/>
  <c r="Q128" i="3"/>
  <c r="O117" i="3"/>
  <c r="O94" i="3"/>
  <c r="Q89" i="3"/>
  <c r="O78" i="3"/>
  <c r="T63" i="3"/>
  <c r="R59" i="3"/>
  <c r="S49" i="3"/>
  <c r="T39" i="3"/>
  <c r="O31" i="3"/>
  <c r="Q22" i="3"/>
  <c r="T18" i="3"/>
  <c r="R175" i="2"/>
  <c r="S165" i="2"/>
  <c r="R156" i="2"/>
  <c r="S153" i="2"/>
  <c r="R150" i="2"/>
  <c r="Q147" i="2"/>
  <c r="P143" i="2"/>
  <c r="T124" i="2"/>
  <c r="S121" i="2"/>
  <c r="T118" i="2"/>
  <c r="P109" i="2"/>
  <c r="O106" i="2"/>
  <c r="P103" i="2"/>
  <c r="Q100" i="2"/>
  <c r="Q89" i="2"/>
  <c r="S86" i="2"/>
  <c r="O78" i="2"/>
  <c r="R75" i="2"/>
  <c r="T72" i="2"/>
  <c r="O70" i="2"/>
  <c r="Q64" i="2"/>
  <c r="T61" i="2"/>
  <c r="O56" i="2"/>
  <c r="Q52" i="2"/>
  <c r="T49" i="2"/>
  <c r="P47" i="2"/>
  <c r="T44" i="2"/>
  <c r="S38" i="2"/>
  <c r="O36" i="2"/>
  <c r="S33" i="2"/>
  <c r="O31" i="2"/>
  <c r="R22" i="2"/>
  <c r="R17" i="2"/>
  <c r="S84" i="1"/>
  <c r="CT2" i="11" s="1"/>
  <c r="Q72" i="1"/>
  <c r="Q62" i="1"/>
  <c r="S60" i="1"/>
  <c r="O54" i="1"/>
  <c r="R52" i="1"/>
  <c r="O41" i="1"/>
  <c r="D29" i="7" s="1"/>
  <c r="C36" i="7" s="1"/>
  <c r="Q28" i="1"/>
  <c r="T26" i="5"/>
  <c r="Q209" i="3"/>
  <c r="Q184" i="3"/>
  <c r="T166" i="3"/>
  <c r="O144" i="3"/>
  <c r="R109" i="3"/>
  <c r="S63" i="3"/>
  <c r="O59" i="3"/>
  <c r="R49" i="3"/>
  <c r="S39" i="3"/>
  <c r="T34" i="3"/>
  <c r="P22" i="3"/>
  <c r="Q18" i="3"/>
  <c r="P175" i="2"/>
  <c r="R165" i="2"/>
  <c r="Q156" i="2"/>
  <c r="R153" i="2"/>
  <c r="Q150" i="2"/>
  <c r="O147" i="2"/>
  <c r="O143" i="2"/>
  <c r="T128" i="2"/>
  <c r="R124" i="2"/>
  <c r="Q121" i="2"/>
  <c r="S118" i="2"/>
  <c r="T115" i="2"/>
  <c r="O111" i="2"/>
  <c r="O109" i="2"/>
  <c r="O103" i="2"/>
  <c r="P100" i="2"/>
  <c r="T94" i="2"/>
  <c r="P89" i="2"/>
  <c r="R86" i="2"/>
  <c r="T80" i="2"/>
  <c r="Q75" i="2"/>
  <c r="S72" i="2"/>
  <c r="P64" i="2"/>
  <c r="R61" i="2"/>
  <c r="T58" i="2"/>
  <c r="P52" i="2"/>
  <c r="S49" i="2"/>
  <c r="O47" i="2"/>
  <c r="S44" i="2"/>
  <c r="R38" i="2"/>
  <c r="R33" i="2"/>
  <c r="Q22" i="2"/>
  <c r="Q17" i="2"/>
  <c r="P72" i="1"/>
  <c r="R70" i="1"/>
  <c r="R60" i="1"/>
  <c r="Q52" i="1"/>
  <c r="S50" i="1"/>
  <c r="S36" i="1"/>
  <c r="P28" i="1"/>
  <c r="R49" i="2"/>
  <c r="Q202" i="3"/>
  <c r="R190" i="3"/>
  <c r="O184" i="3"/>
  <c r="S171" i="3"/>
  <c r="P109" i="3"/>
  <c r="T72" i="3"/>
  <c r="R63" i="3"/>
  <c r="Q53" i="3"/>
  <c r="Q44" i="3"/>
  <c r="R39" i="3"/>
  <c r="S26" i="3"/>
  <c r="O22" i="3"/>
  <c r="P18" i="3"/>
  <c r="O175" i="2"/>
  <c r="T171" i="2"/>
  <c r="T168" i="2"/>
  <c r="P165" i="2"/>
  <c r="T158" i="2"/>
  <c r="P156" i="2"/>
  <c r="Q153" i="2"/>
  <c r="P150" i="2"/>
  <c r="T136" i="2"/>
  <c r="T133" i="2"/>
  <c r="S128" i="2"/>
  <c r="Q124" i="2"/>
  <c r="P121" i="2"/>
  <c r="R118" i="2"/>
  <c r="S115" i="2"/>
  <c r="T105" i="2"/>
  <c r="R94" i="2"/>
  <c r="T91" i="2"/>
  <c r="O89" i="2"/>
  <c r="Q86" i="2"/>
  <c r="S80" i="2"/>
  <c r="P75" i="2"/>
  <c r="R72" i="2"/>
  <c r="P61" i="2"/>
  <c r="S58" i="2"/>
  <c r="O52" i="2"/>
  <c r="R44" i="2"/>
  <c r="Q38" i="2"/>
  <c r="Q33" i="2"/>
  <c r="T24" i="2"/>
  <c r="P22" i="2"/>
  <c r="T19" i="2"/>
  <c r="P17" i="2"/>
  <c r="O202" i="3"/>
  <c r="Q171" i="3"/>
  <c r="P149" i="3"/>
  <c r="R133" i="3"/>
  <c r="Q127" i="3"/>
  <c r="O109" i="3"/>
  <c r="T93" i="3"/>
  <c r="P88" i="3"/>
  <c r="Q72" i="3"/>
  <c r="Q63" i="3"/>
  <c r="P53" i="3"/>
  <c r="Q39" i="3"/>
  <c r="T30" i="3"/>
  <c r="P26" i="3"/>
  <c r="S171" i="2"/>
  <c r="R168" i="2"/>
  <c r="O156" i="2"/>
  <c r="P153" i="2"/>
  <c r="O150" i="2"/>
  <c r="S136" i="2"/>
  <c r="S133" i="2"/>
  <c r="R128" i="2"/>
  <c r="O124" i="2"/>
  <c r="O121" i="2"/>
  <c r="Q118" i="2"/>
  <c r="R115" i="2"/>
  <c r="T108" i="2"/>
  <c r="S105" i="2"/>
  <c r="Q94" i="2"/>
  <c r="S91" i="2"/>
  <c r="P86" i="2"/>
  <c r="R80" i="2"/>
  <c r="T77" i="2"/>
  <c r="O75" i="2"/>
  <c r="Q72" i="2"/>
  <c r="T69" i="2"/>
  <c r="T66" i="2"/>
  <c r="O61" i="2"/>
  <c r="R58" i="2"/>
  <c r="Q49" i="2"/>
  <c r="Q44" i="2"/>
  <c r="P38" i="2"/>
  <c r="T35" i="2"/>
  <c r="P33" i="2"/>
  <c r="T30" i="2"/>
  <c r="S24" i="2"/>
  <c r="O22" i="2"/>
  <c r="S19" i="2"/>
  <c r="O17" i="2"/>
  <c r="P70" i="1"/>
  <c r="P60" i="1"/>
  <c r="P44" i="5"/>
  <c r="P171" i="3"/>
  <c r="T165" i="3"/>
  <c r="Q143" i="3"/>
  <c r="S93" i="3"/>
  <c r="O88" i="3"/>
  <c r="P72" i="3"/>
  <c r="P63" i="3"/>
  <c r="T58" i="3"/>
  <c r="O53" i="3"/>
  <c r="T48" i="3"/>
  <c r="P39" i="3"/>
  <c r="R171" i="2"/>
  <c r="Q168" i="2"/>
  <c r="O153" i="2"/>
  <c r="S142" i="2"/>
  <c r="R136" i="2"/>
  <c r="R133" i="2"/>
  <c r="P128" i="2"/>
  <c r="P118" i="2"/>
  <c r="Q115" i="2"/>
  <c r="S108" i="2"/>
  <c r="Q105" i="2"/>
  <c r="T102" i="2"/>
  <c r="T99" i="2"/>
  <c r="P94" i="2"/>
  <c r="R91" i="2"/>
  <c r="O86" i="2"/>
  <c r="Q80" i="2"/>
  <c r="S77" i="2"/>
  <c r="P72" i="2"/>
  <c r="S69" i="2"/>
  <c r="R66" i="2"/>
  <c r="T63" i="2"/>
  <c r="Q58" i="2"/>
  <c r="P49" i="2"/>
  <c r="T46" i="2"/>
  <c r="P44" i="2"/>
  <c r="O38" i="2"/>
  <c r="S35" i="2"/>
  <c r="O33" i="2"/>
  <c r="S30" i="2"/>
  <c r="R24" i="2"/>
  <c r="R19" i="2"/>
  <c r="P118" i="5"/>
  <c r="R17" i="5"/>
  <c r="I11" i="4"/>
  <c r="Q183" i="3"/>
  <c r="O171" i="3"/>
  <c r="R165" i="3"/>
  <c r="O143" i="3"/>
  <c r="S137" i="3"/>
  <c r="T98" i="3"/>
  <c r="R93" i="3"/>
  <c r="T76" i="3"/>
  <c r="O63" i="3"/>
  <c r="Q48" i="3"/>
  <c r="T21" i="3"/>
  <c r="P17" i="3"/>
  <c r="S174" i="2"/>
  <c r="Q171" i="2"/>
  <c r="O168" i="2"/>
  <c r="S164" i="2"/>
  <c r="P158" i="2"/>
  <c r="R142" i="2"/>
  <c r="P136" i="2"/>
  <c r="Q133" i="2"/>
  <c r="O128" i="2"/>
  <c r="O118" i="2"/>
  <c r="P115" i="2"/>
  <c r="R108" i="2"/>
  <c r="P105" i="2"/>
  <c r="R102" i="2"/>
  <c r="S99" i="2"/>
  <c r="O94" i="2"/>
  <c r="Q91" i="2"/>
  <c r="T88" i="2"/>
  <c r="P80" i="2"/>
  <c r="R77" i="2"/>
  <c r="O72" i="2"/>
  <c r="R69" i="2"/>
  <c r="P66" i="2"/>
  <c r="S63" i="2"/>
  <c r="P58" i="2"/>
  <c r="S53" i="2"/>
  <c r="T51" i="2"/>
  <c r="O49" i="2"/>
  <c r="S46" i="2"/>
  <c r="O44" i="2"/>
  <c r="R35" i="2"/>
  <c r="R30" i="2"/>
  <c r="O26" i="2"/>
  <c r="Q24" i="2"/>
  <c r="Q19" i="2"/>
  <c r="S16" i="2"/>
  <c r="P55" i="1"/>
  <c r="D23" i="7" s="1"/>
  <c r="C30" i="7" s="1"/>
  <c r="O33" i="1"/>
  <c r="Q60" i="5"/>
  <c r="I16" i="4"/>
  <c r="R207" i="3"/>
  <c r="Q153" i="3"/>
  <c r="O148" i="3"/>
  <c r="Q137" i="3"/>
  <c r="T106" i="3"/>
  <c r="S76" i="3"/>
  <c r="T66" i="3"/>
  <c r="T41" i="3"/>
  <c r="T29" i="3"/>
  <c r="S21" i="3"/>
  <c r="R174" i="2"/>
  <c r="O171" i="2"/>
  <c r="Q164" i="2"/>
  <c r="O158" i="2"/>
  <c r="S149" i="2"/>
  <c r="Q144" i="2"/>
  <c r="Q142" i="2"/>
  <c r="O136" i="2"/>
  <c r="P133" i="2"/>
  <c r="T123" i="2"/>
  <c r="T120" i="2"/>
  <c r="O115" i="2"/>
  <c r="P108" i="2"/>
  <c r="P102" i="2"/>
  <c r="R99" i="2"/>
  <c r="T96" i="2"/>
  <c r="P91" i="2"/>
  <c r="S88" i="2"/>
  <c r="O80" i="2"/>
  <c r="Q77" i="2"/>
  <c r="T74" i="2"/>
  <c r="P69" i="2"/>
  <c r="O66" i="2"/>
  <c r="R63" i="2"/>
  <c r="T60" i="2"/>
  <c r="O58" i="2"/>
  <c r="R53" i="2"/>
  <c r="S51" i="2"/>
  <c r="R46" i="2"/>
  <c r="Q35" i="2"/>
  <c r="Q30" i="2"/>
  <c r="P24" i="2"/>
  <c r="T21" i="2"/>
  <c r="P19" i="2"/>
  <c r="T16" i="2"/>
  <c r="S96" i="2"/>
  <c r="P35" i="2"/>
  <c r="P30" i="2"/>
  <c r="O24" i="2"/>
  <c r="S21" i="2"/>
  <c r="S73" i="1"/>
  <c r="P65" i="1"/>
  <c r="R63" i="1"/>
  <c r="D8" i="7" s="1"/>
  <c r="C16" i="7" s="1"/>
  <c r="S53" i="1"/>
  <c r="Q42" i="1"/>
  <c r="Q31" i="1"/>
  <c r="O92" i="5"/>
  <c r="T43" i="5"/>
  <c r="P207" i="3"/>
  <c r="S188" i="3"/>
  <c r="O153" i="3"/>
  <c r="P137" i="3"/>
  <c r="S66" i="3"/>
  <c r="T52" i="3"/>
  <c r="S41" i="3"/>
  <c r="T38" i="3"/>
  <c r="R29" i="3"/>
  <c r="P21" i="3"/>
  <c r="Q174" i="2"/>
  <c r="P164" i="2"/>
  <c r="T152" i="2"/>
  <c r="R149" i="2"/>
  <c r="P144" i="2"/>
  <c r="O142" i="2"/>
  <c r="S123" i="2"/>
  <c r="S120" i="2"/>
  <c r="O108" i="2"/>
  <c r="O102" i="2"/>
  <c r="Q99" i="2"/>
  <c r="O91" i="2"/>
  <c r="R88" i="2"/>
  <c r="T85" i="2"/>
  <c r="P77" i="2"/>
  <c r="S74" i="2"/>
  <c r="Q63" i="2"/>
  <c r="S60" i="2"/>
  <c r="Q53" i="2"/>
  <c r="R51" i="2"/>
  <c r="Q46" i="2"/>
  <c r="T37" i="2"/>
  <c r="T32" i="2"/>
  <c r="O19" i="2"/>
  <c r="S16" i="5"/>
  <c r="S211" i="3"/>
  <c r="Q200" i="3"/>
  <c r="Q188" i="3"/>
  <c r="O170" i="3"/>
  <c r="R164" i="3"/>
  <c r="O137" i="3"/>
  <c r="T131" i="3"/>
  <c r="T97" i="3"/>
  <c r="T92" i="3"/>
  <c r="R66" i="3"/>
  <c r="O62" i="3"/>
  <c r="R55" i="3"/>
  <c r="S52" i="3"/>
  <c r="Q47" i="3"/>
  <c r="R41" i="3"/>
  <c r="R38" i="3"/>
  <c r="T33" i="3"/>
  <c r="O29" i="3"/>
  <c r="O21" i="3"/>
  <c r="S16" i="3"/>
  <c r="P174" i="2"/>
  <c r="T167" i="2"/>
  <c r="O164" i="2"/>
  <c r="Q152" i="2"/>
  <c r="P149" i="2"/>
  <c r="O144" i="2"/>
  <c r="S126" i="2"/>
  <c r="Q123" i="2"/>
  <c r="R120" i="2"/>
  <c r="T117" i="2"/>
  <c r="T104" i="2"/>
  <c r="P99" i="2"/>
  <c r="R96" i="2"/>
  <c r="T93" i="2"/>
  <c r="Q88" i="2"/>
  <c r="S85" i="2"/>
  <c r="T81" i="2"/>
  <c r="O77" i="2"/>
  <c r="R74" i="2"/>
  <c r="T71" i="2"/>
  <c r="P63" i="2"/>
  <c r="R60" i="2"/>
  <c r="P53" i="2"/>
  <c r="Q51" i="2"/>
  <c r="T48" i="2"/>
  <c r="P46" i="2"/>
  <c r="T43" i="2"/>
  <c r="S37" i="2"/>
  <c r="O35" i="2"/>
  <c r="S32" i="2"/>
  <c r="O30" i="2"/>
  <c r="R21" i="2"/>
  <c r="R16" i="2"/>
  <c r="O65" i="1"/>
  <c r="Q63" i="1"/>
  <c r="D16" i="7" s="1"/>
  <c r="C24" i="7" s="1"/>
  <c r="O55" i="1"/>
  <c r="D30" i="7" s="1"/>
  <c r="C37" i="7" s="1"/>
  <c r="R53" i="1"/>
  <c r="C7" i="13" s="1"/>
  <c r="B13" i="13" s="1"/>
  <c r="P42" i="1"/>
  <c r="S40" i="1"/>
  <c r="T63" i="15" s="1"/>
  <c r="P25" i="1"/>
  <c r="C18" i="13" s="1"/>
  <c r="T75" i="3"/>
  <c r="P47" i="3"/>
  <c r="S33" i="3"/>
  <c r="P176" i="2"/>
  <c r="T170" i="2"/>
  <c r="S167" i="2"/>
  <c r="R33" i="5"/>
  <c r="Q211" i="3"/>
  <c r="Q164" i="3"/>
  <c r="S147" i="3"/>
  <c r="R131" i="3"/>
  <c r="T103" i="3"/>
  <c r="R97" i="3"/>
  <c r="T80" i="3"/>
  <c r="R70" i="3"/>
  <c r="Q66" i="3"/>
  <c r="P55" i="3"/>
  <c r="P52" i="3"/>
  <c r="O41" i="3"/>
  <c r="R16" i="3"/>
  <c r="O152" i="2"/>
  <c r="O37" i="1"/>
  <c r="O51" i="1"/>
  <c r="O53" i="1"/>
  <c r="C25" i="13" s="1"/>
  <c r="B31" i="13" s="1"/>
  <c r="R56" i="1"/>
  <c r="P63" i="1"/>
  <c r="D24" i="7" s="1"/>
  <c r="C31" i="7" s="1"/>
  <c r="F81" i="1"/>
  <c r="G157" i="8" s="1"/>
  <c r="P16" i="2"/>
  <c r="Q37" i="2"/>
  <c r="S43" i="2"/>
  <c r="S57" i="2"/>
  <c r="S81" i="2"/>
  <c r="O96" i="2"/>
  <c r="R110" i="2"/>
  <c r="O123" i="2"/>
  <c r="O36" i="1"/>
  <c r="C38" i="1"/>
  <c r="O28" i="1"/>
  <c r="Q43" i="2"/>
  <c r="T76" i="2"/>
  <c r="S101" i="2"/>
  <c r="Q24" i="1"/>
  <c r="P32" i="1"/>
  <c r="Q56" i="1"/>
  <c r="D15" i="7" s="1"/>
  <c r="C23" i="7" s="1"/>
  <c r="O63" i="1"/>
  <c r="D31" i="7" s="1"/>
  <c r="C38" i="7" s="1"/>
  <c r="Q69" i="1"/>
  <c r="Q32" i="1"/>
  <c r="R32" i="1"/>
  <c r="R30" i="1" s="1"/>
  <c r="P37" i="1"/>
  <c r="P53" i="1"/>
  <c r="C19" i="13" s="1"/>
  <c r="B25" i="13" s="1"/>
  <c r="R72" i="1"/>
  <c r="Q16" i="2"/>
  <c r="S23" i="2"/>
  <c r="R37" i="2"/>
  <c r="O51" i="2"/>
  <c r="T57" i="2"/>
  <c r="P96" i="2"/>
  <c r="T110" i="2"/>
  <c r="P123" i="2"/>
  <c r="Q170" i="2"/>
  <c r="G29" i="6"/>
  <c r="O31" i="1"/>
  <c r="R41" i="1"/>
  <c r="D6" i="7" s="1"/>
  <c r="C14" i="7" s="1"/>
  <c r="S28" i="1"/>
  <c r="S32" i="1"/>
  <c r="BI2" i="11" s="1"/>
  <c r="Q53" i="1"/>
  <c r="C13" i="13" s="1"/>
  <c r="B19" i="13" s="1"/>
  <c r="C57" i="1"/>
  <c r="S69" i="1"/>
  <c r="S72" i="1"/>
  <c r="T23" i="2"/>
  <c r="P51" i="2"/>
  <c r="R65" i="2"/>
  <c r="Q83" i="2"/>
  <c r="Q96" i="2"/>
  <c r="Q117" i="2"/>
  <c r="R170" i="2"/>
  <c r="O176" i="2"/>
  <c r="P75" i="3"/>
  <c r="T187" i="3"/>
  <c r="R27" i="1"/>
  <c r="S24" i="1"/>
  <c r="N63" i="1"/>
  <c r="Q61" i="1"/>
  <c r="S65" i="2"/>
  <c r="F37" i="1"/>
  <c r="R37" i="1" s="1"/>
  <c r="S144" i="2"/>
  <c r="O52" i="3"/>
  <c r="S75" i="3"/>
  <c r="P141" i="3"/>
  <c r="D40" i="1"/>
  <c r="P40" i="1" s="1"/>
  <c r="Q158" i="2"/>
  <c r="Q36" i="1"/>
  <c r="P88" i="2"/>
  <c r="R28" i="1"/>
  <c r="R42" i="1"/>
  <c r="D57" i="1"/>
  <c r="P64" i="1"/>
  <c r="O82" i="1"/>
  <c r="S90" i="2"/>
  <c r="R117" i="2"/>
  <c r="R138" i="2"/>
  <c r="R25" i="1"/>
  <c r="S42" i="1"/>
  <c r="R61" i="1"/>
  <c r="Q64" i="1"/>
  <c r="O70" i="1"/>
  <c r="P71" i="2"/>
  <c r="P111" i="2"/>
  <c r="S117" i="2"/>
  <c r="S138" i="2"/>
  <c r="T144" i="2"/>
  <c r="G37" i="1"/>
  <c r="S141" i="3"/>
  <c r="S23" i="1"/>
  <c r="T65" i="2"/>
  <c r="T90" i="2"/>
  <c r="S25" i="1"/>
  <c r="P33" i="1"/>
  <c r="O42" i="1"/>
  <c r="R51" i="1"/>
  <c r="D22" i="12" s="1"/>
  <c r="S61" i="1"/>
  <c r="CD2" i="11" s="1"/>
  <c r="R64" i="1"/>
  <c r="Q82" i="1"/>
  <c r="P32" i="2"/>
  <c r="Q71" i="2"/>
  <c r="R79" i="2"/>
  <c r="P132" i="2"/>
  <c r="T138" i="2"/>
  <c r="R20" i="3"/>
  <c r="R103" i="3"/>
  <c r="G24" i="8"/>
  <c r="G64" i="8"/>
  <c r="G95" i="10"/>
  <c r="G237" i="8"/>
  <c r="G137" i="8"/>
  <c r="G23" i="10"/>
  <c r="G177" i="8"/>
  <c r="G74" i="8"/>
  <c r="G4" i="10"/>
  <c r="G217" i="8"/>
  <c r="G84" i="8"/>
  <c r="G4" i="9"/>
  <c r="G197" i="8"/>
  <c r="G14" i="8"/>
  <c r="G83" i="10"/>
  <c r="G147" i="8"/>
  <c r="G227" i="8"/>
  <c r="G119" i="10"/>
  <c r="G127" i="8"/>
  <c r="G59" i="10"/>
  <c r="G14" i="9"/>
  <c r="G107" i="8"/>
  <c r="G54" i="8"/>
  <c r="G187" i="8"/>
  <c r="G131" i="10"/>
  <c r="G44" i="8"/>
  <c r="G167" i="8"/>
  <c r="G71" i="10"/>
  <c r="G47" i="10"/>
  <c r="G207" i="8"/>
  <c r="G97" i="8"/>
  <c r="G35" i="10"/>
  <c r="G4" i="8"/>
  <c r="S12" i="5"/>
  <c r="G107" i="10"/>
  <c r="G12" i="5"/>
  <c r="G34" i="8"/>
  <c r="S13" i="3"/>
  <c r="G117" i="8"/>
  <c r="F4" i="4"/>
  <c r="G13" i="3"/>
  <c r="F49" i="1"/>
  <c r="R21" i="1"/>
  <c r="S12" i="2"/>
  <c r="G12" i="2"/>
  <c r="N25" i="1"/>
  <c r="C30" i="13" s="1"/>
  <c r="Q33" i="1"/>
  <c r="S51" i="1"/>
  <c r="Q54" i="1"/>
  <c r="S64" i="1"/>
  <c r="CG2" i="11" s="1"/>
  <c r="Q70" i="1"/>
  <c r="R82" i="1"/>
  <c r="S18" i="2"/>
  <c r="Q32" i="2"/>
  <c r="T39" i="2"/>
  <c r="R71" i="2"/>
  <c r="S79" i="2"/>
  <c r="P31" i="1"/>
  <c r="Q104" i="2"/>
  <c r="R111" i="2"/>
  <c r="Q132" i="2"/>
  <c r="T61" i="3"/>
  <c r="T19" i="15"/>
  <c r="BD2" i="11"/>
  <c r="O25" i="1"/>
  <c r="C24" i="13" s="1"/>
  <c r="S41" i="1"/>
  <c r="C7" i="7"/>
  <c r="BY2" i="11"/>
  <c r="Q50" i="1"/>
  <c r="P37" i="3"/>
  <c r="Q55" i="1"/>
  <c r="T119" i="3"/>
  <c r="I25" i="4"/>
  <c r="I7" i="6" s="1"/>
  <c r="O62" i="1"/>
  <c r="S132" i="2"/>
  <c r="S54" i="1"/>
  <c r="O40" i="2"/>
  <c r="B24" i="1"/>
  <c r="N24" i="1" s="1"/>
  <c r="C29" i="13" s="1"/>
  <c r="O67" i="2"/>
  <c r="S97" i="2"/>
  <c r="S104" i="2"/>
  <c r="T111" i="2"/>
  <c r="R27" i="3"/>
  <c r="P52" i="1"/>
  <c r="P54" i="1"/>
  <c r="C23" i="1"/>
  <c r="P26" i="2"/>
  <c r="P40" i="2"/>
  <c r="P60" i="2"/>
  <c r="P67" i="2"/>
  <c r="Q85" i="2"/>
  <c r="T97" i="2"/>
  <c r="S173" i="2"/>
  <c r="S70" i="1"/>
  <c r="K25" i="4"/>
  <c r="S71" i="1"/>
  <c r="O32" i="1"/>
  <c r="P56" i="1"/>
  <c r="P69" i="1"/>
  <c r="R54" i="1"/>
  <c r="T18" i="2"/>
  <c r="R32" i="2"/>
  <c r="O46" i="2"/>
  <c r="T79" i="2"/>
  <c r="S111" i="2"/>
  <c r="O60" i="2"/>
  <c r="O26" i="1"/>
  <c r="F34" i="1"/>
  <c r="S33" i="1"/>
  <c r="R62" i="1"/>
  <c r="Q65" i="1"/>
  <c r="D23" i="1"/>
  <c r="Q26" i="2"/>
  <c r="Q40" i="2"/>
  <c r="Q60" i="2"/>
  <c r="Q67" i="2"/>
  <c r="R85" i="2"/>
  <c r="P70" i="3"/>
  <c r="S136" i="3"/>
  <c r="T206" i="3"/>
  <c r="R50" i="1"/>
  <c r="R104" i="2"/>
  <c r="Q25" i="1"/>
  <c r="P85" i="2"/>
  <c r="P26" i="1"/>
  <c r="S62" i="1"/>
  <c r="CE2" i="11" s="1"/>
  <c r="R65" i="1"/>
  <c r="E23" i="1"/>
  <c r="R26" i="2"/>
  <c r="T53" i="2"/>
  <c r="Q93" i="2"/>
  <c r="U97" i="2"/>
  <c r="O120" i="2"/>
  <c r="T148" i="2"/>
  <c r="Q70" i="3"/>
  <c r="Q174" i="3"/>
  <c r="O47" i="3"/>
  <c r="S174" i="3"/>
  <c r="S158" i="2"/>
  <c r="M15" i="4"/>
  <c r="F57" i="1"/>
  <c r="G81" i="1"/>
  <c r="H157" i="8" s="1"/>
  <c r="K11" i="4"/>
  <c r="L11" i="4"/>
  <c r="G57" i="1"/>
  <c r="B4" i="13"/>
  <c r="C4" i="7"/>
  <c r="D24" i="1"/>
  <c r="P24" i="1" s="1"/>
  <c r="C17" i="13" s="1"/>
  <c r="C83" i="2"/>
  <c r="M11" i="4"/>
  <c r="N2" i="11" s="1"/>
  <c r="H47" i="10"/>
  <c r="H197" i="8"/>
  <c r="H97" i="8"/>
  <c r="H95" i="10"/>
  <c r="H237" i="8"/>
  <c r="H137" i="8"/>
  <c r="H34" i="8"/>
  <c r="H74" i="8"/>
  <c r="H107" i="10"/>
  <c r="H4" i="9"/>
  <c r="H147" i="8"/>
  <c r="H167" i="8"/>
  <c r="H117" i="8"/>
  <c r="H64" i="8"/>
  <c r="H14" i="8"/>
  <c r="H83" i="10"/>
  <c r="H44" i="8"/>
  <c r="H12" i="5"/>
  <c r="H59" i="10"/>
  <c r="H14" i="9"/>
  <c r="H207" i="8"/>
  <c r="H24" i="8"/>
  <c r="H187" i="8"/>
  <c r="H131" i="10"/>
  <c r="H71" i="10"/>
  <c r="H107" i="8"/>
  <c r="G4" i="4"/>
  <c r="H127" i="8"/>
  <c r="H84" i="8"/>
  <c r="H23" i="10"/>
  <c r="H119" i="10"/>
  <c r="C2" i="11"/>
  <c r="H35" i="10"/>
  <c r="H4" i="10"/>
  <c r="H177" i="8"/>
  <c r="H4" i="8"/>
  <c r="H217" i="8"/>
  <c r="H54" i="8"/>
  <c r="H13" i="3"/>
  <c r="H227" i="8"/>
  <c r="T13" i="3"/>
  <c r="T12" i="5"/>
  <c r="D83" i="2"/>
  <c r="P176" i="3"/>
  <c r="Q176" i="3"/>
  <c r="P67" i="3"/>
  <c r="O99" i="3"/>
  <c r="T81" i="3"/>
  <c r="G195" i="3"/>
  <c r="S195" i="3" s="1"/>
  <c r="K22" i="4"/>
  <c r="T12" i="2"/>
  <c r="H83" i="2"/>
  <c r="K12" i="4"/>
  <c r="O108" i="5"/>
  <c r="B14" i="4"/>
  <c r="T26" i="2"/>
  <c r="O27" i="3"/>
  <c r="O81" i="2"/>
  <c r="O73" i="5"/>
  <c r="T138" i="3"/>
  <c r="M19" i="4"/>
  <c r="V2" i="11" s="1"/>
  <c r="G49" i="1"/>
  <c r="O97" i="2"/>
  <c r="P126" i="2"/>
  <c r="I14" i="4"/>
  <c r="O151" i="3"/>
  <c r="I20" i="4"/>
  <c r="C87" i="1"/>
  <c r="Q97" i="2"/>
  <c r="Q176" i="2"/>
  <c r="P41" i="3"/>
  <c r="F40" i="1"/>
  <c r="R40" i="1" s="1"/>
  <c r="D87" i="1"/>
  <c r="Q41" i="3"/>
  <c r="Q151" i="3"/>
  <c r="K20" i="4"/>
  <c r="G28" i="6"/>
  <c r="F29" i="1"/>
  <c r="F73" i="1"/>
  <c r="R73" i="1" s="1"/>
  <c r="E87" i="1"/>
  <c r="T126" i="2"/>
  <c r="S176" i="2"/>
  <c r="S55" i="3"/>
  <c r="C9" i="4"/>
  <c r="I8" i="4"/>
  <c r="H34" i="10"/>
  <c r="H186" i="8"/>
  <c r="H82" i="10"/>
  <c r="H226" i="8"/>
  <c r="H126" i="8"/>
  <c r="H23" i="8"/>
  <c r="H63" i="8"/>
  <c r="H94" i="10"/>
  <c r="H236" i="8"/>
  <c r="H136" i="8"/>
  <c r="H53" i="8"/>
  <c r="H130" i="10"/>
  <c r="H83" i="8"/>
  <c r="H216" i="8"/>
  <c r="H166" i="8"/>
  <c r="H33" i="8"/>
  <c r="H46" i="10"/>
  <c r="H196" i="8"/>
  <c r="H96" i="8"/>
  <c r="H13" i="8"/>
  <c r="H22" i="10"/>
  <c r="H146" i="8"/>
  <c r="H176" i="8"/>
  <c r="H13" i="9"/>
  <c r="H73" i="8"/>
  <c r="H206" i="8"/>
  <c r="H106" i="10"/>
  <c r="H43" i="8"/>
  <c r="H70" i="10"/>
  <c r="H116" i="8"/>
  <c r="H3" i="9"/>
  <c r="H3" i="10"/>
  <c r="H156" i="8"/>
  <c r="H58" i="10"/>
  <c r="H3" i="8"/>
  <c r="H106" i="8"/>
  <c r="H118" i="10"/>
  <c r="S49" i="1"/>
  <c r="R144" i="2"/>
  <c r="T176" i="2"/>
  <c r="T55" i="3"/>
  <c r="M20" i="4"/>
  <c r="W2" i="11" s="1"/>
  <c r="L22" i="4"/>
  <c r="T72" i="5"/>
  <c r="P151" i="3"/>
  <c r="J20" i="4"/>
  <c r="O69" i="5"/>
  <c r="P73" i="5"/>
  <c r="O76" i="5"/>
  <c r="S148" i="5"/>
  <c r="E77" i="5"/>
  <c r="Q67" i="5"/>
  <c r="Q73" i="5"/>
  <c r="P76" i="5"/>
  <c r="R151" i="3"/>
  <c r="O211" i="3"/>
  <c r="J14" i="4"/>
  <c r="L20" i="4"/>
  <c r="M25" i="4"/>
  <c r="R73" i="5"/>
  <c r="Q76" i="5"/>
  <c r="O67" i="3"/>
  <c r="S151" i="3"/>
  <c r="P211" i="3"/>
  <c r="K14" i="4"/>
  <c r="T151" i="3"/>
  <c r="R71" i="5"/>
  <c r="K6" i="4"/>
  <c r="K16" i="4"/>
  <c r="F7" i="4"/>
  <c r="L6" i="4"/>
  <c r="T71" i="5"/>
  <c r="G7" i="4"/>
  <c r="I12" i="4"/>
  <c r="I21" i="4"/>
  <c r="P186" i="5"/>
  <c r="R176" i="3"/>
  <c r="F195" i="3"/>
  <c r="R195" i="3" s="1"/>
  <c r="J12" i="4"/>
  <c r="R74" i="5"/>
  <c r="R176" i="2"/>
  <c r="H195" i="3"/>
  <c r="T195" i="3" s="1"/>
  <c r="M6" i="4"/>
  <c r="L12" i="4"/>
  <c r="L21" i="4"/>
  <c r="M21" i="4"/>
  <c r="X2" i="11" s="1"/>
  <c r="O26" i="5"/>
  <c r="B6" i="4"/>
  <c r="B9" i="4" s="1"/>
  <c r="T74" i="5"/>
  <c r="R53" i="5"/>
  <c r="E8" i="4"/>
  <c r="E9" i="4" s="1"/>
  <c r="Q68" i="5"/>
  <c r="O70" i="5"/>
  <c r="Q55" i="3"/>
  <c r="E7" i="4"/>
  <c r="J19" i="4"/>
  <c r="K19" i="4"/>
  <c r="P75" i="5"/>
  <c r="J22" i="4"/>
  <c r="P121" i="5"/>
  <c r="J17" i="6"/>
  <c r="L17" i="6"/>
  <c r="Q53" i="5"/>
  <c r="T121" i="5"/>
  <c r="S53" i="5"/>
  <c r="R68" i="5"/>
  <c r="F77" i="5"/>
  <c r="T53" i="5"/>
  <c r="P70" i="5"/>
  <c r="T68" i="5"/>
  <c r="Q70" i="5"/>
  <c r="R148" i="5"/>
  <c r="T70" i="5"/>
  <c r="T172" i="5"/>
  <c r="C77" i="5"/>
  <c r="R76" i="5"/>
  <c r="O94" i="5"/>
  <c r="L25" i="4"/>
  <c r="D77" i="5"/>
  <c r="P67" i="5"/>
  <c r="S74" i="5"/>
  <c r="S76" i="5"/>
  <c r="P94" i="5"/>
  <c r="J24" i="6"/>
  <c r="M16" i="4"/>
  <c r="S2" i="11" s="1"/>
  <c r="D8" i="4"/>
  <c r="D9" i="4" s="1"/>
  <c r="R94" i="5"/>
  <c r="S186" i="5"/>
  <c r="F8" i="4"/>
  <c r="R26" i="5"/>
  <c r="H77" i="5"/>
  <c r="T94" i="5"/>
  <c r="G12" i="4"/>
  <c r="M12" i="4" s="1"/>
  <c r="O2" i="11" s="1"/>
  <c r="G8" i="4"/>
  <c r="C15" i="4"/>
  <c r="I15" i="4" s="1"/>
  <c r="R158" i="5"/>
  <c r="BA77" i="16"/>
  <c r="BL59" i="16"/>
  <c r="O186" i="5"/>
  <c r="K17" i="6"/>
  <c r="BA57" i="15"/>
  <c r="BL43" i="15"/>
  <c r="I24" i="6"/>
  <c r="AL61" i="17"/>
  <c r="T76" i="5"/>
  <c r="Q94" i="5"/>
  <c r="EZ17" i="16"/>
  <c r="EZ21" i="16" s="1"/>
  <c r="BL13" i="16"/>
  <c r="BA39" i="16"/>
  <c r="Q108" i="5"/>
  <c r="R70" i="5"/>
  <c r="S73" i="5"/>
  <c r="T186" i="5"/>
  <c r="S70" i="5"/>
  <c r="S108" i="5"/>
  <c r="O121" i="5"/>
  <c r="Q148" i="5"/>
  <c r="S172" i="5"/>
  <c r="BA59" i="15"/>
  <c r="AF20" i="18"/>
  <c r="J44" i="18"/>
  <c r="O158" i="5"/>
  <c r="O74" i="5"/>
  <c r="P158" i="5"/>
  <c r="Q72" i="5"/>
  <c r="Q158" i="5"/>
  <c r="T75" i="16"/>
  <c r="BL67" i="16"/>
  <c r="AP67" i="16"/>
  <c r="I61" i="17"/>
  <c r="BK61" i="17" s="1"/>
  <c r="AF46" i="18"/>
  <c r="Q69" i="5"/>
  <c r="R108" i="5"/>
  <c r="T158" i="5"/>
  <c r="K24" i="6"/>
  <c r="BA13" i="15"/>
  <c r="BA39" i="15" s="1"/>
  <c r="AE39" i="15"/>
  <c r="BL57" i="16"/>
  <c r="AP57" i="16"/>
  <c r="AE39" i="16"/>
  <c r="AG81" i="16" s="1"/>
  <c r="FB38" i="16" s="1"/>
  <c r="FB42" i="16" s="1"/>
  <c r="AE56" i="17"/>
  <c r="BW56" i="17" s="1"/>
  <c r="AS28" i="17"/>
  <c r="CI28" i="17" s="1"/>
  <c r="BA56" i="17" s="1"/>
  <c r="AP39" i="16"/>
  <c r="R75" i="5"/>
  <c r="E123" i="5"/>
  <c r="D16" i="4" s="1"/>
  <c r="J16" i="4" s="1"/>
  <c r="AS46" i="18"/>
  <c r="AS44" i="18"/>
  <c r="I12" i="12"/>
  <c r="AP13" i="16"/>
  <c r="BL61" i="15"/>
  <c r="AE75" i="15"/>
  <c r="AE77" i="15" s="1"/>
  <c r="BA63" i="15"/>
  <c r="BA75" i="15" s="1"/>
  <c r="EZ15" i="16"/>
  <c r="AR21" i="20"/>
  <c r="AR44" i="18"/>
  <c r="J46" i="18"/>
  <c r="AT46" i="18" s="1"/>
  <c r="AP47" i="16"/>
  <c r="T120" i="3" l="1"/>
  <c r="G83" i="1"/>
  <c r="S83" i="1" s="1"/>
  <c r="E20" i="12" s="1"/>
  <c r="C83" i="1"/>
  <c r="O83" i="1" s="1"/>
  <c r="D66" i="1"/>
  <c r="D67" i="1" s="1"/>
  <c r="D76" i="1" s="1"/>
  <c r="F10" i="4"/>
  <c r="L10" i="4" s="1"/>
  <c r="Q120" i="3"/>
  <c r="F83" i="1"/>
  <c r="R83" i="1" s="1"/>
  <c r="D20" i="12" s="1"/>
  <c r="E66" i="1"/>
  <c r="E67" i="1" s="1"/>
  <c r="E76" i="1" s="1"/>
  <c r="P120" i="3"/>
  <c r="R120" i="3"/>
  <c r="S120" i="3"/>
  <c r="O120" i="3"/>
  <c r="C67" i="1"/>
  <c r="C76" i="1" s="1"/>
  <c r="D31" i="13"/>
  <c r="O59" i="1"/>
  <c r="O66" i="1" s="1"/>
  <c r="D19" i="13"/>
  <c r="P57" i="1"/>
  <c r="Q59" i="1"/>
  <c r="Q66" i="1" s="1"/>
  <c r="O57" i="1"/>
  <c r="S83" i="2"/>
  <c r="E30" i="12"/>
  <c r="R24" i="1"/>
  <c r="R29" i="1" s="1"/>
  <c r="R83" i="2"/>
  <c r="Q38" i="1"/>
  <c r="P30" i="1"/>
  <c r="P34" i="1" s="1"/>
  <c r="E43" i="1"/>
  <c r="L29" i="6"/>
  <c r="Q30" i="1"/>
  <c r="B29" i="1"/>
  <c r="O30" i="1"/>
  <c r="O34" i="1" s="1"/>
  <c r="E22" i="12"/>
  <c r="BU2" i="11"/>
  <c r="AG81" i="15"/>
  <c r="FB38" i="15" s="1"/>
  <c r="FB42" i="15" s="1"/>
  <c r="BA77" i="15"/>
  <c r="L18" i="6"/>
  <c r="L25" i="6"/>
  <c r="F5" i="6"/>
  <c r="L4" i="4"/>
  <c r="T67" i="15"/>
  <c r="BQ2" i="11"/>
  <c r="BC81" i="15"/>
  <c r="FB45" i="15" s="1"/>
  <c r="FB49" i="15" s="1"/>
  <c r="C6" i="13"/>
  <c r="D18" i="12"/>
  <c r="Q74" i="1"/>
  <c r="D39" i="7"/>
  <c r="D25" i="7"/>
  <c r="E8" i="6" s="1"/>
  <c r="K8" i="6" s="1"/>
  <c r="P38" i="1"/>
  <c r="R74" i="1"/>
  <c r="AJ2" i="11"/>
  <c r="M18" i="6"/>
  <c r="AO2" i="11" s="1"/>
  <c r="O83" i="2"/>
  <c r="B30" i="1"/>
  <c r="B34" i="1" s="1"/>
  <c r="B43" i="1" s="1"/>
  <c r="D19" i="12"/>
  <c r="R34" i="1"/>
  <c r="C6" i="7"/>
  <c r="T79" i="15"/>
  <c r="BP2" i="11"/>
  <c r="B30" i="13"/>
  <c r="D30" i="13" s="1"/>
  <c r="BB2" i="11"/>
  <c r="B5" i="13"/>
  <c r="T13" i="15"/>
  <c r="E17" i="12"/>
  <c r="J7" i="4"/>
  <c r="AP2" i="11"/>
  <c r="M25" i="6"/>
  <c r="AV2" i="11" s="1"/>
  <c r="K7" i="6"/>
  <c r="C7" i="12"/>
  <c r="C17" i="12"/>
  <c r="C11" i="13"/>
  <c r="D7" i="12"/>
  <c r="L7" i="6"/>
  <c r="B23" i="13"/>
  <c r="D23" i="13" s="1"/>
  <c r="D29" i="6"/>
  <c r="P23" i="1"/>
  <c r="D29" i="1"/>
  <c r="FB54" i="15"/>
  <c r="CL2" i="11"/>
  <c r="B10" i="13"/>
  <c r="C4" i="13"/>
  <c r="D4" i="7"/>
  <c r="C12" i="7" s="1"/>
  <c r="AU46" i="18"/>
  <c r="E7" i="12"/>
  <c r="AB2" i="11"/>
  <c r="M7" i="6"/>
  <c r="AD2" i="11" s="1"/>
  <c r="T83" i="2"/>
  <c r="G30" i="1"/>
  <c r="G34" i="1" s="1"/>
  <c r="E29" i="6"/>
  <c r="E29" i="1"/>
  <c r="Q23" i="1"/>
  <c r="AP19" i="15"/>
  <c r="BL19" i="15"/>
  <c r="G26" i="6"/>
  <c r="G27" i="6" s="1"/>
  <c r="G30" i="6" s="1"/>
  <c r="K18" i="6"/>
  <c r="T21" i="15"/>
  <c r="BE2" i="11"/>
  <c r="C10" i="4"/>
  <c r="C13" i="4" s="1"/>
  <c r="P77" i="5"/>
  <c r="BC2" i="11"/>
  <c r="T17" i="15"/>
  <c r="B6" i="13"/>
  <c r="E18" i="12"/>
  <c r="G9" i="4"/>
  <c r="M8" i="4"/>
  <c r="K2" i="11" s="1"/>
  <c r="B10" i="4"/>
  <c r="B13" i="4" s="1"/>
  <c r="O77" i="5"/>
  <c r="R49" i="1"/>
  <c r="R81" i="1"/>
  <c r="M29" i="6"/>
  <c r="E16" i="12"/>
  <c r="BA2" i="11"/>
  <c r="T11" i="15"/>
  <c r="S29" i="1"/>
  <c r="J25" i="6"/>
  <c r="EZ15" i="15"/>
  <c r="BX2" i="11"/>
  <c r="B24" i="13"/>
  <c r="D24" i="13" s="1"/>
  <c r="D17" i="7"/>
  <c r="F8" i="6" s="1"/>
  <c r="L8" i="6" s="1"/>
  <c r="I25" i="6"/>
  <c r="B66" i="1"/>
  <c r="B67" i="1" s="1"/>
  <c r="B76" i="1" s="1"/>
  <c r="B83" i="1"/>
  <c r="C19" i="12"/>
  <c r="Q34" i="1"/>
  <c r="F67" i="1"/>
  <c r="F76" i="1" s="1"/>
  <c r="T49" i="15"/>
  <c r="BJ2" i="11"/>
  <c r="D43" i="1"/>
  <c r="BL63" i="15"/>
  <c r="AP63" i="15"/>
  <c r="R38" i="1"/>
  <c r="J18" i="6"/>
  <c r="BH2" i="11"/>
  <c r="S30" i="1"/>
  <c r="BL75" i="16"/>
  <c r="AP75" i="16"/>
  <c r="T77" i="16"/>
  <c r="BC81" i="16"/>
  <c r="FB45" i="16" s="1"/>
  <c r="FB49" i="16" s="1"/>
  <c r="EZ85" i="16" s="1"/>
  <c r="T77" i="5"/>
  <c r="G10" i="4"/>
  <c r="M10" i="4" s="1"/>
  <c r="M2" i="11" s="1"/>
  <c r="K8" i="4"/>
  <c r="K9" i="4" s="1"/>
  <c r="G38" i="1"/>
  <c r="S37" i="1"/>
  <c r="S38" i="1" s="1"/>
  <c r="O38" i="1"/>
  <c r="O43" i="1" s="1"/>
  <c r="D13" i="13"/>
  <c r="M28" i="6"/>
  <c r="D4" i="12"/>
  <c r="L7" i="4"/>
  <c r="B44" i="1"/>
  <c r="D32" i="7"/>
  <c r="B29" i="13"/>
  <c r="D29" i="13" s="1"/>
  <c r="BW2" i="11"/>
  <c r="B7" i="13"/>
  <c r="D7" i="13" s="1"/>
  <c r="EZ11" i="15"/>
  <c r="L8" i="4"/>
  <c r="L9" i="4" s="1"/>
  <c r="F9" i="4"/>
  <c r="E10" i="12"/>
  <c r="F10" i="12" s="1"/>
  <c r="R2" i="11"/>
  <c r="C29" i="6"/>
  <c r="O23" i="1"/>
  <c r="C29" i="1"/>
  <c r="FB60" i="15"/>
  <c r="CO2" i="11"/>
  <c r="P59" i="1"/>
  <c r="P66" i="1" s="1"/>
  <c r="K25" i="6"/>
  <c r="C10" i="13"/>
  <c r="B16" i="13" s="1"/>
  <c r="D12" i="7"/>
  <c r="C20" i="7" s="1"/>
  <c r="Q77" i="5"/>
  <c r="D10" i="4"/>
  <c r="J10" i="4" s="1"/>
  <c r="E54" i="8"/>
  <c r="E131" i="10"/>
  <c r="E4" i="10"/>
  <c r="E167" i="8"/>
  <c r="E59" i="10"/>
  <c r="E207" i="8"/>
  <c r="E107" i="8"/>
  <c r="E4" i="8"/>
  <c r="E71" i="10"/>
  <c r="E137" i="8"/>
  <c r="E107" i="10"/>
  <c r="E117" i="8"/>
  <c r="E34" i="8"/>
  <c r="E47" i="10"/>
  <c r="E64" i="8"/>
  <c r="E4" i="9"/>
  <c r="E23" i="10"/>
  <c r="E147" i="8"/>
  <c r="E177" i="8"/>
  <c r="E127" i="8"/>
  <c r="E44" i="8"/>
  <c r="E119" i="10"/>
  <c r="E74" i="8"/>
  <c r="E12" i="5"/>
  <c r="E95" i="10"/>
  <c r="E35" i="10"/>
  <c r="E217" i="8"/>
  <c r="E24" i="8"/>
  <c r="E237" i="8"/>
  <c r="E84" i="8"/>
  <c r="Q12" i="5"/>
  <c r="E187" i="8"/>
  <c r="E14" i="8"/>
  <c r="E227" i="8"/>
  <c r="E97" i="8"/>
  <c r="E83" i="10"/>
  <c r="Q13" i="3"/>
  <c r="E14" i="9"/>
  <c r="E197" i="8"/>
  <c r="D4" i="4"/>
  <c r="E13" i="3"/>
  <c r="D49" i="1"/>
  <c r="D20" i="7" s="1"/>
  <c r="C27" i="7" s="1"/>
  <c r="Q12" i="2"/>
  <c r="E12" i="2"/>
  <c r="P21" i="1"/>
  <c r="C21" i="1"/>
  <c r="D81" i="1"/>
  <c r="E157" i="8" s="1"/>
  <c r="D21" i="12"/>
  <c r="R57" i="1"/>
  <c r="BM2" i="11"/>
  <c r="M4" i="4"/>
  <c r="G5" i="6"/>
  <c r="P83" i="2"/>
  <c r="C30" i="1"/>
  <c r="C34" i="1" s="1"/>
  <c r="C43" i="1" s="1"/>
  <c r="FB56" i="15"/>
  <c r="CN2" i="11"/>
  <c r="D25" i="13"/>
  <c r="EZ13" i="15"/>
  <c r="E21" i="12"/>
  <c r="BT2" i="11"/>
  <c r="S57" i="1"/>
  <c r="CA2" i="11" s="1"/>
  <c r="E5" i="6"/>
  <c r="K4" i="4"/>
  <c r="FB58" i="15"/>
  <c r="CM2" i="11"/>
  <c r="C12" i="13"/>
  <c r="C18" i="12"/>
  <c r="CC2" i="11"/>
  <c r="S59" i="1"/>
  <c r="F38" i="1"/>
  <c r="F43" i="1" s="1"/>
  <c r="F44" i="1" s="1"/>
  <c r="D33" i="12" s="1"/>
  <c r="CK2" i="11"/>
  <c r="FB52" i="15"/>
  <c r="S74" i="1"/>
  <c r="O74" i="1"/>
  <c r="Q49" i="1"/>
  <c r="Q81" i="1"/>
  <c r="EZ80" i="16"/>
  <c r="EZ90" i="16"/>
  <c r="R77" i="5"/>
  <c r="E10" i="4"/>
  <c r="K10" i="4" s="1"/>
  <c r="J8" i="4"/>
  <c r="J9" i="4" s="1"/>
  <c r="J13" i="4" s="1"/>
  <c r="E13" i="4"/>
  <c r="AN39" i="18"/>
  <c r="AF44" i="18"/>
  <c r="AU44" i="18" s="1"/>
  <c r="AT44" i="18"/>
  <c r="C4" i="12"/>
  <c r="K7" i="4"/>
  <c r="G67" i="1"/>
  <c r="G76" i="1" s="1"/>
  <c r="C21" i="12"/>
  <c r="Q57" i="1"/>
  <c r="BL39" i="16"/>
  <c r="E4" i="12"/>
  <c r="I2" i="11"/>
  <c r="M7" i="4"/>
  <c r="J2" i="11" s="1"/>
  <c r="P74" i="1"/>
  <c r="R59" i="1"/>
  <c r="I7" i="4"/>
  <c r="I9" i="4"/>
  <c r="C8" i="7"/>
  <c r="CF2" i="11"/>
  <c r="CS2" i="11" l="1"/>
  <c r="D32" i="4"/>
  <c r="D33" i="4" s="1"/>
  <c r="G13" i="4"/>
  <c r="G18" i="4" s="1"/>
  <c r="G23" i="4" s="1"/>
  <c r="K13" i="4"/>
  <c r="K18" i="4" s="1"/>
  <c r="K23" i="4" s="1"/>
  <c r="G32" i="4"/>
  <c r="G33" i="4" s="1"/>
  <c r="E32" i="4"/>
  <c r="E33" i="4" s="1"/>
  <c r="L13" i="4"/>
  <c r="L24" i="4" s="1"/>
  <c r="D5" i="12" s="1"/>
  <c r="F13" i="4"/>
  <c r="F18" i="4" s="1"/>
  <c r="F23" i="4" s="1"/>
  <c r="F32" i="4"/>
  <c r="F33" i="4" s="1"/>
  <c r="C23" i="12"/>
  <c r="P67" i="1"/>
  <c r="P76" i="1" s="1"/>
  <c r="O67" i="1"/>
  <c r="O76" i="1" s="1"/>
  <c r="D9" i="7"/>
  <c r="G8" i="6" s="1"/>
  <c r="M8" i="6" s="1"/>
  <c r="AE2" i="11" s="1"/>
  <c r="E44" i="1"/>
  <c r="C33" i="12" s="1"/>
  <c r="G43" i="1"/>
  <c r="G44" i="1" s="1"/>
  <c r="E33" i="12" s="1"/>
  <c r="Q43" i="1"/>
  <c r="D17" i="12"/>
  <c r="C5" i="13"/>
  <c r="B11" i="13" s="1"/>
  <c r="D11" i="13" s="1"/>
  <c r="R43" i="1"/>
  <c r="R44" i="1" s="1"/>
  <c r="T59" i="15"/>
  <c r="D32" i="13"/>
  <c r="C10" i="6" s="1"/>
  <c r="I10" i="6" s="1"/>
  <c r="G77" i="1"/>
  <c r="G18" i="1" s="1"/>
  <c r="BN2" i="11"/>
  <c r="D8" i="6"/>
  <c r="J8" i="6" s="1"/>
  <c r="C8" i="6"/>
  <c r="I8" i="6" s="1"/>
  <c r="BL77" i="16"/>
  <c r="AP77" i="16"/>
  <c r="V81" i="16"/>
  <c r="CP2" i="11"/>
  <c r="E24" i="12"/>
  <c r="E25" i="12" s="1"/>
  <c r="E35" i="12" s="1"/>
  <c r="S87" i="1"/>
  <c r="CW2" i="11" s="1"/>
  <c r="B32" i="4"/>
  <c r="B33" i="4" s="1"/>
  <c r="F28" i="6"/>
  <c r="AP79" i="15"/>
  <c r="BL79" i="15"/>
  <c r="AP67" i="15"/>
  <c r="BL67" i="15"/>
  <c r="T47" i="15"/>
  <c r="BG2" i="11"/>
  <c r="E19" i="12"/>
  <c r="S34" i="1"/>
  <c r="BK2" i="11" s="1"/>
  <c r="B17" i="13"/>
  <c r="D17" i="13" s="1"/>
  <c r="L5" i="6"/>
  <c r="D3" i="12"/>
  <c r="D15" i="12" s="1"/>
  <c r="D27" i="12" s="1"/>
  <c r="C24" i="4"/>
  <c r="C18" i="4"/>
  <c r="C23" i="4" s="1"/>
  <c r="C8" i="12"/>
  <c r="C9" i="12" s="1"/>
  <c r="E3" i="12"/>
  <c r="E15" i="12" s="1"/>
  <c r="E27" i="12" s="1"/>
  <c r="M5" i="6"/>
  <c r="CB2" i="11"/>
  <c r="E23" i="12"/>
  <c r="S66" i="1"/>
  <c r="AT109" i="18"/>
  <c r="M117" i="18" s="1"/>
  <c r="AN46" i="18"/>
  <c r="BL59" i="15"/>
  <c r="AP59" i="15"/>
  <c r="C44" i="1"/>
  <c r="C77" i="1" s="1"/>
  <c r="C18" i="1" s="1"/>
  <c r="F7" i="12"/>
  <c r="FB66" i="15"/>
  <c r="EZ85" i="15" s="1"/>
  <c r="I29" i="6"/>
  <c r="O29" i="1"/>
  <c r="O44" i="1" s="1"/>
  <c r="T75" i="15"/>
  <c r="C26" i="6"/>
  <c r="C27" i="6" s="1"/>
  <c r="C30" i="6" s="1"/>
  <c r="D28" i="6"/>
  <c r="D26" i="6" s="1"/>
  <c r="D27" i="6" s="1"/>
  <c r="BL17" i="15"/>
  <c r="AP17" i="15"/>
  <c r="C16" i="12"/>
  <c r="K29" i="6"/>
  <c r="Q29" i="1"/>
  <c r="Q44" i="1" s="1"/>
  <c r="E24" i="4"/>
  <c r="E18" i="4"/>
  <c r="E23" i="4" s="1"/>
  <c r="AY2" i="11"/>
  <c r="D24" i="12"/>
  <c r="P43" i="1"/>
  <c r="EZ90" i="15"/>
  <c r="B24" i="4"/>
  <c r="B18" i="4"/>
  <c r="B23" i="4" s="1"/>
  <c r="C3" i="12"/>
  <c r="C15" i="12" s="1"/>
  <c r="C27" i="12" s="1"/>
  <c r="K5" i="6"/>
  <c r="D119" i="10"/>
  <c r="D14" i="9"/>
  <c r="D47" i="10"/>
  <c r="D197" i="8"/>
  <c r="D97" i="8"/>
  <c r="D34" i="8"/>
  <c r="D59" i="10"/>
  <c r="D207" i="8"/>
  <c r="D107" i="8"/>
  <c r="D187" i="8"/>
  <c r="D4" i="8"/>
  <c r="D71" i="10"/>
  <c r="D4" i="10"/>
  <c r="D137" i="8"/>
  <c r="D107" i="10"/>
  <c r="D117" i="8"/>
  <c r="D64" i="8"/>
  <c r="D83" i="10"/>
  <c r="D14" i="8"/>
  <c r="P12" i="5"/>
  <c r="D227" i="8"/>
  <c r="D177" i="8"/>
  <c r="D24" i="8"/>
  <c r="D95" i="10"/>
  <c r="D131" i="10"/>
  <c r="D217" i="8"/>
  <c r="D44" i="8"/>
  <c r="D237" i="8"/>
  <c r="D127" i="8"/>
  <c r="D23" i="10"/>
  <c r="D167" i="8"/>
  <c r="D147" i="8"/>
  <c r="D54" i="8"/>
  <c r="D4" i="9"/>
  <c r="D74" i="8"/>
  <c r="D35" i="10"/>
  <c r="P13" i="3"/>
  <c r="D84" i="8"/>
  <c r="D13" i="3"/>
  <c r="D12" i="5"/>
  <c r="C4" i="4"/>
  <c r="C81" i="1"/>
  <c r="D157" i="8" s="1"/>
  <c r="C49" i="1"/>
  <c r="D27" i="7" s="1"/>
  <c r="C34" i="7" s="1"/>
  <c r="P12" i="2"/>
  <c r="O21" i="1"/>
  <c r="B21" i="1"/>
  <c r="D12" i="2"/>
  <c r="BF2" i="11"/>
  <c r="I10" i="4"/>
  <c r="I13" i="4" s="1"/>
  <c r="C32" i="4"/>
  <c r="C33" i="4" s="1"/>
  <c r="J24" i="4"/>
  <c r="J18" i="4"/>
  <c r="J23" i="4" s="1"/>
  <c r="J6" i="6" s="1"/>
  <c r="BL49" i="15"/>
  <c r="AP49" i="15"/>
  <c r="BL11" i="15"/>
  <c r="T39" i="15"/>
  <c r="AP11" i="15"/>
  <c r="F77" i="1"/>
  <c r="F18" i="1" s="1"/>
  <c r="BL21" i="15"/>
  <c r="AP21" i="15"/>
  <c r="C24" i="12"/>
  <c r="C16" i="13"/>
  <c r="B22" i="13" s="1"/>
  <c r="P49" i="1"/>
  <c r="P81" i="1"/>
  <c r="D23" i="12"/>
  <c r="R66" i="1"/>
  <c r="R67" i="1" s="1"/>
  <c r="R76" i="1" s="1"/>
  <c r="R77" i="1" s="1"/>
  <c r="D44" i="1"/>
  <c r="D77" i="1" s="1"/>
  <c r="D18" i="1" s="1"/>
  <c r="BL13" i="15"/>
  <c r="AP13" i="15"/>
  <c r="B12" i="13"/>
  <c r="D12" i="13" s="1"/>
  <c r="D6" i="13"/>
  <c r="EZ17" i="15"/>
  <c r="AZ2" i="11"/>
  <c r="M9" i="4"/>
  <c r="E28" i="6"/>
  <c r="B18" i="13"/>
  <c r="D18" i="13" s="1"/>
  <c r="D5" i="6"/>
  <c r="J4" i="4"/>
  <c r="J5" i="6" s="1"/>
  <c r="B77" i="1"/>
  <c r="B18" i="1" s="1"/>
  <c r="Q67" i="1"/>
  <c r="Q76" i="1" s="1"/>
  <c r="J29" i="6"/>
  <c r="P29" i="1"/>
  <c r="F4" i="12"/>
  <c r="D26" i="13"/>
  <c r="D10" i="6" s="1"/>
  <c r="J10" i="6" s="1"/>
  <c r="D13" i="4"/>
  <c r="G24" i="4" l="1"/>
  <c r="F24" i="4"/>
  <c r="K24" i="4"/>
  <c r="C5" i="12" s="1"/>
  <c r="L18" i="4"/>
  <c r="L23" i="4" s="1"/>
  <c r="D11" i="12" s="1"/>
  <c r="D12" i="12" s="1"/>
  <c r="D8" i="12"/>
  <c r="D9" i="12" s="1"/>
  <c r="C29" i="12"/>
  <c r="O77" i="1"/>
  <c r="EZ80" i="15"/>
  <c r="D5" i="13"/>
  <c r="D8" i="13" s="1"/>
  <c r="G10" i="6" s="1"/>
  <c r="M10" i="6" s="1"/>
  <c r="AG2" i="11" s="1"/>
  <c r="P44" i="1"/>
  <c r="P77" i="1" s="1"/>
  <c r="E77" i="1"/>
  <c r="E18" i="1" s="1"/>
  <c r="Q77" i="1"/>
  <c r="J12" i="6"/>
  <c r="I24" i="4"/>
  <c r="I18" i="4"/>
  <c r="I23" i="4" s="1"/>
  <c r="I6" i="6" s="1"/>
  <c r="I12" i="6" s="1"/>
  <c r="I26" i="6" s="1"/>
  <c r="B6" i="6"/>
  <c r="B28" i="4"/>
  <c r="B29" i="4" s="1"/>
  <c r="D14" i="13"/>
  <c r="F10" i="6" s="1"/>
  <c r="L10" i="6" s="1"/>
  <c r="D20" i="13"/>
  <c r="E10" i="6" s="1"/>
  <c r="K10" i="6" s="1"/>
  <c r="U87" i="16"/>
  <c r="BL81" i="16"/>
  <c r="AP81" i="16"/>
  <c r="FA96" i="16"/>
  <c r="D25" i="12"/>
  <c r="D34" i="12"/>
  <c r="K28" i="6"/>
  <c r="G6" i="6"/>
  <c r="G28" i="4"/>
  <c r="G29" i="4" s="1"/>
  <c r="F6" i="6"/>
  <c r="F28" i="4"/>
  <c r="F29" i="4" s="1"/>
  <c r="E6" i="6"/>
  <c r="E28" i="4"/>
  <c r="E29" i="4" s="1"/>
  <c r="C84" i="8"/>
  <c r="C24" i="8"/>
  <c r="C47" i="10"/>
  <c r="C197" i="8"/>
  <c r="C97" i="8"/>
  <c r="C95" i="10"/>
  <c r="C237" i="8"/>
  <c r="C137" i="8"/>
  <c r="C34" i="8"/>
  <c r="C131" i="10"/>
  <c r="C187" i="8"/>
  <c r="C4" i="8"/>
  <c r="C217" i="8"/>
  <c r="C167" i="8"/>
  <c r="C107" i="10"/>
  <c r="C117" i="8"/>
  <c r="C4" i="9"/>
  <c r="C23" i="10"/>
  <c r="C147" i="8"/>
  <c r="C227" i="8"/>
  <c r="C28" i="13"/>
  <c r="C119" i="10"/>
  <c r="C127" i="8"/>
  <c r="C44" i="8"/>
  <c r="C207" i="8"/>
  <c r="C64" i="8"/>
  <c r="C107" i="8"/>
  <c r="C14" i="9"/>
  <c r="B4" i="4"/>
  <c r="B5" i="6" s="1"/>
  <c r="O12" i="5"/>
  <c r="C71" i="10"/>
  <c r="C54" i="8"/>
  <c r="C4" i="10"/>
  <c r="C157" i="8"/>
  <c r="C59" i="10"/>
  <c r="C35" i="10"/>
  <c r="C177" i="8"/>
  <c r="C83" i="10"/>
  <c r="O13" i="3"/>
  <c r="C74" i="8"/>
  <c r="C12" i="5"/>
  <c r="C14" i="8"/>
  <c r="C12" i="2"/>
  <c r="B81" i="1"/>
  <c r="C13" i="3"/>
  <c r="B49" i="1"/>
  <c r="O12" i="2"/>
  <c r="CI2" i="11"/>
  <c r="EZ19" i="15"/>
  <c r="EZ21" i="15" s="1"/>
  <c r="S67" i="1"/>
  <c r="BL47" i="15"/>
  <c r="T57" i="15"/>
  <c r="AP47" i="15"/>
  <c r="E36" i="12"/>
  <c r="E34" i="12"/>
  <c r="L28" i="6"/>
  <c r="BL75" i="15"/>
  <c r="AP75" i="15"/>
  <c r="C25" i="12"/>
  <c r="C34" i="12"/>
  <c r="K5" i="12"/>
  <c r="D32" i="12"/>
  <c r="D6" i="12"/>
  <c r="D31" i="12"/>
  <c r="D28" i="12"/>
  <c r="D29" i="12"/>
  <c r="C28" i="4"/>
  <c r="C29" i="4" s="1"/>
  <c r="C6" i="6"/>
  <c r="D24" i="4"/>
  <c r="D18" i="4"/>
  <c r="D23" i="4" s="1"/>
  <c r="C22" i="13"/>
  <c r="B28" i="13" s="1"/>
  <c r="O49" i="1"/>
  <c r="O81" i="1"/>
  <c r="C32" i="12"/>
  <c r="C6" i="12"/>
  <c r="C31" i="12"/>
  <c r="C28" i="12"/>
  <c r="L2" i="11"/>
  <c r="M13" i="4"/>
  <c r="E26" i="6"/>
  <c r="E27" i="6" s="1"/>
  <c r="E30" i="6" s="1"/>
  <c r="C5" i="6"/>
  <c r="I4" i="4"/>
  <c r="I5" i="6" s="1"/>
  <c r="AP39" i="15"/>
  <c r="BL39" i="15"/>
  <c r="C11" i="12"/>
  <c r="C12" i="12" s="1"/>
  <c r="K6" i="6"/>
  <c r="D30" i="6"/>
  <c r="F26" i="6"/>
  <c r="F27" i="6" s="1"/>
  <c r="F30" i="6" s="1"/>
  <c r="S43" i="1"/>
  <c r="J28" i="6"/>
  <c r="L6" i="6" l="1"/>
  <c r="L12" i="6" s="1"/>
  <c r="L26" i="6" s="1"/>
  <c r="L27" i="6" s="1"/>
  <c r="L30" i="6" s="1"/>
  <c r="K12" i="6"/>
  <c r="K26" i="6" s="1"/>
  <c r="K27" i="6" s="1"/>
  <c r="K30" i="6" s="1"/>
  <c r="J26" i="6"/>
  <c r="J27" i="6" s="1"/>
  <c r="J30" i="6" s="1"/>
  <c r="D28" i="4"/>
  <c r="D29" i="4" s="1"/>
  <c r="D6" i="6"/>
  <c r="BL57" i="15"/>
  <c r="T77" i="15"/>
  <c r="AP57" i="15"/>
  <c r="CJ2" i="11"/>
  <c r="S76" i="1"/>
  <c r="D35" i="12"/>
  <c r="D36" i="12"/>
  <c r="E8" i="12"/>
  <c r="P2" i="11"/>
  <c r="M18" i="4"/>
  <c r="M24" i="4"/>
  <c r="C36" i="12"/>
  <c r="C35" i="12"/>
  <c r="I27" i="6"/>
  <c r="I30" i="6" s="1"/>
  <c r="BR2" i="11"/>
  <c r="S44" i="1"/>
  <c r="BS2" i="11" s="1"/>
  <c r="AA2" i="11" l="1"/>
  <c r="E5" i="12"/>
  <c r="F8" i="12"/>
  <c r="E9" i="12"/>
  <c r="U2" i="11"/>
  <c r="M23" i="4"/>
  <c r="CQ2" i="11"/>
  <c r="S77" i="1"/>
  <c r="BL77" i="15"/>
  <c r="AP77" i="15"/>
  <c r="V81" i="15"/>
  <c r="E32" i="12" l="1"/>
  <c r="E6" i="12"/>
  <c r="F5" i="12"/>
  <c r="E31" i="12"/>
  <c r="E29" i="12"/>
  <c r="E28" i="12"/>
  <c r="BL81" i="15"/>
  <c r="AP81" i="15"/>
  <c r="M6" i="6"/>
  <c r="Z2" i="11"/>
  <c r="E11" i="12"/>
  <c r="E12" i="12" l="1"/>
  <c r="F11" i="12"/>
  <c r="AC2" i="11"/>
  <c r="M12" i="6"/>
  <c r="AI2" i="11" l="1"/>
  <c r="M26" i="6"/>
  <c r="AW2" i="11" s="1"/>
  <c r="M27" i="6" l="1"/>
  <c r="AX2" i="11" l="1"/>
  <c r="M30" i="6"/>
</calcChain>
</file>

<file path=xl/sharedStrings.xml><?xml version="1.0" encoding="utf-8"?>
<sst xmlns="http://schemas.openxmlformats.org/spreadsheetml/2006/main" count="1213" uniqueCount="758">
  <si>
    <t xml:space="preserve">Input highlighted cells upto row 14 </t>
  </si>
  <si>
    <t>INR</t>
  </si>
  <si>
    <t>Name of Customer</t>
  </si>
  <si>
    <t xml:space="preserve">Reliance India Limited </t>
  </si>
  <si>
    <t>GBP</t>
  </si>
  <si>
    <t>New</t>
  </si>
  <si>
    <t>MIZUHO_CCIF</t>
  </si>
  <si>
    <t>0306612351</t>
  </si>
  <si>
    <t>Date of Input</t>
  </si>
  <si>
    <t>USD</t>
  </si>
  <si>
    <t>Interim Review</t>
  </si>
  <si>
    <t>CCIF</t>
  </si>
  <si>
    <t>Retention Period</t>
  </si>
  <si>
    <t>SGD</t>
  </si>
  <si>
    <t>Annual Review</t>
  </si>
  <si>
    <t>Type of Activity / Nature of Business</t>
  </si>
  <si>
    <t xml:space="preserve">Manufacture of cloth </t>
  </si>
  <si>
    <t>Branch</t>
  </si>
  <si>
    <t>RM (Malaysian Ringgit)</t>
  </si>
  <si>
    <t>Special Review</t>
  </si>
  <si>
    <t>Industry</t>
  </si>
  <si>
    <t>Officer Name</t>
  </si>
  <si>
    <t>AUD</t>
  </si>
  <si>
    <t>Currency</t>
  </si>
  <si>
    <t>NZD</t>
  </si>
  <si>
    <t>Ext No</t>
  </si>
  <si>
    <t xml:space="preserve">Inputted units </t>
  </si>
  <si>
    <t>Thousands</t>
  </si>
  <si>
    <t>Exchange Rate</t>
  </si>
  <si>
    <t>CNY</t>
  </si>
  <si>
    <t>Converter mutiple</t>
  </si>
  <si>
    <t>HKG</t>
  </si>
  <si>
    <t>Units Required for CDM input</t>
  </si>
  <si>
    <t>Millions</t>
  </si>
  <si>
    <t>Financial Year end</t>
  </si>
  <si>
    <t>2022/03</t>
  </si>
  <si>
    <t>New / Interim Review / Annual Review / Special Review</t>
  </si>
  <si>
    <t>Accounting Standards</t>
  </si>
  <si>
    <t>Auditors</t>
  </si>
  <si>
    <t>Balance Sheet</t>
  </si>
  <si>
    <t>Error Check</t>
  </si>
  <si>
    <t xml:space="preserve">Assets </t>
  </si>
  <si>
    <t xml:space="preserve"> </t>
  </si>
  <si>
    <t xml:space="preserve">Cash and cash equivalents </t>
  </si>
  <si>
    <t xml:space="preserve">Account Receivables </t>
  </si>
  <si>
    <t xml:space="preserve">Inventories </t>
  </si>
  <si>
    <t xml:space="preserve">Prepaid Expenses </t>
  </si>
  <si>
    <t xml:space="preserve">Other Current Assets </t>
  </si>
  <si>
    <t xml:space="preserve">Current Assets </t>
  </si>
  <si>
    <t xml:space="preserve">Net Plant Property Equipment </t>
  </si>
  <si>
    <t xml:space="preserve">(Gross Plant Property Equipment) </t>
  </si>
  <si>
    <t>(Accumulated Depreciation) ( - )</t>
  </si>
  <si>
    <t xml:space="preserve">Other Tangible Assets </t>
  </si>
  <si>
    <t xml:space="preserve">Tangible Assets </t>
  </si>
  <si>
    <t xml:space="preserve">GoodWill </t>
  </si>
  <si>
    <t xml:space="preserve">Other Intangible Assets </t>
  </si>
  <si>
    <t xml:space="preserve">Intangible Assets </t>
  </si>
  <si>
    <t xml:space="preserve">Investments </t>
  </si>
  <si>
    <t xml:space="preserve">Deferred Charges </t>
  </si>
  <si>
    <t xml:space="preserve">Other Assets </t>
  </si>
  <si>
    <t xml:space="preserve">Non-Current Assets Total </t>
  </si>
  <si>
    <t xml:space="preserve">Total Assets </t>
  </si>
  <si>
    <t>Liabilities &amp; Equity</t>
  </si>
  <si>
    <t xml:space="preserve">Short Term Debt </t>
  </si>
  <si>
    <t xml:space="preserve">Long Term Debt due in one year </t>
  </si>
  <si>
    <t xml:space="preserve">Note Payable(Debt) </t>
  </si>
  <si>
    <t xml:space="preserve">Accounts Payable </t>
  </si>
  <si>
    <t xml:space="preserve">Accrued Expenses </t>
  </si>
  <si>
    <t xml:space="preserve">Tax Payable </t>
  </si>
  <si>
    <t xml:space="preserve">Other Current Liabilities </t>
  </si>
  <si>
    <t xml:space="preserve">Current Liabilities </t>
  </si>
  <si>
    <t xml:space="preserve">Long Term Debt </t>
  </si>
  <si>
    <t xml:space="preserve">(Long Term Borrowings) </t>
  </si>
  <si>
    <t xml:space="preserve">(Bond) </t>
  </si>
  <si>
    <t xml:space="preserve">(Subordinate Debt) </t>
  </si>
  <si>
    <t xml:space="preserve">Deferred Taxes </t>
  </si>
  <si>
    <t xml:space="preserve">Other Long Term liabilities </t>
  </si>
  <si>
    <t xml:space="preserve">Minority Interest </t>
  </si>
  <si>
    <t xml:space="preserve">Long Term Liabilities </t>
  </si>
  <si>
    <t xml:space="preserve">Liabilities Total </t>
  </si>
  <si>
    <t xml:space="preserve">Common Stock </t>
  </si>
  <si>
    <t xml:space="preserve">Additional Paid in Capital </t>
  </si>
  <si>
    <t xml:space="preserve">Other Reserves </t>
  </si>
  <si>
    <t xml:space="preserve">Retained Earnings </t>
  </si>
  <si>
    <t xml:space="preserve">Others </t>
  </si>
  <si>
    <t xml:space="preserve">Shareholders' Equity(A) </t>
  </si>
  <si>
    <t xml:space="preserve">Total Liabilities &amp; Equity </t>
  </si>
  <si>
    <t>Error</t>
  </si>
  <si>
    <t xml:space="preserve">Off Balance Liabilities </t>
  </si>
  <si>
    <t xml:space="preserve">Gross Debt </t>
  </si>
  <si>
    <t xml:space="preserve">Non-Performing Assets(B) </t>
  </si>
  <si>
    <t xml:space="preserve">Reserve for Non-Performing Assets(C) </t>
  </si>
  <si>
    <t xml:space="preserve">Unrealized Holding Gains/Losses(D) </t>
  </si>
  <si>
    <t xml:space="preserve">Real Net Worth (A)-(B)+(C)+(D) </t>
  </si>
  <si>
    <t>Multiple Grid</t>
  </si>
  <si>
    <t>Input Value</t>
  </si>
  <si>
    <t>CDM Value</t>
  </si>
  <si>
    <t>Full Value</t>
  </si>
  <si>
    <t>Hundreds</t>
  </si>
  <si>
    <t>Lakhs</t>
  </si>
  <si>
    <t>Crores</t>
  </si>
  <si>
    <t>Billions</t>
  </si>
  <si>
    <t>2018/03</t>
  </si>
  <si>
    <t>2018/06</t>
  </si>
  <si>
    <t>2018/12</t>
  </si>
  <si>
    <t>2019/03</t>
  </si>
  <si>
    <t>2019/06</t>
  </si>
  <si>
    <t>2019/12</t>
  </si>
  <si>
    <t>2020/03</t>
  </si>
  <si>
    <t>2020/06</t>
  </si>
  <si>
    <t>2020/12</t>
  </si>
  <si>
    <t>2021/03</t>
  </si>
  <si>
    <t>2021/06</t>
  </si>
  <si>
    <t>2021/12</t>
  </si>
  <si>
    <t>2022/06</t>
  </si>
  <si>
    <t>2022/12</t>
  </si>
  <si>
    <t>2023/03</t>
  </si>
  <si>
    <t>2023/06</t>
  </si>
  <si>
    <t>2023/12</t>
  </si>
  <si>
    <t xml:space="preserve">CDM Notes Breakdown </t>
  </si>
  <si>
    <t>Mizuho CCIF No.</t>
  </si>
  <si>
    <t>Customer's Name</t>
  </si>
  <si>
    <t xml:space="preserve">Account Type </t>
  </si>
  <si>
    <t>Consolidated</t>
  </si>
  <si>
    <t>Unit</t>
  </si>
  <si>
    <t xml:space="preserve">Non Consolidated </t>
  </si>
  <si>
    <t xml:space="preserve">Notes to Balance Sheet </t>
  </si>
  <si>
    <t xml:space="preserve">Remarks </t>
  </si>
  <si>
    <t xml:space="preserve">Total </t>
  </si>
  <si>
    <t>Inventories</t>
  </si>
  <si>
    <t>Total</t>
  </si>
  <si>
    <t>Prepaid Expenses</t>
  </si>
  <si>
    <t>Other Current Assets</t>
  </si>
  <si>
    <t xml:space="preserve"> Others </t>
  </si>
  <si>
    <t>Net Plant, Property &amp; Equipment</t>
  </si>
  <si>
    <t>Gross Plant, Property &amp; Equipment</t>
  </si>
  <si>
    <t xml:space="preserve">Adjustment: Depreciation </t>
  </si>
  <si>
    <t>Other Tangible Assets</t>
  </si>
  <si>
    <t>Goodwill</t>
  </si>
  <si>
    <t>Other intangible assets</t>
  </si>
  <si>
    <t>Investments</t>
  </si>
  <si>
    <t xml:space="preserve">Deferred charges </t>
  </si>
  <si>
    <t>Other Non-Current Assets</t>
  </si>
  <si>
    <t xml:space="preserve">Liabilities </t>
  </si>
  <si>
    <t xml:space="preserve">Note Payable (Debt) </t>
  </si>
  <si>
    <t xml:space="preserve"> Long Term Borrowings</t>
  </si>
  <si>
    <t xml:space="preserve"> Bond </t>
  </si>
  <si>
    <t xml:space="preserve"> Subordinate Debt</t>
  </si>
  <si>
    <t xml:space="preserve"> Loan from related parties </t>
  </si>
  <si>
    <t xml:space="preserve">Total Shareholders Equity </t>
  </si>
  <si>
    <t>- LC</t>
  </si>
  <si>
    <t>- BG</t>
  </si>
  <si>
    <t>- BD</t>
  </si>
  <si>
    <t>- CG</t>
  </si>
  <si>
    <t>- Commitments</t>
  </si>
  <si>
    <t>- Others</t>
  </si>
  <si>
    <t>Input manually</t>
  </si>
  <si>
    <t>Income Statement(P/L)</t>
  </si>
  <si>
    <t xml:space="preserve">Number of Month </t>
  </si>
  <si>
    <t xml:space="preserve">Sales </t>
  </si>
  <si>
    <t xml:space="preserve">(Growth Ratio) </t>
  </si>
  <si>
    <t xml:space="preserve">Cost of Sales </t>
  </si>
  <si>
    <t xml:space="preserve">Gross Profit </t>
  </si>
  <si>
    <t xml:space="preserve">SG&amp;A Expenses </t>
  </si>
  <si>
    <t xml:space="preserve">(Rent) </t>
  </si>
  <si>
    <t>Others Op. Income</t>
  </si>
  <si>
    <t xml:space="preserve">EBIT(Operating Income) </t>
  </si>
  <si>
    <t xml:space="preserve">Interest Income </t>
  </si>
  <si>
    <t>Interest Expense (net)</t>
  </si>
  <si>
    <t xml:space="preserve">Non Operating Income / (Expense) </t>
  </si>
  <si>
    <t>Other Income/(Expense)</t>
  </si>
  <si>
    <t xml:space="preserve">EBT(Pretax Income) </t>
  </si>
  <si>
    <t xml:space="preserve">Taxes </t>
  </si>
  <si>
    <t>Minority Interest (-)</t>
  </si>
  <si>
    <t xml:space="preserve">Extraordinary Gain/Loss </t>
  </si>
  <si>
    <t xml:space="preserve">Net Income </t>
  </si>
  <si>
    <t xml:space="preserve">EBITDA </t>
  </si>
  <si>
    <t xml:space="preserve">Depreciation &amp; Amortization </t>
  </si>
  <si>
    <t>Net Income as per P&amp;L Statement</t>
  </si>
  <si>
    <t>Other Income as per P&amp;L Statement</t>
  </si>
  <si>
    <t>Total Expense as per P&amp;L Statement</t>
  </si>
  <si>
    <t>Notes to Income Statements</t>
  </si>
  <si>
    <t xml:space="preserve">Profit &amp; Loss </t>
  </si>
  <si>
    <t>Sales</t>
  </si>
  <si>
    <t>COS Expenses</t>
  </si>
  <si>
    <t>Adjustments:</t>
  </si>
  <si>
    <t xml:space="preserve">Power and fuel </t>
  </si>
  <si>
    <t>SG&amp;A expenses</t>
  </si>
  <si>
    <t xml:space="preserve"> Depreciation and Amortisation expense</t>
  </si>
  <si>
    <t xml:space="preserve">Rent </t>
  </si>
  <si>
    <t xml:space="preserve">Other Operating Income </t>
  </si>
  <si>
    <t>Interest Income (net)</t>
  </si>
  <si>
    <t xml:space="preserve">Non Operating Income (Expenses) </t>
  </si>
  <si>
    <t xml:space="preserve">Non operating income: </t>
  </si>
  <si>
    <t xml:space="preserve">Non operating expense: </t>
  </si>
  <si>
    <t>Cash Flow Statement</t>
  </si>
  <si>
    <t xml:space="preserve">Depreciation &amp; Amortization(+) </t>
  </si>
  <si>
    <t xml:space="preserve">Taxes(Deferred etc) </t>
  </si>
  <si>
    <t xml:space="preserve">(Gain)/Loss from PP&amp;E Sales </t>
  </si>
  <si>
    <t xml:space="preserve">Net Working Capital </t>
  </si>
  <si>
    <t xml:space="preserve">Other Operating Cashflow </t>
  </si>
  <si>
    <t xml:space="preserve">(1)Cash from Operating Activities </t>
  </si>
  <si>
    <t xml:space="preserve">CAPEX(-) </t>
  </si>
  <si>
    <t xml:space="preserve">Investment(-) </t>
  </si>
  <si>
    <t xml:space="preserve">Acquisitions(-) </t>
  </si>
  <si>
    <t xml:space="preserve">Proceeds from PP&amp;E Sales(+) </t>
  </si>
  <si>
    <t xml:space="preserve">Other Investment Cashflow </t>
  </si>
  <si>
    <t xml:space="preserve">(2)Cash from Investments Activities </t>
  </si>
  <si>
    <t xml:space="preserve">Sale of Stock(+) </t>
  </si>
  <si>
    <t xml:space="preserve">Purchase of Stock(-) </t>
  </si>
  <si>
    <t xml:space="preserve">Cash Dividends(-) </t>
  </si>
  <si>
    <t xml:space="preserve">Debt Borrowing(+) </t>
  </si>
  <si>
    <t xml:space="preserve">Debt Repayment(-) </t>
  </si>
  <si>
    <t>Other Financing Cashflow *</t>
  </si>
  <si>
    <t xml:space="preserve">(3)Cash from Financing Activities </t>
  </si>
  <si>
    <t xml:space="preserve">(4)Other Fluctuation of Cash </t>
  </si>
  <si>
    <t xml:space="preserve">(5)Net Cashflow (1)+(2)+(3)+(4) </t>
  </si>
  <si>
    <t xml:space="preserve">(6)Cash at Begin of Fiscal Year </t>
  </si>
  <si>
    <t xml:space="preserve">(7)Cash at End of Fiscal Year(5)+(6) </t>
  </si>
  <si>
    <t xml:space="preserve">Deferred tax calculation </t>
  </si>
  <si>
    <t>Deferred Tax Inputs</t>
  </si>
  <si>
    <t>Current Tax Receivable</t>
  </si>
  <si>
    <t>DTA</t>
  </si>
  <si>
    <t>Current Tax Payable</t>
  </si>
  <si>
    <t>DTL</t>
  </si>
  <si>
    <t>Deferred Taxes (Current Year)</t>
  </si>
  <si>
    <t>Deferred Taxes (Previous Year)</t>
  </si>
  <si>
    <t xml:space="preserve"> cash and bank balances</t>
  </si>
  <si>
    <t xml:space="preserve"> trade receivables</t>
  </si>
  <si>
    <t xml:space="preserve"> inventories</t>
  </si>
  <si>
    <t xml:space="preserve"> Prepaid expenses . . .</t>
  </si>
  <si>
    <t xml:space="preserve"> capital work in progress</t>
  </si>
  <si>
    <t xml:space="preserve"> right-of-use assets</t>
  </si>
  <si>
    <t xml:space="preserve"> intangible assets</t>
  </si>
  <si>
    <t xml:space="preserve"> intangibles under development</t>
  </si>
  <si>
    <t xml:space="preserve"> non current investment</t>
  </si>
  <si>
    <t xml:space="preserve"> deferred tax assets net</t>
  </si>
  <si>
    <t xml:space="preserve"> short-term borrowings</t>
  </si>
  <si>
    <t xml:space="preserve"> Current maturities of long-term borrowings Refer Note . .</t>
  </si>
  <si>
    <t xml:space="preserve"> b total outstanding dues to creditors other than</t>
  </si>
  <si>
    <t xml:space="preserve"> b total outstanding dues to other than micro and small enterprises</t>
  </si>
  <si>
    <t xml:space="preserve"> Interest accrued but not due on borrowings</t>
  </si>
  <si>
    <t xml:space="preserve"> current tax liabilities net</t>
  </si>
  <si>
    <t xml:space="preserve"> long-term borrowings</t>
  </si>
  <si>
    <t xml:space="preserve"> deferred tax liabilities net</t>
  </si>
  <si>
    <t xml:space="preserve"> share capital</t>
  </si>
  <si>
    <t>Profit Loss Statement Drill-Down</t>
  </si>
  <si>
    <t xml:space="preserve"> Interest income on fixed deposits .</t>
  </si>
  <si>
    <t xml:space="preserve"> Interest expense . .</t>
  </si>
  <si>
    <t>Cash Flow Statement Drill-Down</t>
  </si>
  <si>
    <t xml:space="preserve"> decrease increase in current liabilities and provisions </t>
  </si>
  <si>
    <t xml:space="preserve"> increase decrease in inventories </t>
  </si>
  <si>
    <t xml:space="preserve"> increase dectease in trade receivables and other current assets </t>
  </si>
  <si>
    <t xml:space="preserve"> increase in loans and advances </t>
  </si>
  <si>
    <t xml:space="preserve"> decrease increase in financial liabilities </t>
  </si>
  <si>
    <t xml:space="preserve"> increase decrease in other liabilities </t>
  </si>
  <si>
    <t xml:space="preserve"> increase in other assets </t>
  </si>
  <si>
    <t xml:space="preserve"> loss gain on disposal of plant property and equipment net </t>
  </si>
  <si>
    <t xml:space="preserve"> purchase of property plant and equipment </t>
  </si>
  <si>
    <t xml:space="preserve"> investment in share of alp africa </t>
  </si>
  <si>
    <t xml:space="preserve"> proceeds from sale of property plant and equipment </t>
  </si>
  <si>
    <t xml:space="preserve"> cotporate dividend tax paid </t>
  </si>
  <si>
    <t xml:space="preserve"> dividend paid </t>
  </si>
  <si>
    <t xml:space="preserve"> proceeds from long-term borrowings </t>
  </si>
  <si>
    <t xml:space="preserve"> proceeds repayments from short-term borrowings net </t>
  </si>
  <si>
    <t xml:space="preserve"> repayment of long-term borrowings </t>
  </si>
  <si>
    <t>CIF_NO</t>
  </si>
  <si>
    <t>FISCAL</t>
  </si>
  <si>
    <t>CUST_FULL_NM</t>
  </si>
  <si>
    <t>CCY_CD</t>
  </si>
  <si>
    <t>UNIT_CD</t>
  </si>
  <si>
    <t>EXCHANGE_RT</t>
  </si>
  <si>
    <t>NUMBER_OF_MONTH</t>
  </si>
  <si>
    <t>PL_REVENUES</t>
  </si>
  <si>
    <t>PL_REVENUES_GROWTH</t>
  </si>
  <si>
    <t>PL_COST_OF_SALES</t>
  </si>
  <si>
    <t>PL_GROS_PROFIT</t>
  </si>
  <si>
    <t>PL_SG_AND_A_EXPNS</t>
  </si>
  <si>
    <t>PL_RENT</t>
  </si>
  <si>
    <t>PL_GROS_PROFIT_OTHER</t>
  </si>
  <si>
    <t>PL_EBIT</t>
  </si>
  <si>
    <t>PL_INT_INCM</t>
  </si>
  <si>
    <t>PL_INT_EXPNS</t>
  </si>
  <si>
    <t>PL_NON_OPE_INCM_EXPNS</t>
  </si>
  <si>
    <t>PL_EBIT_OTHER</t>
  </si>
  <si>
    <t>PL_EBT</t>
  </si>
  <si>
    <t>PL_TAXES</t>
  </si>
  <si>
    <t>PL_MINORITY_INT</t>
  </si>
  <si>
    <t>PL_EXTRDNRY_GAIN_OR_LOSS</t>
  </si>
  <si>
    <t>PL_EBT_OTHER</t>
  </si>
  <si>
    <t>PL_NET_INCM</t>
  </si>
  <si>
    <t>PL_EBITDA</t>
  </si>
  <si>
    <t>PL_DEPRE_AMORTZATION</t>
  </si>
  <si>
    <t>CF_NET_INCM</t>
  </si>
  <si>
    <t>CF_DEPRE_AMORTZATION</t>
  </si>
  <si>
    <t>CF_TAXES</t>
  </si>
  <si>
    <t>CF_GAIN_FROM_PP_AND_E</t>
  </si>
  <si>
    <t>CF_NET_WORKING_CAPITAL</t>
  </si>
  <si>
    <t>CF_OTHER_OPE_CASHFLOW</t>
  </si>
  <si>
    <t>CF_CASH_FROM_OPE_ACVT</t>
  </si>
  <si>
    <t>CF_CAPEX</t>
  </si>
  <si>
    <t>CF_INVST</t>
  </si>
  <si>
    <t>CF_ACQUISITIONS</t>
  </si>
  <si>
    <t>CF_PROCEEDS_FROM_PP_AND_E</t>
  </si>
  <si>
    <t>CF_OTHER_INVST_CASHFLOW</t>
  </si>
  <si>
    <t>CF_CASH_FROM_INVST_ACVT</t>
  </si>
  <si>
    <t>CF_SALE_OF_STOCK</t>
  </si>
  <si>
    <t>CF_PURCHASE_OF_STOCK</t>
  </si>
  <si>
    <t>CF_CASH_DIVIDNDS</t>
  </si>
  <si>
    <t>CF_DEBT_BORROWING</t>
  </si>
  <si>
    <t>CF_DEBT_REPAYMENT</t>
  </si>
  <si>
    <t>CF_OTHER_FINCNG_CASHFLOW</t>
  </si>
  <si>
    <t>CF_CASH_FROM_FINCNG_ACVT</t>
  </si>
  <si>
    <t>CF_OTHER_FLUCTUATION_OF_CASH</t>
  </si>
  <si>
    <t>CF_NET_CASHFLOW</t>
  </si>
  <si>
    <t>CF_CASH_AT_BEGIN_OF_FISCAL_Y</t>
  </si>
  <si>
    <t>CF_CASH_AT_END_OF_FISCAL_Y</t>
  </si>
  <si>
    <t>CASH_AND_CASH_EQUIVALENTS</t>
  </si>
  <si>
    <t>ACCOUNTS_RECEIVABLES</t>
  </si>
  <si>
    <t>INVENTORIES</t>
  </si>
  <si>
    <t>PREPAID_EXPNS</t>
  </si>
  <si>
    <t>OTHER_CURR_AST</t>
  </si>
  <si>
    <t>CURR_AST</t>
  </si>
  <si>
    <t>NET_PLANT_PRPTY_AND_EQPMNT</t>
  </si>
  <si>
    <t>GROS_PLANT_PRPTY_AND_EQPMNT</t>
  </si>
  <si>
    <t>ACCUMLATED_DEPRE</t>
  </si>
  <si>
    <t>OTHER_TANGIBLE_AST</t>
  </si>
  <si>
    <t>TANGIBLE_AST</t>
  </si>
  <si>
    <t>GOODWILL</t>
  </si>
  <si>
    <t>OTHER_INTANGIBLE_AST</t>
  </si>
  <si>
    <t>INTANGIBLE_AST</t>
  </si>
  <si>
    <t>INVST</t>
  </si>
  <si>
    <t>DEFFERED_CHARGES</t>
  </si>
  <si>
    <t>OTHER_AST</t>
  </si>
  <si>
    <t>NON_CURR_AST_TOTAL</t>
  </si>
  <si>
    <t>TOTAL_AST</t>
  </si>
  <si>
    <t>SHORT_TERM_DEBT</t>
  </si>
  <si>
    <t>LONG_TERM_DEBT_DUE_IN_ONE_Y</t>
  </si>
  <si>
    <t>NOTE_PAYABLE</t>
  </si>
  <si>
    <t>ACCOUNTS_PAYABLE</t>
  </si>
  <si>
    <t>ACCURED_EXPNS</t>
  </si>
  <si>
    <t>TAX_PAYABLE</t>
  </si>
  <si>
    <t>OTHER_CURR_LIAB</t>
  </si>
  <si>
    <t>CURR_LIAB</t>
  </si>
  <si>
    <t>LONG_TERM_DEBT</t>
  </si>
  <si>
    <t>LONG_TERM_BORROWING</t>
  </si>
  <si>
    <t>BOND</t>
  </si>
  <si>
    <t>SUBORDINATE_DEBT</t>
  </si>
  <si>
    <t>DEFFERED_TAXES</t>
  </si>
  <si>
    <t>OTHER_LONG_TERM_LIAB</t>
  </si>
  <si>
    <t>MINORITY_INT</t>
  </si>
  <si>
    <t>LONG_TERM_LIAB</t>
  </si>
  <si>
    <t>LIAB_TOTAL</t>
  </si>
  <si>
    <t>COMMON_STOCK</t>
  </si>
  <si>
    <t>ADDITIONAL_PAID_IN_CAPITAL</t>
  </si>
  <si>
    <t>OTHER_RSRV</t>
  </si>
  <si>
    <t>RETAINED_EARNINGS</t>
  </si>
  <si>
    <t>OTHERS</t>
  </si>
  <si>
    <t>SHAREHOLDERS_EQUITY</t>
  </si>
  <si>
    <t>TOTAL_LIAB_AND_EQUITY</t>
  </si>
  <si>
    <t>OFFBALANCE_LIAB</t>
  </si>
  <si>
    <t>GROS_DEBT</t>
  </si>
  <si>
    <t>NON_PERFORMING_AST</t>
  </si>
  <si>
    <t>RSRV_FOR_NON_PERFORMING_AST</t>
  </si>
  <si>
    <t>UNRALZD_HOLDING_GAIN_LOSSES</t>
  </si>
  <si>
    <t>REAL_NET_WORTH</t>
  </si>
  <si>
    <t xml:space="preserve">Always check </t>
  </si>
  <si>
    <t>Before upload</t>
  </si>
  <si>
    <t>Income statement - (INR MN)</t>
  </si>
  <si>
    <t>Y-o-Y</t>
  </si>
  <si>
    <t>1H 2020</t>
  </si>
  <si>
    <t>1H FY2021</t>
  </si>
  <si>
    <t>Total Revenues</t>
  </si>
  <si>
    <t>EBITDA</t>
  </si>
  <si>
    <t>EBITDA Margin %</t>
  </si>
  <si>
    <t>Depreciation + Amortisation</t>
  </si>
  <si>
    <t>EBIT</t>
  </si>
  <si>
    <t>EBIT Margin %</t>
  </si>
  <si>
    <t>Interest Expense</t>
  </si>
  <si>
    <t>Net Profit</t>
  </si>
  <si>
    <t>Net Profit Margin %</t>
  </si>
  <si>
    <t>Balance Sheet - (INR MN)</t>
  </si>
  <si>
    <t>1H 2021</t>
  </si>
  <si>
    <t>1H vs FY</t>
  </si>
  <si>
    <t>Cash</t>
  </si>
  <si>
    <t>Trade Receivables</t>
  </si>
  <si>
    <t>Inventory</t>
  </si>
  <si>
    <t>Total Fixed Assets (PPE)</t>
  </si>
  <si>
    <t>Total Debt</t>
  </si>
  <si>
    <t xml:space="preserve">  - STD</t>
  </si>
  <si>
    <t xml:space="preserve">  - CPLTD</t>
  </si>
  <si>
    <t xml:space="preserve">  - LTD</t>
  </si>
  <si>
    <t>Shareholders' Equity</t>
  </si>
  <si>
    <t>Tangible Equity</t>
  </si>
  <si>
    <t>Key ratios</t>
  </si>
  <si>
    <t xml:space="preserve">Debt / EBITDA </t>
  </si>
  <si>
    <t>Net debt / EBITDA</t>
  </si>
  <si>
    <t>Working capital gap</t>
  </si>
  <si>
    <t>Interest coverage</t>
  </si>
  <si>
    <t>DSCR</t>
  </si>
  <si>
    <t>NA</t>
  </si>
  <si>
    <t>Total assets/Equity</t>
  </si>
  <si>
    <t>Debt / Equity</t>
  </si>
  <si>
    <t>Debt / Tangible equity</t>
  </si>
  <si>
    <t>Debt / (tangible equity + debt)  (%)</t>
  </si>
  <si>
    <t>Networking capital calculation</t>
  </si>
  <si>
    <t>CDM Account title</t>
  </si>
  <si>
    <t>Output</t>
  </si>
  <si>
    <t>Accounts Receivables</t>
  </si>
  <si>
    <t>Accounts Payable</t>
  </si>
  <si>
    <t>Net Working Capital (Current Year)</t>
  </si>
  <si>
    <t>Net Working Capital (Previous Year)</t>
  </si>
  <si>
    <t>zz_INDIA_Country</t>
  </si>
  <si>
    <t>zz_JAPAN_Country</t>
  </si>
  <si>
    <t>zz_AUSTRALIA_Country</t>
  </si>
  <si>
    <t>zz_HONG KONG_Country</t>
  </si>
  <si>
    <t>zz_U.S.A._Country</t>
  </si>
  <si>
    <t>　Date</t>
  </si>
  <si>
    <t>　Settlement Period</t>
  </si>
  <si>
    <t>　Accounts Type</t>
  </si>
  <si>
    <t>　Currency</t>
  </si>
  <si>
    <t>　Unit</t>
  </si>
  <si>
    <t>CIF</t>
  </si>
  <si>
    <t>Branch/Office Name</t>
  </si>
  <si>
    <t>Customer Name</t>
  </si>
  <si>
    <t>Going-concern Basis（Ａ）</t>
  </si>
  <si>
    <t>Total Asset Basis（Ｂ）</t>
  </si>
  <si>
    <t>Liabilities and Shareholders' Equity</t>
  </si>
  <si>
    <t>book-value</t>
  </si>
  <si>
    <t>Assets</t>
  </si>
  <si>
    <t>Unrealized Gain &amp; Loss（Ａ）</t>
  </si>
  <si>
    <t>current value（Ａ）</t>
  </si>
  <si>
    <t>Unrealized Gain &amp; Loss（Ｂ）</t>
  </si>
  <si>
    <t>current value（Ｂ）</t>
  </si>
  <si>
    <t>Remarks</t>
  </si>
  <si>
    <t>Cash and cash equivalents</t>
  </si>
  <si>
    <t>Account payable (include trade notes payables)</t>
  </si>
  <si>
    <t>Trade account receivable</t>
  </si>
  <si>
    <t>Total short-term debt</t>
  </si>
  <si>
    <t>Securities</t>
  </si>
  <si>
    <t>Accrued Expenses</t>
  </si>
  <si>
    <t>Total Current Liabilities</t>
  </si>
  <si>
    <t>Prepaid expenses</t>
  </si>
  <si>
    <t>Total Fixed Liabilities</t>
  </si>
  <si>
    <t>Total Liabilities</t>
  </si>
  <si>
    <t>Subordinated debt （A･B）</t>
  </si>
  <si>
    <t>④</t>
  </si>
  <si>
    <t>The asset of CEO, etc （A･B）</t>
  </si>
  <si>
    <t>⑤</t>
  </si>
  <si>
    <t>Adjustment of Liabilities</t>
  </si>
  <si>
    <t>▲Liabilities for guarantee</t>
  </si>
  <si>
    <t>▲Damages</t>
  </si>
  <si>
    <t>Total contingent liabilities （A･B）</t>
  </si>
  <si>
    <t>⑥</t>
  </si>
  <si>
    <t>The aggregate amount of unrealized gain/loss (A) （⑦=②+⑤+⑥）</t>
  </si>
  <si>
    <t>⑦</t>
  </si>
  <si>
    <t>Total Current Assets</t>
  </si>
  <si>
    <t>▲Considerations of tax effect</t>
  </si>
  <si>
    <t>Property, Plant &amp; Equipment</t>
  </si>
  <si>
    <t>Unrealized gain/loss with tax effect considered （A）</t>
  </si>
  <si>
    <t>a</t>
  </si>
  <si>
    <t>Land</t>
  </si>
  <si>
    <t>Lease Assets</t>
  </si>
  <si>
    <t>The aggregate amount of unrealized gain/loss (B) （⑧=③+⑤+⑥）</t>
  </si>
  <si>
    <t>⑧</t>
  </si>
  <si>
    <t>Others</t>
  </si>
  <si>
    <t>Other Tangible</t>
  </si>
  <si>
    <t>Unrealized gain/loss with tax effect considered (B)</t>
  </si>
  <si>
    <t>b</t>
  </si>
  <si>
    <t>Common stock</t>
  </si>
  <si>
    <t>⑨</t>
  </si>
  <si>
    <t>Additional paid in capital</t>
  </si>
  <si>
    <t>⑩</t>
  </si>
  <si>
    <t>Retained earnings *1</t>
  </si>
  <si>
    <t>⑪</t>
  </si>
  <si>
    <t>Total tangible fixed assets</t>
  </si>
  <si>
    <t>Other reserve</t>
  </si>
  <si>
    <t>⑫</t>
  </si>
  <si>
    <t>Total intangible fixed assets</t>
  </si>
  <si>
    <t>⑬</t>
  </si>
  <si>
    <t>Notes Receivables from Related Parties</t>
  </si>
  <si>
    <t>▲ Allowance for Investments</t>
  </si>
  <si>
    <t>Shareholders' equity （⑭=⑨:⑬）</t>
  </si>
  <si>
    <t>⑭</t>
  </si>
  <si>
    <t>Other Non current assets</t>
  </si>
  <si>
    <t>*1　For customers with negative retained earnings carried forward, conduct verification of the cause and profit prospect in the future</t>
  </si>
  <si>
    <t>▲unrealized amount of liabilities for retirement payrolls</t>
  </si>
  <si>
    <t>Other Assets</t>
  </si>
  <si>
    <t>Total Fixed Assets</t>
  </si>
  <si>
    <t>Other Adjustment (B)</t>
  </si>
  <si>
    <t>⑮</t>
  </si>
  <si>
    <t>Total Deferred Assets</t>
  </si>
  <si>
    <t>Shareholders' equity in substance (A) after considering retirement benefits (GC basis)</t>
  </si>
  <si>
    <t>Total Assets</t>
  </si>
  <si>
    <t>①</t>
  </si>
  <si>
    <t>②</t>
  </si>
  <si>
    <t>③</t>
  </si>
  <si>
    <t>　 = ④＋a＋⑭＋⑮</t>
  </si>
  <si>
    <t>Shareholders' equity in substance (B) Total Assets Basis</t>
  </si>
  <si>
    <t>　 = ④＋b＋⑭＋⑮</t>
  </si>
  <si>
    <t>Unrealized gain/loss used for quantitative analysis</t>
  </si>
  <si>
    <t>　 = a＋⑮</t>
  </si>
  <si>
    <t>Classification</t>
  </si>
  <si>
    <t>ＭＢ</t>
  </si>
  <si>
    <t>Standalone</t>
  </si>
  <si>
    <t>MIZUHO C-CIF</t>
  </si>
  <si>
    <t xml:space="preserve">Major item includes Balance with Bank - INR 1.83 bn, and Cash on Hand - INR 3 Mn. </t>
  </si>
  <si>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</si>
  <si>
    <t>Accrued Expenses &amp; Other CL</t>
  </si>
  <si>
    <t>Raw materials - INR 6.2 bn; WIP - INR 2.2 bn; FG - INR 2.7 bn; SIT - INR 1.14 bn;  Packing Materials - INR 900 mn; 
(3 year average is 2.07x which is less than current year turnover of 2.72x. Hence, unrealised loss adjustment is made)</t>
  </si>
  <si>
    <t>Deferred tax assets</t>
  </si>
  <si>
    <t>Include Balance with Statutory Authorities - INR 2.7 bn, Advances to suppliers - INR 669 mn, Export Incentive Receivables - INR 776 Mn. Other Other advances - INR 1.8 bn; Forward contracts value related to investment in a JV - INR 1.4 mn; Loans and advances to related parties - INR 178 mn;</t>
  </si>
  <si>
    <t>Leasehold land</t>
  </si>
  <si>
    <t xml:space="preserve">Majorly includes Buildings - INR 5.12 bn, Furniture &amp; Fixtures - INR 202 Mn, Vehicles - INR 309 Mn, and Office Equipments - INR 244 Mn. </t>
  </si>
  <si>
    <t>CWIP</t>
  </si>
  <si>
    <t xml:space="preserve">Includes Goodwill - INR 18 mn (Goodwill on account of Acquisition hence not considered as unrealised loss);  Brands/Trademark - INR 877 mn, Computer Software - INR 220 Mn (Considered as unrealised), Commercial Rights - INR 125 Mn, and Technical Know-How - INR 108 Mn. </t>
  </si>
  <si>
    <t xml:space="preserve">Include Investments in Subsidiaries and Joint Ventures
Investments in Equity Instruments Quoted - INR 1.6 bn, and 
Investments in Equity Instruments (Unquoted) - INR 34.5 Mn (Considered as unrealised). </t>
  </si>
  <si>
    <t>Other Non-Current assets</t>
  </si>
  <si>
    <t>Loans and Advances to Related Parties - INR 13 bn; Other Financial Assets - INR 1.2 bn; Other Non Current Assets - INR 1.7 bn (Include Capital Advances - INR 874 mn, and Balance with statutory Authorities - INR 827 Mn), and Asset for Current Tax - INR 541 Mn.</t>
  </si>
  <si>
    <t>2025/03/31</t>
  </si>
  <si>
    <t>&lt;Control Office&gt;</t>
  </si>
  <si>
    <t xml:space="preserve"> Date</t>
  </si>
  <si>
    <t>Accounts Type</t>
  </si>
  <si>
    <t xml:space="preserve"> Currency</t>
  </si>
  <si>
    <t>The latest period</t>
  </si>
  <si>
    <t xml:space="preserve"> Unit</t>
  </si>
  <si>
    <t>MIZUHO C-CIF Number</t>
  </si>
  <si>
    <t>1.</t>
  </si>
  <si>
    <t>Interest Bearing Liabilities</t>
  </si>
  <si>
    <t>Short Term Debt</t>
  </si>
  <si>
    <t>Long Term Debt
due in one year</t>
  </si>
  <si>
    <t>Long Term Debt</t>
  </si>
  <si>
    <t>Bond</t>
  </si>
  <si>
    <t>Lease Obligations</t>
  </si>
  <si>
    <t>Other Related Items</t>
  </si>
  <si>
    <t>Interest Bearing
Liabilities</t>
  </si>
  <si>
    <t>+</t>
  </si>
  <si>
    <t>=</t>
  </si>
  <si>
    <t>2.</t>
  </si>
  <si>
    <t>Ordinary Working Capital     * If "Ordinary Working Capital" turns negative, this shall be zero.</t>
  </si>
  <si>
    <t>Acconts Receivables</t>
  </si>
  <si>
    <t>Note Payable</t>
  </si>
  <si>
    <t>Dead Stock and Bad Debt
relation to Acconts Receivables and Inventories</t>
  </si>
  <si>
    <t>Ordinary Working Capital</t>
  </si>
  <si>
    <t>-</t>
  </si>
  <si>
    <t>3.</t>
  </si>
  <si>
    <t>Disposable Amount, Other Deductible Items</t>
  </si>
  <si>
    <t>Cash and
Cash Equivalents</t>
  </si>
  <si>
    <t>Securities for Sale</t>
  </si>
  <si>
    <t>Negative
Working Capital</t>
  </si>
  <si>
    <t>Disposable Amount,
Other Deductible Items</t>
  </si>
  <si>
    <t>4.</t>
  </si>
  <si>
    <t>Profit from Core Business Operations</t>
  </si>
  <si>
    <t>Average</t>
  </si>
  <si>
    <t>　Operating Income</t>
  </si>
  <si>
    <t>A</t>
  </si>
  <si>
    <t xml:space="preserve"> Net Income</t>
  </si>
  <si>
    <t>B</t>
  </si>
  <si>
    <t xml:space="preserve"> Depreciation and Amortisation</t>
  </si>
  <si>
    <t>　A＋B</t>
  </si>
  <si>
    <t>　Core Business Operations</t>
  </si>
  <si>
    <t>･</t>
  </si>
  <si>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</si>
  <si>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</si>
  <si>
    <t>《Remarks column》</t>
  </si>
  <si>
    <t>5.</t>
  </si>
  <si>
    <t>Calculation of the number of years required to fully repay debts</t>
  </si>
  <si>
    <t>Interest Bearing Liabilities
that should be Repaid out of Profits</t>
  </si>
  <si>
    <t>The number of years required to fully repay debts</t>
  </si>
  <si>
    <t>÷</t>
  </si>
  <si>
    <t>years</t>
  </si>
  <si>
    <r>
      <rPr>
        <sz val="12"/>
        <rFont val="Arial"/>
        <family val="2"/>
        <charset val="1"/>
      </rPr>
      <t>Unit</t>
    </r>
    <r>
      <rPr>
        <sz val="12"/>
        <rFont val="ＭＳ ゴシック"/>
        <family val="3"/>
        <charset val="128"/>
      </rPr>
      <t>：</t>
    </r>
    <r>
      <rPr>
        <sz val="12"/>
        <rFont val="Arial"/>
        <family val="2"/>
        <charset val="1"/>
      </rPr>
      <t>US$ M</t>
    </r>
  </si>
  <si>
    <t>Credit Approval Authority Determination Worksheet</t>
  </si>
  <si>
    <t>Date</t>
  </si>
  <si>
    <r>
      <rPr>
        <sz val="11"/>
        <rFont val="Arial"/>
        <family val="2"/>
        <charset val="1"/>
      </rPr>
      <t xml:space="preserve">Input </t>
    </r>
    <r>
      <rPr>
        <sz val="11"/>
        <rFont val="ＭＳ ゴシック"/>
        <family val="3"/>
        <charset val="128"/>
      </rPr>
      <t>○</t>
    </r>
    <r>
      <rPr>
        <sz val="11"/>
        <rFont val="Arial"/>
        <family val="2"/>
        <charset val="1"/>
      </rPr>
      <t xml:space="preserve"> </t>
    </r>
  </si>
  <si>
    <t>Office/Dept</t>
  </si>
  <si>
    <t>　</t>
  </si>
  <si>
    <t>Credit Application</t>
  </si>
  <si>
    <r>
      <rPr>
        <sz val="11"/>
        <rFont val="Arial"/>
        <family val="2"/>
        <charset val="1"/>
      </rPr>
      <t>Input A</t>
    </r>
    <r>
      <rPr>
        <sz val="11"/>
        <rFont val="ＭＳ ゴシック"/>
        <family val="3"/>
        <charset val="128"/>
      </rPr>
      <t>～</t>
    </r>
    <r>
      <rPr>
        <sz val="11"/>
        <rFont val="Arial"/>
        <family val="2"/>
        <charset val="1"/>
      </rPr>
      <t>I</t>
    </r>
  </si>
  <si>
    <t>Table</t>
  </si>
  <si>
    <t>Officer</t>
  </si>
  <si>
    <t>○</t>
  </si>
  <si>
    <t>Rating Application</t>
  </si>
  <si>
    <t>Input A&amp;C</t>
  </si>
  <si>
    <t>Extension Number</t>
  </si>
  <si>
    <t xml:space="preserve"> (</t>
  </si>
  <si>
    <t>)</t>
  </si>
  <si>
    <t>Mizuho C-CIF</t>
  </si>
  <si>
    <t>Rating</t>
  </si>
  <si>
    <t>Mizuho C-CIF(s) of customer(s) to be combined under one name with the obligor</t>
  </si>
  <si>
    <t>Belongs to own office</t>
  </si>
  <si>
    <t>YES</t>
  </si>
  <si>
    <t>NO</t>
  </si>
  <si>
    <t>Company 
G Rating*</t>
  </si>
  <si>
    <t>Belongs to other office</t>
  </si>
  <si>
    <t>(*)Financial Institutions only</t>
  </si>
  <si>
    <t>Collateral</t>
  </si>
  <si>
    <t>No</t>
  </si>
  <si>
    <t>Guarantee</t>
  </si>
  <si>
    <t>1. CAA Determination</t>
  </si>
  <si>
    <r>
      <rPr>
        <b/>
        <sz val="11"/>
        <rFont val="Arial"/>
        <family val="2"/>
        <charset val="1"/>
      </rPr>
      <t>A. Calculation of DMS Exposure</t>
    </r>
    <r>
      <rPr>
        <b/>
        <sz val="11"/>
        <rFont val="ＭＳ ゴシック"/>
        <family val="3"/>
        <charset val="128"/>
      </rPr>
      <t>（</t>
    </r>
    <r>
      <rPr>
        <b/>
        <sz val="11"/>
        <rFont val="Arial"/>
        <family val="2"/>
        <charset val="1"/>
      </rPr>
      <t>Before Execution</t>
    </r>
    <r>
      <rPr>
        <b/>
        <sz val="11"/>
        <rFont val="ＭＳ ゴシック"/>
        <family val="3"/>
        <charset val="128"/>
      </rPr>
      <t>）</t>
    </r>
  </si>
  <si>
    <t>Total Credit Exposure</t>
  </si>
  <si>
    <t>Collateral(Quality+General)</t>
  </si>
  <si>
    <t>Quality Guarantee</t>
  </si>
  <si>
    <t>Unsecured Credit</t>
  </si>
  <si>
    <r>
      <rPr>
        <sz val="8"/>
        <rFont val="Arial"/>
        <family val="2"/>
        <charset val="1"/>
      </rPr>
      <t xml:space="preserve">Exchange rate
</t>
    </r>
    <r>
      <rPr>
        <sz val="8"/>
        <rFont val="ＭＳ Ｐゴシック"/>
        <family val="3"/>
        <charset val="128"/>
      </rPr>
      <t>（</t>
    </r>
    <r>
      <rPr>
        <sz val="8"/>
        <rFont val="Arial"/>
        <family val="2"/>
        <charset val="1"/>
      </rPr>
      <t>*2</t>
    </r>
    <r>
      <rPr>
        <sz val="8"/>
        <rFont val="ＭＳ Ｐゴシック"/>
        <family val="3"/>
        <charset val="128"/>
      </rPr>
      <t>）</t>
    </r>
  </si>
  <si>
    <t>Before Adjustment</t>
  </si>
  <si>
    <t>After Adjustment</t>
  </si>
  <si>
    <t>On Balance</t>
  </si>
  <si>
    <t>Off Balance</t>
  </si>
  <si>
    <t>Total(*1)</t>
  </si>
  <si>
    <t>(*1)Make sure to match the total credit exposure before adjustment with the DMS Total Limit in DMS Group Exposure List / Exposure List (byCompany) output from CDM.</t>
  </si>
  <si>
    <t>(*2)Input exchange rate to convert DMS Exposure into Japanese Yen, be sure to use the latest Mizuho Special Rates.</t>
  </si>
  <si>
    <t>B. Calculation of Net Credit Increase / Decrease</t>
  </si>
  <si>
    <t>This Transaction</t>
  </si>
  <si>
    <t>Net Credit
Increase</t>
  </si>
  <si>
    <r>
      <rPr>
        <b/>
        <sz val="11"/>
        <rFont val="Arial"/>
        <family val="2"/>
        <charset val="1"/>
      </rPr>
      <t>C. Calculation of DMS Exposure</t>
    </r>
    <r>
      <rPr>
        <b/>
        <sz val="11"/>
        <rFont val="ＭＳ ゴシック"/>
        <family val="3"/>
        <charset val="128"/>
      </rPr>
      <t>（</t>
    </r>
    <r>
      <rPr>
        <b/>
        <sz val="11"/>
        <rFont val="Arial"/>
        <family val="2"/>
        <charset val="1"/>
      </rPr>
      <t>After Execution</t>
    </r>
    <r>
      <rPr>
        <b/>
        <sz val="11"/>
        <rFont val="ＭＳ ゴシック"/>
        <family val="3"/>
        <charset val="128"/>
      </rPr>
      <t>）</t>
    </r>
  </si>
  <si>
    <t>Limit</t>
  </si>
  <si>
    <t>Determination</t>
  </si>
  <si>
    <t>Credit Exposure</t>
  </si>
  <si>
    <t>DMS Exposure</t>
  </si>
  <si>
    <t>Net Credit increase/decrease</t>
  </si>
  <si>
    <r>
      <rPr>
        <b/>
        <sz val="11"/>
        <rFont val="Arial"/>
        <family val="2"/>
        <charset val="1"/>
      </rPr>
      <t>D. Customers or Transactions Subject to Head Office Approval</t>
    </r>
    <r>
      <rPr>
        <sz val="11"/>
        <rFont val="Arial"/>
        <family val="2"/>
        <charset val="1"/>
      </rPr>
      <t xml:space="preserve">  * In-house Approval is NOT permitted. </t>
    </r>
  </si>
  <si>
    <r>
      <rPr>
        <b/>
        <sz val="10"/>
        <rFont val="ＭＳ ゴシック"/>
        <family val="3"/>
        <charset val="128"/>
      </rPr>
      <t>＜</t>
    </r>
    <r>
      <rPr>
        <b/>
        <sz val="10"/>
        <rFont val="Arial"/>
        <family val="2"/>
        <charset val="1"/>
      </rPr>
      <t>I. Customers Subject to Head Office Approval</t>
    </r>
    <r>
      <rPr>
        <b/>
        <sz val="10"/>
        <rFont val="ＭＳ ゴシック"/>
        <family val="3"/>
        <charset val="128"/>
      </rPr>
      <t>＞</t>
    </r>
    <r>
      <rPr>
        <b/>
        <sz val="10"/>
        <rFont val="ＭＳ Ｐゴシック"/>
        <family val="3"/>
        <charset val="128"/>
      </rPr>
      <t xml:space="preserve"> </t>
    </r>
  </si>
  <si>
    <t xml:space="preserve">  1.Customer categorization is Special Attention or below</t>
  </si>
  <si>
    <t xml:space="preserve">  2.New Credit Customer</t>
  </si>
  <si>
    <t xml:space="preserve">  3.Customers with credit transactions within Multi-offices</t>
  </si>
  <si>
    <t xml:space="preserve">  4.Financial Institutions</t>
  </si>
  <si>
    <t xml:space="preserve">  5.Companies that Mizuho group's former/current officers and staff members serve as a representative (President)</t>
  </si>
  <si>
    <t xml:space="preserve">  6.Consumer finance company</t>
  </si>
  <si>
    <t xml:space="preserve">  7.Customer who is anti-social element or suspected of being anti-social element</t>
  </si>
  <si>
    <t xml:space="preserve">  8.Fund Transactions</t>
  </si>
  <si>
    <r>
      <rPr>
        <b/>
        <sz val="10"/>
        <rFont val="ＭＳ ゴシック"/>
        <family val="3"/>
        <charset val="128"/>
      </rPr>
      <t>＜</t>
    </r>
    <r>
      <rPr>
        <b/>
        <sz val="10"/>
        <rFont val="Arial"/>
        <family val="2"/>
        <charset val="1"/>
      </rPr>
      <t>II. Credit Transactions Subject to Head Office Approval</t>
    </r>
    <r>
      <rPr>
        <b/>
        <sz val="10"/>
        <rFont val="ＭＳ ゴシック"/>
        <family val="3"/>
        <charset val="128"/>
      </rPr>
      <t>＞</t>
    </r>
  </si>
  <si>
    <t xml:space="preserve">  1.Within loans and purchase of private bonds, transaction having bullet repayments or a balloon payments</t>
  </si>
  <si>
    <t>However, the below cases are exempt - (a) Credit  term  for term-loan facility is 1 year or under (3 years or under in the case of customers rated A or B)</t>
  </si>
  <si>
    <t xml:space="preserve">                                                                  (b) Revolving facility within 1 year of maximum drawdown period</t>
  </si>
  <si>
    <t xml:space="preserve">  2.Within loans and purchase of private bonds, transaction having over 5 years of credit term or maximum drawdown period </t>
  </si>
  <si>
    <t xml:space="preserve"> (excluding credit to customers with A or B rating), when any of the following is selected for Purpose in CDM:</t>
  </si>
  <si>
    <t>Purpse in CDM:  Working Capital (long-term), Bridge Loan, Trading (export), Trading (import),  Others</t>
  </si>
  <si>
    <t xml:space="preserve">  3.Credit extension for a period of more than ten years</t>
  </si>
  <si>
    <t xml:space="preserve">However, all of following conditions are met, twenty years - (a)It is secured 100% by collateral and guarantee on a collateral value basis </t>
  </si>
  <si>
    <r>
      <rPr>
        <sz val="10"/>
        <rFont val="ＭＳ Ｐゴシック"/>
        <family val="3"/>
        <charset val="128"/>
      </rPr>
      <t>　　　　　　　　　　　　　　　　　　　　　　　　　　　　　　　　　　　　　　　　　　</t>
    </r>
    <r>
      <rPr>
        <sz val="10"/>
        <rFont val="Arial"/>
        <family val="2"/>
        <charset val="1"/>
      </rPr>
      <t>(b)Purpose in CDM is Equipment Fund, or a derivatives transaction related to a lending for the use of equipment fund</t>
    </r>
  </si>
  <si>
    <r>
      <rPr>
        <sz val="10"/>
        <rFont val="ＭＳ Ｐゴシック"/>
        <family val="3"/>
        <charset val="128"/>
      </rPr>
      <t>　　　　　　　　　　　　　　　　　　　　　　　　　　　　　　　　　　　　　　　　　　</t>
    </r>
    <r>
      <rPr>
        <sz val="10"/>
        <rFont val="Arial"/>
        <family val="2"/>
        <charset val="1"/>
      </rPr>
      <t>(c)At the time of renewal or amendment, credit term shall not exceed 20 years in total</t>
    </r>
  </si>
  <si>
    <t xml:space="preserve">  4.Securities lending</t>
  </si>
  <si>
    <t xml:space="preserve">  5.Noteless products (applies only within Japan)</t>
  </si>
  <si>
    <t xml:space="preserve">  6.Customer credit securitization(except for  recourse type and third party recourse type)</t>
  </si>
  <si>
    <t xml:space="preserve">  7.Acquiring deposit collateral from other banks</t>
  </si>
  <si>
    <t xml:space="preserve">  8.Transaction guaranteed by a customer on CRMD list; transaction collateralizing securities (quality/general collateral only) issued by such customer</t>
  </si>
  <si>
    <t xml:space="preserve">  9.Establishment/renewal of Interbank Credit Line</t>
  </si>
  <si>
    <t xml:space="preserve">  10.Establishment/renewal of Mizuho Trade Line (MTL)</t>
  </si>
  <si>
    <t xml:space="preserve">  11.Establishment of credit derivatives limits and equity derivatives limits</t>
  </si>
  <si>
    <t xml:space="preserve">  12.Repo transactions</t>
  </si>
  <si>
    <t xml:space="preserve">  13.Specialized lending (except for recourse type)</t>
  </si>
  <si>
    <t xml:space="preserve">  14.Project Finance</t>
  </si>
  <si>
    <t xml:space="preserve">  15.Acquisition Finance</t>
  </si>
  <si>
    <t xml:space="preserve">  16.Ship SPV transactions(excluding customers with A or B rating)</t>
  </si>
  <si>
    <t xml:space="preserve">  17.Real estate finance involving receipt of loan origination fee (excluding customers with A or B rating)</t>
  </si>
  <si>
    <t xml:space="preserve">  18.Asset-based finance involving receipt of loan origination fee (excluding customers with A or B rating)</t>
  </si>
  <si>
    <t xml:space="preserve">  19."Credit Lines for Corporate Customers" and "Credit Line for Japanese Financial Institutions"</t>
  </si>
  <si>
    <t xml:space="preserve">  20.Credit transactions under "Credit Lines for Corporate Customers" or "Credit Line for Japanese Financial Institutions", which do not fulfill </t>
  </si>
  <si>
    <t xml:space="preserve">      the standard conditions</t>
  </si>
  <si>
    <t xml:space="preserve">  21.Transactions subject to double-gearing regulations</t>
  </si>
  <si>
    <t xml:space="preserve">  22.Determination of customers whose loan conditions had been eased which require the H.O. approval</t>
  </si>
  <si>
    <t xml:space="preserve">  23.Credit transactions or credit risk transferring transactions with Mizuho Group companies</t>
  </si>
  <si>
    <t xml:space="preserve">  24.Subordinated Loans/Acquisition of Subordinated Bonds</t>
  </si>
  <si>
    <r>
      <rPr>
        <sz val="10"/>
        <rFont val="Arial"/>
        <family val="2"/>
        <charset val="1"/>
      </rPr>
      <t xml:space="preserve">  25.Other transactions which are indicated as H.O. approval in </t>
    </r>
    <r>
      <rPr>
        <i/>
        <sz val="10"/>
        <rFont val="Arial"/>
        <family val="2"/>
        <charset val="1"/>
      </rPr>
      <t>Administrative Guidelines for CAA Determination</t>
    </r>
    <r>
      <rPr>
        <sz val="10"/>
        <rFont val="Arial"/>
        <family val="2"/>
        <charset val="1"/>
      </rPr>
      <t>(including Amendment and Specific cases)</t>
    </r>
  </si>
  <si>
    <t xml:space="preserve">E. Credit Transactions Subject to In-house Approval  </t>
  </si>
  <si>
    <r>
      <rPr>
        <sz val="9"/>
        <rFont val="ＭＳ Ｐゴシック"/>
        <family val="3"/>
        <charset val="128"/>
      </rPr>
      <t>　　</t>
    </r>
    <r>
      <rPr>
        <sz val="9"/>
        <rFont val="Arial"/>
        <family val="2"/>
        <charset val="1"/>
      </rPr>
      <t>*If it does not fall under D above, the CAA is In-house regardless of the DMS Exposure.(Some transactions are in-house approval even if D above applied.)</t>
    </r>
  </si>
  <si>
    <t xml:space="preserve">  1.Renewal (same amount / decrease in credit amount) of a revolving application that satisfies all of the conditions below.         
</t>
  </si>
  <si>
    <t xml:space="preserve">     (a)The customer's rating is A1 – C3.</t>
  </si>
  <si>
    <t xml:space="preserve">     (b)No deterioration from those in the previous credit application</t>
  </si>
  <si>
    <t xml:space="preserve">     (c)Credit term and the maximum drawdown period does not exceed one year</t>
  </si>
  <si>
    <t xml:space="preserve">  2.Renewal application of general credit line for financial institution at same/decreased amount, which satisfies all conditions below.         
</t>
  </si>
  <si>
    <t xml:space="preserve">     (a)The customer’s rating A1 – B2  (b)No deterioration of credit rating compared with previous application</t>
  </si>
  <si>
    <t xml:space="preserve">     (c)No deterioration from those in the previous credit application (d)Credit term and the maximum drawdown period does not exceed one year</t>
  </si>
  <si>
    <t>STEP1</t>
  </si>
  <si>
    <t>Customers Subject to H.O. Approval</t>
  </si>
  <si>
    <r>
      <rPr>
        <sz val="10"/>
        <rFont val="Arial"/>
        <family val="2"/>
        <charset val="1"/>
      </rPr>
      <t xml:space="preserve">     (e)Customer is not categorized in “Control Stage” in financial institution monitoring defined in </t>
    </r>
    <r>
      <rPr>
        <i/>
        <sz val="10"/>
        <rFont val="Arial"/>
        <family val="2"/>
        <charset val="1"/>
      </rPr>
      <t>Credit Management Procedures</t>
    </r>
  </si>
  <si>
    <t>STEP2</t>
  </si>
  <si>
    <t>Transactions Subject to H.O. Approval</t>
  </si>
  <si>
    <r>
      <rPr>
        <sz val="10"/>
        <rFont val="Arial"/>
        <family val="2"/>
        <charset val="1"/>
      </rPr>
      <t xml:space="preserve">        </t>
    </r>
    <r>
      <rPr>
        <i/>
        <sz val="10"/>
        <rFont val="Arial"/>
        <family val="2"/>
        <charset val="1"/>
      </rPr>
      <t xml:space="preserve"> for Market Transactions with Financial Institutions</t>
    </r>
  </si>
  <si>
    <t xml:space="preserve">  3.Credit transactions under credit lines for general corporations and Japanese financial institutions, which fulfill the standard conditions</t>
  </si>
  <si>
    <t>STEP3</t>
  </si>
  <si>
    <t>Credit Transactions Subject to In-house Approval</t>
  </si>
  <si>
    <t xml:space="preserve">  4.The foreign bills bought indicated below:</t>
  </si>
  <si>
    <t>STEP4</t>
  </si>
  <si>
    <t>CAA Determination Table</t>
  </si>
  <si>
    <r>
      <rPr>
        <sz val="10"/>
        <rFont val="Arial"/>
        <family val="2"/>
        <charset val="1"/>
      </rPr>
      <t xml:space="preserve">    -Export bills issued under letter of credit   -Treasury checks or equivalent  -Remittance checks issued by the banks to be designated separately
</t>
    </r>
  </si>
  <si>
    <t xml:space="preserve">    -Traveler’s checks  -Bills drawn based on traveler’s letter of credit
</t>
  </si>
  <si>
    <t xml:space="preserve">  5.Limits of options written by MHBK for which option premium is paid in lump-sum two business days after trade date</t>
  </si>
  <si>
    <r>
      <rPr>
        <sz val="10"/>
        <rFont val="Arial"/>
        <family val="2"/>
        <charset val="1"/>
      </rPr>
      <t xml:space="preserve">  6.Other transactions which are indicated as In-house approval in</t>
    </r>
    <r>
      <rPr>
        <i/>
        <sz val="10"/>
        <rFont val="Arial"/>
        <family val="2"/>
        <charset val="1"/>
      </rPr>
      <t xml:space="preserve"> Administrative Guidelines for CAA Determination</t>
    </r>
    <r>
      <rPr>
        <sz val="10"/>
        <rFont val="Arial"/>
        <family val="2"/>
        <charset val="1"/>
      </rPr>
      <t xml:space="preserve"> (including Amendment and Specific cases)</t>
    </r>
  </si>
  <si>
    <t>F. Determination</t>
  </si>
  <si>
    <t>Auto Determination</t>
  </si>
  <si>
    <t>Final Determination</t>
  </si>
  <si>
    <t>Notes</t>
  </si>
  <si>
    <r>
      <rPr>
        <sz val="10"/>
        <rFont val="ＭＳ Ｐゴシック"/>
        <family val="3"/>
        <charset val="128"/>
      </rPr>
      <t>＊</t>
    </r>
    <r>
      <rPr>
        <sz val="10"/>
        <rFont val="Arial"/>
        <family val="2"/>
        <charset val="1"/>
      </rPr>
      <t>When changing Auto Determination, state the reason.</t>
    </r>
  </si>
  <si>
    <t>2. Other Points</t>
  </si>
  <si>
    <t>G. Credit Transactions Subjected in the Credit Policies   (No effect on Approval determination)</t>
  </si>
  <si>
    <t>Yes</t>
  </si>
  <si>
    <r>
      <rPr>
        <sz val="10"/>
        <rFont val="ＭＳ Ｐゴシック"/>
        <family val="3"/>
        <charset val="128"/>
      </rPr>
      <t>＊</t>
    </r>
    <r>
      <rPr>
        <sz val="10"/>
        <rFont val="Arial"/>
        <family val="2"/>
        <charset val="1"/>
      </rPr>
      <t xml:space="preserve">If Yes, create </t>
    </r>
    <r>
      <rPr>
        <i/>
        <sz val="10"/>
        <rFont val="Arial"/>
        <family val="2"/>
        <charset val="1"/>
      </rPr>
      <t>ES Credit Policy Check Sheet/ Check Sheet for Transition Risk/Human Rights Due Diligence Sheet</t>
    </r>
    <r>
      <rPr>
        <sz val="10"/>
        <rFont val="Arial"/>
        <family val="2"/>
        <charset val="1"/>
      </rPr>
      <t>.</t>
    </r>
  </si>
  <si>
    <t>H.Credit Transactions subjected in the Equator Principles Check   (No effect on Approval determination)</t>
  </si>
  <si>
    <r>
      <rPr>
        <sz val="10"/>
        <rFont val="ＭＳ ゴシック"/>
        <family val="3"/>
        <charset val="128"/>
      </rPr>
      <t>＊</t>
    </r>
    <r>
      <rPr>
        <sz val="10"/>
        <rFont val="Arial"/>
        <family val="2"/>
        <charset val="1"/>
      </rPr>
      <t xml:space="preserve">If Yes, follow </t>
    </r>
    <r>
      <rPr>
        <i/>
        <sz val="10"/>
        <rFont val="Arial"/>
        <family val="2"/>
        <charset val="1"/>
      </rPr>
      <t>the Equator Principles Implementation Manual</t>
    </r>
  </si>
  <si>
    <t>I. Check if Credit Exposure Limits by Rating (CELR) is exceeded   (No effect on Approval determination)</t>
  </si>
  <si>
    <t>Exceeded</t>
  </si>
  <si>
    <t>Not exceeded/Not applicabe</t>
  </si>
  <si>
    <r>
      <rPr>
        <sz val="11"/>
        <rFont val="Meiryo UI"/>
        <family val="3"/>
        <charset val="128"/>
      </rPr>
      <t>＊If a Company Group EXP exceeds the applicable CELR, the control office needs to develop an ACP for the group. （See：</t>
    </r>
    <r>
      <rPr>
        <i/>
        <sz val="11"/>
        <rFont val="Meiryo UI"/>
        <family val="3"/>
        <charset val="128"/>
      </rPr>
      <t>Operating Procedures for Annual Credit Policy</t>
    </r>
    <r>
      <rPr>
        <sz val="11"/>
        <rFont val="Meiryo UI"/>
        <family val="3"/>
        <charset val="128"/>
      </rPr>
      <t>）</t>
    </r>
  </si>
  <si>
    <t>【ECLR】　the parent company’s credit rating A1・2:16,000　A3:10,000　B:5,000　C:1,500　D:600　E or below:Not Applicable　(Yens in 100 millions)</t>
  </si>
  <si>
    <t>October, 2022 Revision</t>
  </si>
  <si>
    <t xml:space="preserve">   Extension Number (</t>
  </si>
  <si>
    <t>Guarantor Name</t>
  </si>
  <si>
    <t>Does the guarantee satisfy the conditions for Quality guarantee?</t>
  </si>
  <si>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</si>
  <si>
    <t>Effectiveness of the guarantee cannot be considered</t>
  </si>
  <si>
    <t>Is the guarantor a member of the same customer group as the obligor?</t>
  </si>
  <si>
    <t>Is the MHBK Rating of the obligor decided based on the Top Down Approach (TDA)?
Is the MHBK Rating of the obligor reflecting the creditworthiness of the credit enhaner (e.g. a party with recourse obligation)?</t>
  </si>
  <si>
    <t>Effectivenss can be considered</t>
  </si>
  <si>
    <t>*Effectiveness of the guarantee cannot be considered</t>
  </si>
  <si>
    <t>Is the MHBK Rating of the guarantor decided based on the Top Down Approach (TDA)?</t>
  </si>
  <si>
    <t>Is the obligor a parent company?</t>
  </si>
  <si>
    <t>August, 2019(5Y)</t>
  </si>
  <si>
    <t xml:space="preserve"> Credit Division in Charge</t>
  </si>
  <si>
    <t>Shareholders' equity in substance</t>
  </si>
  <si>
    <t>Claims Requiring Strict Management Claims</t>
  </si>
  <si>
    <t>Number of years to fully repay debt</t>
  </si>
  <si>
    <t>Incidence of delinquency (past-due loans)</t>
  </si>
  <si>
    <t>Number of years required for the correction of negative SH equity in substance</t>
  </si>
  <si>
    <t>Delinquency start date (YYYY/MM)</t>
  </si>
  <si>
    <t>Data</t>
  </si>
  <si>
    <t>Interest Bearing Liabilities （Ａ）</t>
  </si>
  <si>
    <t>Input Interest Bearing Liabilities of non-consolidated.</t>
  </si>
  <si>
    <t>Ordinary Working Capital (including cash) （Ｂ）</t>
  </si>
  <si>
    <t>Cash（*）</t>
  </si>
  <si>
    <t>Input a calculation basis to remarks column.</t>
  </si>
  <si>
    <t>Difference （Ａ）-（Ｂ）</t>
  </si>
  <si>
    <t>In case of positive number, check required.</t>
  </si>
  <si>
    <t>* Limited to cases where, for example, ordinary working capital comprises cash and deposits for a period, due to a payments/receipts timing gap.</t>
  </si>
  <si>
    <t xml:space="preserve"> 1. Status of customer</t>
  </si>
  <si>
    <t>Customer under Strict Management</t>
  </si>
  <si>
    <t>→</t>
  </si>
  <si>
    <t>E2（Completed）</t>
  </si>
  <si>
    <t>Delinquent Customer (excluding delinquency caused by technical reasons or other reasons not atttributable to the customer)</t>
  </si>
  <si>
    <t>Customer with negative Shareholders' equity that can be cleared within a standard (restructuring) time period but which cannot be shown as certain to be cleared in a short time period.</t>
  </si>
  <si>
    <t>Customer highly likely to be categorized as Customer to be Insolvent on stand-alone basis, but for which there is parent company support with the intention of maintaining business viability.</t>
  </si>
  <si>
    <t>Customer with negative Shareholders' equity in substance which is certain to be cleared in a short time period.</t>
  </si>
  <si>
    <t>Customer not matching any of 1 to 5 above</t>
  </si>
  <si>
    <t xml:space="preserve"> a. Examination of Ordinary Working Capital: Do the customer's borrowings fall within the scope of ordinary working capital?</t>
  </si>
  <si>
    <t xml:space="preserve">Examine whether the customer's borrowings fall within the scope of ordinary working capital if lending from other financial institutions is included.
</t>
  </si>
  <si>
    <t>Can be demonstrated</t>
  </si>
  <si>
    <t>E1（Completed）</t>
  </si>
  <si>
    <t>Cannot be demonstrated</t>
  </si>
  <si>
    <t>《Remarks column（Supplementary materials can be attached separately）》</t>
  </si>
  <si>
    <t xml:space="preserve"> b. Actual condition judgment: Based on the customer's situation (including other financial institutions), is there high probability that the customer is going to require support from Financial Institution (including other banks) for continuing a business ?</t>
  </si>
  <si>
    <t>Make a comprehensive determination of factors such as the customer's repayment ability, financial condition, cash flow, and the presence of actual supporters such as a parent company.</t>
  </si>
  <si>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</si>
  <si>
    <t>Final result for E1･E2 determination</t>
  </si>
  <si>
    <t>E2</t>
  </si>
  <si>
    <t>For the use of the credit division in charge of the credit rating only</t>
  </si>
  <si>
    <t>For the use of the credit division in charge of the transaction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</si>
</sst>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164" formatCode="#,##0;\-#,##0;\-"/>
    <numFmt numFmtId="165" formatCode="_ * #,##0.00_ ;_ * \-#,##0.00_ ;_ * \-??_ ;_ @_ "/>
    <numFmt numFmtId="166" formatCode="_(* #,##0.00_);_(* \(#,##0.00\);_(* \-??_);_(@_)"/>
    <numFmt numFmtId="167" formatCode="\¥#,##0;[Red]&quot;¥-&quot;#,##0"/>
    <numFmt numFmtId="168" formatCode="_(* #,##0.0000_);_(* \(#,##0.0000\);_(* \-??_);_(@_)"/>
    <numFmt numFmtId="169" formatCode="\$#,##0_);&quot;($&quot;#,##0\)"/>
    <numFmt numFmtId="170" formatCode="_ * #,##0_ ;_ * \-#,##0_ ;_ * \-_ ;_ @_ "/>
    <numFmt numFmtId="171" formatCode="_(\$* #,##0.00_);_(\$* \(#,##0.00\);_(\$* \-??_);_(@_)"/>
    <numFmt numFmtId="172" formatCode="_ &quot;₹ &quot;* #,##0_ ;_ &quot;₹ &quot;* \-#,##0_ ;_ &quot;₹ &quot;* \-_ ;_ @_ "/>
    <numFmt numFmtId="173" formatCode="[$-4009]dd/mm/yyyy;@"/>
    <numFmt numFmtId="174" formatCode="_(* #,##0_);_(* \(#,##0\);_(* \-??_);_(@_)"/>
    <numFmt numFmtId="175" formatCode="0.0%"/>
    <numFmt numFmtId="176" formatCode="_(* #,##0.000_);_(* \(#,##0.000\);_(* \-??_);_(@_)"/>
    <numFmt numFmtId="177" formatCode="_(* #,##0.0_);_(* \(#,##0.0\);_(* \-??_);_(@_)"/>
    <numFmt numFmtId="178" formatCode="_(* #,##0.00000_);_(* \(#,##0.00000\);_(* \-??_);_(@_)"/>
    <numFmt numFmtId="179" formatCode="_(* #,##0.000000_);_(* \(#,##0.000000\);_(* \-??_);_(@_)"/>
    <numFmt numFmtId="180" formatCode="_(* #,##0.00000000000000000_);_(* \(#,##0.00000000000000000\);_(* \-??_);_(@_)"/>
    <numFmt numFmtId="181" formatCode="_(* #,##0.00000000000000_);_(* \(#,##0.00000000000000\);_(* \-??_);_(@_)"/>
    <numFmt numFmtId="182" formatCode="_(* #,##0_);_(* \(#,##0\);_(* \-_);_(@_)"/>
    <numFmt numFmtId="183" formatCode="#,##0.0"/>
    <numFmt numFmtId="184" formatCode="_-* #,##0_-;\-* #,##0_-;_-* \-??_-;_-@_-"/>
    <numFmt numFmtId="185" formatCode="0.00\x"/>
    <numFmt numFmtId="186" formatCode="#,##0_ "/>
    <numFmt numFmtId="187" formatCode="#,##0;&quot;▲ &quot;#,##0"/>
    <numFmt numFmtId="188" formatCode="0;&quot;▲ &quot;0"/>
    <numFmt numFmtId="189" formatCode="yyyy/m/d;@"/>
    <numFmt numFmtId="190" formatCode="0.00_ "/>
    <numFmt numFmtId="191" formatCode="#,##0.00;&quot;▲ &quot;#,##0.00"/>
    <numFmt numFmtId="192" formatCode="#;\0;0"/>
    <numFmt numFmtId="193" formatCode="[$-4009]dd/mm/yy;@"/>
  </numFmts>
  <fonts count="95">
    <font>
      <sz val="11"/>
      <name val="ＭＳ Ｐゴシック"/>
      <family val="3"/>
      <charset val="128"/>
    </font>
    <font>
      <sz val="12"/>
      <name val="ＭＳ 明朝"/>
      <family val="1"/>
      <charset val="128"/>
    </font>
    <font>
      <sz val="10"/>
      <color rgb="FF000000"/>
      <name val="Arial"/>
      <family val="2"/>
      <charset val="1"/>
    </font>
    <font>
      <sz val="10"/>
      <name val="Arial"/>
      <family val="2"/>
      <charset val="1"/>
    </font>
    <font>
      <sz val="9"/>
      <name val="Times New Roman"/>
      <family val="1"/>
      <charset val="1"/>
    </font>
    <font>
      <sz val="10"/>
      <name val="Times New Roman"/>
      <family val="1"/>
      <charset val="1"/>
    </font>
    <font>
      <sz val="8"/>
      <name val="Arial"/>
      <family val="2"/>
      <charset val="1"/>
    </font>
    <font>
      <b/>
      <sz val="12"/>
      <name val="Arial"/>
      <family val="2"/>
      <charset val="1"/>
    </font>
    <font>
      <sz val="10"/>
      <name val="ＭＳ ゴシック"/>
      <family val="3"/>
      <charset val="128"/>
    </font>
    <font>
      <sz val="11"/>
      <name val="明朝"/>
      <family val="1"/>
      <charset val="128"/>
    </font>
    <font>
      <sz val="11"/>
      <color rgb="FF000000"/>
      <name val="Calibri"/>
      <family val="2"/>
      <charset val="1"/>
    </font>
    <font>
      <sz val="8"/>
      <color rgb="FF800000"/>
      <name val="Century Schoolbook"/>
      <family val="1"/>
      <charset val="1"/>
    </font>
    <font>
      <b/>
      <i/>
      <sz val="10"/>
      <name val="Times New Roman"/>
      <family val="1"/>
      <charset val="1"/>
    </font>
    <font>
      <b/>
      <sz val="11"/>
      <name val="Arial"/>
      <family val="2"/>
      <charset val="1"/>
    </font>
    <font>
      <sz val="10"/>
      <name val="ＭＳ 明朝"/>
      <family val="1"/>
      <charset val="128"/>
    </font>
    <font>
      <sz val="11"/>
      <color rgb="FF000000"/>
      <name val="ＭＳ Ｐゴシック"/>
      <family val="3"/>
      <charset val="128"/>
    </font>
    <font>
      <sz val="11"/>
      <name val="Cambria"/>
      <family val="1"/>
      <charset val="1"/>
    </font>
    <font>
      <sz val="11"/>
      <color rgb="FFFFFFFF"/>
      <name val="Cambria"/>
      <family val="1"/>
      <charset val="1"/>
    </font>
    <font>
      <b/>
      <sz val="11"/>
      <name val="Cambria"/>
      <family val="1"/>
      <charset val="1"/>
    </font>
    <font>
      <i/>
      <sz val="11"/>
      <name val="Cambria"/>
      <family val="1"/>
      <charset val="1"/>
    </font>
    <font>
      <sz val="11"/>
      <color rgb="FF0000FF"/>
      <name val="Cambria"/>
      <family val="1"/>
      <charset val="1"/>
    </font>
    <font>
      <sz val="11"/>
      <color rgb="FF000000"/>
      <name val="Cambria"/>
      <family val="1"/>
      <charset val="1"/>
    </font>
    <font>
      <sz val="11"/>
      <color rgb="FFFF0000"/>
      <name val="Cambria"/>
      <family val="1"/>
      <charset val="1"/>
    </font>
    <font>
      <b/>
      <i/>
      <sz val="11"/>
      <color rgb="FF000000"/>
      <name val="Cambria"/>
      <family val="1"/>
      <charset val="1"/>
    </font>
    <font>
      <b/>
      <sz val="11"/>
      <color rgb="FF000000"/>
      <name val="Cambria"/>
      <family val="1"/>
      <charset val="1"/>
    </font>
    <font>
      <b/>
      <i/>
      <u/>
      <sz val="11"/>
      <color rgb="FF000000"/>
      <name val="Cambria"/>
      <family val="1"/>
      <charset val="1"/>
    </font>
    <font>
      <b/>
      <u/>
      <sz val="11"/>
      <color rgb="FF000000"/>
      <name val="Cambria"/>
      <family val="1"/>
      <charset val="1"/>
    </font>
    <font>
      <b/>
      <sz val="11"/>
      <color rgb="FFFFFFFF"/>
      <name val="Cambria"/>
      <family val="1"/>
      <charset val="1"/>
    </font>
    <font>
      <u/>
      <sz val="11"/>
      <color rgb="FF000000"/>
      <name val="Cambria"/>
      <family val="1"/>
      <charset val="1"/>
    </font>
    <font>
      <b/>
      <sz val="11"/>
      <color rgb="FFC00000"/>
      <name val="Cambria"/>
      <family val="1"/>
      <charset val="1"/>
    </font>
    <font>
      <sz val="11"/>
      <color rgb="FFC00000"/>
      <name val="Cambria"/>
      <family val="1"/>
      <charset val="1"/>
    </font>
    <font>
      <b/>
      <u/>
      <sz val="11"/>
      <name val="Cambria"/>
      <family val="1"/>
      <charset val="1"/>
    </font>
    <font>
      <u/>
      <sz val="11"/>
      <color rgb="FF0000FF"/>
      <name val="ＭＳ Ｐゴシック"/>
      <family val="3"/>
      <charset val="128"/>
    </font>
    <font>
      <sz val="11"/>
      <color rgb="FF376092"/>
      <name val="Cambria"/>
      <family val="1"/>
      <charset val="1"/>
    </font>
    <font>
      <sz val="11"/>
      <color rgb="FF632523"/>
      <name val="Cambria"/>
      <family val="1"/>
      <charset val="1"/>
    </font>
    <font>
      <sz val="11"/>
      <color rgb="FF254061"/>
      <name val="Cambria"/>
      <family val="1"/>
      <charset val="1"/>
    </font>
    <font>
      <b/>
      <i/>
      <sz val="11"/>
      <name val="Cambria"/>
      <family val="1"/>
      <charset val="1"/>
    </font>
    <font>
      <sz val="11"/>
      <color rgb="FF3F3F76"/>
      <name val="Calibri"/>
      <family val="2"/>
      <charset val="1"/>
    </font>
    <font>
      <b/>
      <sz val="11"/>
      <color rgb="FFFA7D00"/>
      <name val="Calibri"/>
      <family val="2"/>
      <charset val="1"/>
    </font>
    <font>
      <i/>
      <sz val="9"/>
      <name val="Cambria"/>
      <family val="1"/>
      <charset val="1"/>
    </font>
    <font>
      <b/>
      <sz val="12"/>
      <name val="Cambria"/>
      <family val="1"/>
      <charset val="1"/>
    </font>
    <font>
      <sz val="11"/>
      <color rgb="FFFF0000"/>
      <name val="ＭＳ Ｐゴシック"/>
      <family val="3"/>
      <charset val="128"/>
    </font>
    <font>
      <sz val="11"/>
      <name val="Arial"/>
      <family val="2"/>
      <charset val="1"/>
    </font>
    <font>
      <i/>
      <sz val="11"/>
      <name val="Arial"/>
      <family val="2"/>
      <charset val="1"/>
    </font>
    <font>
      <sz val="6"/>
      <name val="ＭＳ Ｐゴシック"/>
      <family val="3"/>
      <charset val="128"/>
    </font>
    <font>
      <sz val="6"/>
      <color rgb="FFFF0000"/>
      <name val="ＭＳ Ｐゴシック"/>
      <family val="3"/>
      <charset val="128"/>
    </font>
    <font>
      <sz val="6"/>
      <color rgb="FF000000"/>
      <name val="ＭＳ Ｐゴシック"/>
      <family val="3"/>
      <charset val="128"/>
    </font>
    <font>
      <b/>
      <u/>
      <sz val="6"/>
      <color rgb="FF000000"/>
      <name val="ＭＳ Ｐゴシック"/>
      <family val="3"/>
      <charset val="128"/>
    </font>
    <font>
      <sz val="8"/>
      <color rgb="FFFF0000"/>
      <name val="ＭＳ Ｐゴシック"/>
      <family val="3"/>
      <charset val="128"/>
    </font>
    <font>
      <sz val="8"/>
      <name val="ＭＳ Ｐゴシック"/>
      <family val="3"/>
      <charset val="128"/>
    </font>
    <font>
      <sz val="6"/>
      <name val="M p"/>
      <charset val="1"/>
    </font>
    <font>
      <sz val="6"/>
      <color rgb="FFFF0000"/>
      <name val="M p"/>
      <charset val="1"/>
    </font>
    <font>
      <sz val="7"/>
      <name val="ＭＳ Ｐゴシック"/>
      <family val="3"/>
      <charset val="128"/>
    </font>
    <font>
      <b/>
      <sz val="8"/>
      <name val="ＭＳ Ｐゴシック"/>
      <family val="3"/>
      <charset val="128"/>
    </font>
    <font>
      <sz val="8"/>
      <color rgb="FFFFFFFF"/>
      <name val="ＭＳ Ｐゴシック"/>
      <family val="3"/>
      <charset val="128"/>
    </font>
    <font>
      <b/>
      <sz val="10"/>
      <name val="ＭＳ Ｐゴシック"/>
      <family val="3"/>
      <charset val="128"/>
    </font>
    <font>
      <sz val="8"/>
      <color rgb="FF000000"/>
      <name val="ＭＳ Ｐゴシック"/>
      <family val="3"/>
      <charset val="128"/>
    </font>
    <font>
      <sz val="9"/>
      <name val="Arial"/>
      <family val="2"/>
      <charset val="1"/>
    </font>
    <font>
      <sz val="12"/>
      <name val="Arial"/>
      <family val="2"/>
      <charset val="1"/>
    </font>
    <font>
      <sz val="12"/>
      <name val="ＭＳ ゴシック"/>
      <family val="3"/>
      <charset val="128"/>
    </font>
    <font>
      <b/>
      <sz val="16"/>
      <name val="Arial"/>
      <family val="2"/>
      <charset val="1"/>
    </font>
    <font>
      <b/>
      <sz val="18"/>
      <name val="Arial"/>
      <family val="2"/>
      <charset val="1"/>
    </font>
    <font>
      <b/>
      <sz val="9"/>
      <name val="Arial"/>
      <family val="2"/>
      <charset val="1"/>
    </font>
    <font>
      <sz val="11"/>
      <name val="ＭＳ ゴシック"/>
      <family val="3"/>
      <charset val="128"/>
    </font>
    <font>
      <b/>
      <u/>
      <sz val="14"/>
      <name val="Arial"/>
      <family val="2"/>
      <charset val="1"/>
    </font>
    <font>
      <b/>
      <sz val="11"/>
      <name val="ＭＳ ゴシック"/>
      <family val="3"/>
      <charset val="128"/>
    </font>
    <font>
      <sz val="14"/>
      <name val="Arial"/>
      <family val="2"/>
      <charset val="1"/>
    </font>
    <font>
      <b/>
      <sz val="10"/>
      <name val="ＭＳ ゴシック"/>
      <family val="3"/>
      <charset val="128"/>
    </font>
    <font>
      <b/>
      <sz val="10"/>
      <name val="Arial"/>
      <family val="2"/>
      <charset val="1"/>
    </font>
    <font>
      <sz val="10"/>
      <color rgb="FFFF0000"/>
      <name val="Arial"/>
      <family val="2"/>
      <charset val="1"/>
    </font>
    <font>
      <sz val="10"/>
      <name val="ＭＳ Ｐゴシック"/>
      <family val="3"/>
      <charset val="128"/>
    </font>
    <font>
      <i/>
      <sz val="10"/>
      <name val="Arial"/>
      <family val="2"/>
      <charset val="1"/>
    </font>
    <font>
      <sz val="9"/>
      <name val="ＭＳ Ｐゴシック"/>
      <family val="3"/>
      <charset val="128"/>
    </font>
    <font>
      <b/>
      <sz val="11"/>
      <color rgb="FFFF0000"/>
      <name val="Arial"/>
      <family val="2"/>
      <charset val="1"/>
    </font>
    <font>
      <b/>
      <sz val="11"/>
      <name val="ＭＳ Ｐゴシック"/>
      <family val="3"/>
      <charset val="128"/>
    </font>
    <font>
      <sz val="11"/>
      <color rgb="FF000000"/>
      <name val="Arial"/>
      <family val="2"/>
      <charset val="1"/>
    </font>
    <font>
      <sz val="11"/>
      <color rgb="FF000000"/>
      <name val="Meiryo UI"/>
      <family val="3"/>
      <charset val="128"/>
    </font>
    <font>
      <sz val="11"/>
      <name val="Meiryo UI"/>
      <family val="3"/>
      <charset val="128"/>
    </font>
    <font>
      <b/>
      <sz val="11"/>
      <name val="Meiryo UI"/>
      <family val="3"/>
      <charset val="128"/>
    </font>
    <font>
      <i/>
      <sz val="11"/>
      <name val="Meiryo UI"/>
      <family val="3"/>
      <charset val="128"/>
    </font>
    <font>
      <sz val="10"/>
      <name val="Meiryo UI"/>
      <family val="3"/>
      <charset val="128"/>
    </font>
    <font>
      <sz val="10.5"/>
      <name val="BIZ UDPゴシック"/>
      <family val="3"/>
      <charset val="128"/>
    </font>
    <font>
      <b/>
      <sz val="16"/>
      <name val="ＭＳ ゴシック"/>
      <family val="3"/>
      <charset val="128"/>
    </font>
    <font>
      <sz val="12"/>
      <color rgb="FFFF0000"/>
      <name val="ＭＳ ゴシック"/>
      <family val="3"/>
      <charset val="128"/>
    </font>
    <font>
      <sz val="16"/>
      <name val="Arial"/>
      <family val="2"/>
      <charset val="1"/>
    </font>
    <font>
      <sz val="16"/>
      <name val="ＭＳ ゴシック"/>
      <family val="3"/>
      <charset val="128"/>
    </font>
    <font>
      <b/>
      <sz val="12"/>
      <name val="ＭＳ ゴシック"/>
      <family val="3"/>
      <charset val="128"/>
    </font>
    <font>
      <sz val="14"/>
      <color rgb="FFFFFFFF"/>
      <name val="Arial"/>
      <family val="2"/>
      <charset val="1"/>
    </font>
    <font>
      <b/>
      <sz val="14"/>
      <name val="Arial"/>
      <family val="2"/>
      <charset val="1"/>
    </font>
    <font>
      <sz val="14"/>
      <name val="ＭＳ ゴシック"/>
      <family val="3"/>
      <charset val="128"/>
    </font>
    <font>
      <sz val="9"/>
      <name val="ＭＳ ゴシック"/>
      <family val="3"/>
      <charset val="128"/>
    </font>
    <font>
      <sz val="12"/>
      <color rgb="FF000000"/>
      <name val="Arial"/>
      <family val="2"/>
      <charset val="1"/>
    </font>
    <font>
      <b/>
      <sz val="12"/>
      <name val="ＭＳ Ｐゴシック"/>
      <family val="3"/>
      <charset val="128"/>
    </font>
    <font>
      <sz val="11"/>
      <name val="ＭＳ Ｐゴシック"/>
      <family val="3"/>
      <charset val="128"/>
    </font>
    <font>
      <sz val="10"/>
      <color rgb="FF000000"/>
      <name val="Calibri"/>
    </font>
  </fonts>
  <fills count="25">
    <fill>
      <patternFill patternType="none"/>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87">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s>
  <cellStyleXfs count="62">
    <xf numFmtId="0" fontId="0" fillId="0" borderId="0">
      <alignment vertical="center"/>
    </xf>
    <xf numFmtId="0" fontId="93" fillId="0" borderId="0">
      <alignment vertical="center"/>
    </xf>
    <xf numFmtId="0" fontId="93" fillId="0" borderId="0">
      <alignment vertical="center"/>
    </xf>
    <xf numFmtId="0" fontId="32" fillId="0" borderId="0" applyBorder="0" applyProtection="0">
      <alignment vertical="center"/>
    </xf>
    <xf numFmtId="0" fontId="1" fillId="0" borderId="1"/>
    <xf numFmtId="164" fontId="2" fillId="0" borderId="0"/>
    <xf numFmtId="40" fontId="93" fillId="0" borderId="0" applyBorder="0" applyProtection="0">
      <alignment vertical="center"/>
    </xf>
    <xf numFmtId="165" fontId="93" fillId="0" borderId="0" applyBorder="0" applyProtection="0">
      <alignment vertical="center"/>
    </xf>
    <xf numFmtId="0" fontId="93" fillId="0" borderId="0"/>
    <xf numFmtId="0" fontId="93" fillId="0" borderId="0"/>
    <xf numFmtId="38" fontId="93" fillId="0" borderId="0" applyBorder="0" applyProtection="0">
      <alignment vertical="center"/>
    </xf>
    <xf numFmtId="38" fontId="93" fillId="0" borderId="0" applyBorder="0" applyProtection="0">
      <alignment vertical="center"/>
    </xf>
    <xf numFmtId="166" fontId="93" fillId="0" borderId="0" applyBorder="0" applyProtection="0">
      <alignment vertical="center"/>
    </xf>
    <xf numFmtId="166" fontId="93" fillId="0" borderId="0" applyBorder="0" applyProtection="0">
      <alignment vertical="center"/>
    </xf>
    <xf numFmtId="167" fontId="93" fillId="0" borderId="0"/>
    <xf numFmtId="167" fontId="93" fillId="0" borderId="0" applyBorder="0" applyProtection="0">
      <alignment vertical="center"/>
    </xf>
    <xf numFmtId="0" fontId="3" fillId="0" borderId="0">
      <alignment horizontal="right"/>
    </xf>
    <xf numFmtId="0" fontId="4" fillId="0" borderId="0">
      <alignment horizontal="left"/>
    </xf>
    <xf numFmtId="0" fontId="5" fillId="0" borderId="0">
      <alignment vertical="center"/>
    </xf>
    <xf numFmtId="0" fontId="6" fillId="2" borderId="0"/>
    <xf numFmtId="0" fontId="7" fillId="0" borderId="2">
      <alignment horizontal="left" vertical="center"/>
    </xf>
    <xf numFmtId="0" fontId="7" fillId="0" borderId="3">
      <alignment horizontal="left" vertical="center"/>
    </xf>
    <xf numFmtId="0" fontId="8" fillId="0" borderId="0"/>
    <xf numFmtId="0" fontId="6" fillId="3" borderId="4"/>
    <xf numFmtId="0" fontId="8" fillId="0" borderId="0"/>
    <xf numFmtId="168" fontId="9" fillId="0" borderId="0"/>
    <xf numFmtId="0" fontId="10" fillId="0" borderId="0"/>
    <xf numFmtId="0" fontId="93" fillId="0" borderId="0">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Border="0" applyProtection="0">
      <alignment vertical="center"/>
    </xf>
    <xf numFmtId="0" fontId="3" fillId="0" borderId="0"/>
    <xf numFmtId="0" fontId="4" fillId="0" borderId="0">
      <alignment horizontal="right"/>
    </xf>
    <xf numFmtId="169" fontId="3" fillId="0" borderId="0">
      <alignment horizontal="right"/>
    </xf>
    <xf numFmtId="0" fontId="11" fillId="0" borderId="0">
      <alignment horizontal="right"/>
    </xf>
    <xf numFmtId="0" fontId="12" fillId="0" borderId="0">
      <alignment horizontal="left"/>
    </xf>
    <xf numFmtId="0" fontId="13" fillId="0" borderId="0"/>
    <xf numFmtId="0" fontId="14" fillId="0" borderId="0">
      <alignment vertical="center"/>
    </xf>
    <xf numFmtId="0" fontId="93" fillId="0" borderId="0"/>
    <xf numFmtId="38" fontId="93" fillId="0" borderId="0" applyBorder="0" applyProtection="0">
      <alignment vertical="center"/>
    </xf>
    <xf numFmtId="165" fontId="15" fillId="0" borderId="0"/>
    <xf numFmtId="170" fontId="15" fillId="0" borderId="0"/>
    <xf numFmtId="0" fontId="93" fillId="0" borderId="0"/>
    <xf numFmtId="0" fontId="93" fillId="0" borderId="0"/>
    <xf numFmtId="0" fontId="93" fillId="0" borderId="0"/>
    <xf numFmtId="0" fontId="8" fillId="0" borderId="0"/>
    <xf numFmtId="0" fontId="93" fillId="0" borderId="0">
      <alignment vertical="center"/>
    </xf>
    <xf numFmtId="0" fontId="14" fillId="0" borderId="0">
      <alignment vertical="center"/>
    </xf>
    <xf numFmtId="0" fontId="93" fillId="0" borderId="0">
      <alignment vertical="center"/>
    </xf>
    <xf numFmtId="0" fontId="93" fillId="0" borderId="0"/>
    <xf numFmtId="171" fontId="15" fillId="0" borderId="0"/>
    <xf numFmtId="172" fontId="15" fillId="0" borderId="0"/>
    <xf numFmtId="0" fontId="37" fillId="4" borderId="5" applyProtection="0">
      <alignment vertical="center"/>
    </xf>
    <xf numFmtId="0" fontId="38" fillId="5" borderId="5" applyProtection="0">
      <alignment vertical="center"/>
    </xf>
    <xf numFmtId="0" fontId="93" fillId="0" borderId="0">
      <alignment vertical="center"/>
    </xf>
  </cellStyleXfs>
  <cellXfs count="884">
    <xf numFmtId="0" fontId="0" fillId="0" borderId="0" xfId="0">
      <alignment vertical="center"/>
    </xf>
    <xf numFmtId="0" fontId="24" fillId="0" borderId="11" xfId="35" applyFont="1" applyBorder="1" applyAlignment="1" applyProtection="1">
      <alignment horizontal="left" vertical="center"/>
      <protection hidden="1"/>
    </xf>
    <xf numFmtId="0" fontId="24" fillId="0" borderId="11" xfId="35" applyFont="1" applyBorder="1" applyAlignment="1" applyProtection="1">
      <alignment horizontal="left" vertical="center" wrapText="1"/>
      <protection hidden="1"/>
    </xf>
    <xf numFmtId="0" fontId="18" fillId="0" borderId="0" xfId="0" applyFont="1" applyAlignment="1" applyProtection="1">
      <alignment horizontal="center" vertical="center"/>
      <protection hidden="1"/>
    </xf>
    <xf numFmtId="0" fontId="16" fillId="0" borderId="0" xfId="0" applyFont="1" applyAlignment="1" applyProtection="1">
      <alignment horizontal="center" vertical="center"/>
      <protection hidden="1"/>
    </xf>
    <xf numFmtId="0" fontId="16" fillId="3" borderId="4" xfId="0" applyFont="1" applyFill="1" applyBorder="1" applyAlignment="1" applyProtection="1">
      <alignment horizontal="left" vertical="center"/>
      <protection hidden="1"/>
    </xf>
    <xf numFmtId="0" fontId="16" fillId="0" borderId="0" xfId="0" applyFont="1" applyProtection="1">
      <alignment vertical="center"/>
      <protection hidden="1"/>
    </xf>
    <xf numFmtId="0" fontId="16" fillId="0" borderId="0" xfId="0" applyFont="1" applyAlignment="1" applyProtection="1">
      <alignment vertical="center" wrapText="1"/>
      <protection hidden="1"/>
    </xf>
    <xf numFmtId="0" fontId="16" fillId="6" borderId="0" xfId="0" applyFont="1" applyFill="1" applyProtection="1">
      <alignment vertical="center"/>
      <protection hidden="1"/>
    </xf>
    <xf numFmtId="0" fontId="17" fillId="0" borderId="0" xfId="0" applyFont="1" applyProtection="1">
      <alignment vertical="center"/>
      <protection hidden="1"/>
    </xf>
    <xf numFmtId="0" fontId="18" fillId="0" borderId="4" xfId="0" applyFont="1" applyBorder="1" applyProtection="1">
      <alignment vertical="center"/>
      <protection hidden="1"/>
    </xf>
    <xf numFmtId="0" fontId="16" fillId="0" borderId="4" xfId="0" applyFont="1" applyBorder="1" applyAlignment="1" applyProtection="1">
      <alignment vertical="center" wrapText="1"/>
      <protection hidden="1"/>
    </xf>
    <xf numFmtId="173" fontId="16" fillId="3" borderId="4" xfId="0" applyNumberFormat="1" applyFont="1" applyFill="1" applyBorder="1" applyAlignment="1" applyProtection="1">
      <alignment horizontal="left" vertical="center"/>
      <protection hidden="1"/>
    </xf>
    <xf numFmtId="38" fontId="16" fillId="0" borderId="0" xfId="1" applyNumberFormat="1" applyFont="1" applyProtection="1">
      <alignment vertical="center"/>
      <protection hidden="1"/>
    </xf>
    <xf numFmtId="0" fontId="18" fillId="0" borderId="4" xfId="0" applyFont="1" applyBorder="1" applyAlignment="1" applyProtection="1">
      <alignment vertical="center" wrapText="1"/>
      <protection hidden="1"/>
    </xf>
    <xf numFmtId="0" fontId="16" fillId="7" borderId="0" xfId="0" applyFont="1" applyFill="1" applyProtection="1">
      <alignment vertical="center"/>
      <protection hidden="1"/>
    </xf>
    <xf numFmtId="0" fontId="16" fillId="7" borderId="0" xfId="0" applyFont="1" applyFill="1" applyAlignment="1" applyProtection="1">
      <alignment vertical="center" wrapText="1"/>
      <protection hidden="1"/>
    </xf>
    <xf numFmtId="0" fontId="18" fillId="0" borderId="0" xfId="0" applyFont="1" applyAlignment="1" applyProtection="1">
      <protection hidden="1"/>
    </xf>
    <xf numFmtId="0" fontId="16" fillId="0" borderId="0" xfId="0" applyFont="1" applyAlignment="1" applyProtection="1">
      <protection hidden="1"/>
    </xf>
    <xf numFmtId="0" fontId="16" fillId="0" borderId="0" xfId="0" applyFont="1" applyAlignment="1" applyProtection="1">
      <alignment wrapText="1"/>
      <protection hidden="1"/>
    </xf>
    <xf numFmtId="0" fontId="17" fillId="0" borderId="0" xfId="0" applyFont="1" applyAlignment="1" applyProtection="1">
      <alignment horizontal="center"/>
      <protection hidden="1"/>
    </xf>
    <xf numFmtId="0" fontId="17" fillId="0" borderId="0" xfId="0" applyFont="1" applyAlignment="1" applyProtection="1">
      <alignment horizontal="center" wrapText="1"/>
      <protection hidden="1"/>
    </xf>
    <xf numFmtId="10" fontId="16" fillId="0" borderId="0" xfId="0" applyNumberFormat="1" applyFont="1" applyProtection="1">
      <alignment vertical="center"/>
      <protection hidden="1"/>
    </xf>
    <xf numFmtId="0" fontId="18" fillId="2" borderId="0" xfId="0" applyFont="1" applyFill="1" applyAlignment="1" applyProtection="1">
      <protection hidden="1"/>
    </xf>
    <xf numFmtId="3" fontId="16" fillId="0" borderId="0" xfId="0" applyNumberFormat="1" applyFont="1" applyProtection="1">
      <alignment vertical="center"/>
      <protection hidden="1"/>
    </xf>
    <xf numFmtId="0" fontId="19" fillId="0" borderId="0" xfId="0" applyFont="1" applyAlignment="1" applyProtection="1">
      <alignment horizontal="right" wrapText="1"/>
      <protection hidden="1"/>
    </xf>
    <xf numFmtId="0" fontId="19" fillId="0" borderId="0" xfId="0" applyFont="1" applyAlignment="1" applyProtection="1">
      <alignment horizontal="right"/>
      <protection hidden="1"/>
    </xf>
    <xf numFmtId="0" fontId="18" fillId="8" borderId="4" xfId="0" applyFont="1" applyFill="1" applyBorder="1" applyAlignment="1" applyProtection="1">
      <protection hidden="1"/>
    </xf>
    <xf numFmtId="0" fontId="18" fillId="8" borderId="4" xfId="0" applyFont="1" applyFill="1" applyBorder="1" applyAlignment="1" applyProtection="1">
      <alignment horizontal="center"/>
      <protection hidden="1"/>
    </xf>
    <xf numFmtId="0" fontId="18" fillId="8" borderId="4" xfId="0" applyFont="1" applyFill="1" applyBorder="1" applyAlignment="1" applyProtection="1">
      <alignment horizontal="center" wrapText="1"/>
      <protection hidden="1"/>
    </xf>
    <xf numFmtId="0" fontId="20" fillId="0" borderId="4" xfId="0" applyFont="1" applyBorder="1" applyAlignment="1" applyProtection="1">
      <protection hidden="1"/>
    </xf>
    <xf numFmtId="174" fontId="16" fillId="0" borderId="4" xfId="1" applyNumberFormat="1" applyFont="1" applyBorder="1" applyAlignment="1" applyProtection="1">
      <alignment horizontal="right"/>
      <protection hidden="1"/>
    </xf>
    <xf numFmtId="174" fontId="16" fillId="0" borderId="0" xfId="0" applyNumberFormat="1" applyFont="1" applyProtection="1">
      <alignment vertical="center"/>
      <protection hidden="1"/>
    </xf>
    <xf numFmtId="174" fontId="16" fillId="0" borderId="4" xfId="1" applyNumberFormat="1" applyFont="1" applyBorder="1" applyAlignment="1" applyProtection="1">
      <alignment horizontal="right" wrapText="1"/>
      <protection hidden="1"/>
    </xf>
    <xf numFmtId="0" fontId="16" fillId="0" borderId="4" xfId="0" applyFont="1" applyBorder="1" applyAlignment="1" applyProtection="1">
      <protection hidden="1"/>
    </xf>
    <xf numFmtId="0" fontId="18" fillId="0" borderId="4" xfId="0" applyFont="1" applyBorder="1" applyAlignment="1" applyProtection="1">
      <protection hidden="1"/>
    </xf>
    <xf numFmtId="174" fontId="18" fillId="0" borderId="4" xfId="1" applyNumberFormat="1" applyFont="1" applyBorder="1" applyAlignment="1" applyProtection="1">
      <alignment horizontal="right"/>
      <protection hidden="1"/>
    </xf>
    <xf numFmtId="0" fontId="18" fillId="2" borderId="4" xfId="0" applyFont="1" applyFill="1" applyBorder="1" applyAlignment="1" applyProtection="1">
      <protection hidden="1"/>
    </xf>
    <xf numFmtId="0" fontId="18" fillId="2" borderId="4" xfId="0" applyFont="1" applyFill="1" applyBorder="1" applyAlignment="1" applyProtection="1">
      <alignment horizontal="right"/>
      <protection hidden="1"/>
    </xf>
    <xf numFmtId="174" fontId="18" fillId="2" borderId="4" xfId="1" applyNumberFormat="1" applyFont="1" applyFill="1" applyBorder="1" applyAlignment="1" applyProtection="1">
      <alignment horizontal="right"/>
      <protection hidden="1"/>
    </xf>
    <xf numFmtId="174" fontId="18" fillId="2" borderId="4" xfId="1" applyNumberFormat="1" applyFont="1" applyFill="1" applyBorder="1" applyAlignment="1" applyProtection="1">
      <alignment horizontal="right" wrapText="1"/>
      <protection hidden="1"/>
    </xf>
    <xf numFmtId="0" fontId="16" fillId="0" borderId="4" xfId="0" applyFont="1" applyBorder="1" applyAlignment="1" applyProtection="1">
      <alignment horizontal="right"/>
      <protection hidden="1"/>
    </xf>
    <xf numFmtId="0" fontId="21" fillId="0" borderId="4" xfId="0" applyFont="1" applyBorder="1" applyAlignment="1" applyProtection="1">
      <alignment horizontal="right"/>
      <protection hidden="1"/>
    </xf>
    <xf numFmtId="1" fontId="21" fillId="0" borderId="4" xfId="0" applyNumberFormat="1" applyFont="1" applyBorder="1" applyAlignment="1" applyProtection="1">
      <alignment horizontal="right"/>
      <protection hidden="1"/>
    </xf>
    <xf numFmtId="174" fontId="18" fillId="0" borderId="4" xfId="1" applyNumberFormat="1" applyFont="1" applyBorder="1" applyAlignment="1" applyProtection="1">
      <alignment horizontal="right" wrapText="1"/>
      <protection hidden="1"/>
    </xf>
    <xf numFmtId="174" fontId="16" fillId="0" borderId="0" xfId="1" applyNumberFormat="1" applyFont="1" applyAlignment="1" applyProtection="1">
      <protection hidden="1"/>
    </xf>
    <xf numFmtId="3" fontId="16" fillId="0" borderId="0" xfId="0" applyNumberFormat="1" applyFont="1" applyAlignment="1" applyProtection="1">
      <alignment wrapText="1"/>
      <protection hidden="1"/>
    </xf>
    <xf numFmtId="3" fontId="16" fillId="0" borderId="0" xfId="0" applyNumberFormat="1" applyFont="1" applyAlignment="1" applyProtection="1">
      <protection hidden="1"/>
    </xf>
    <xf numFmtId="165" fontId="16" fillId="0" borderId="0" xfId="1" applyNumberFormat="1" applyFont="1" applyAlignment="1" applyProtection="1">
      <protection hidden="1"/>
    </xf>
    <xf numFmtId="165" fontId="16" fillId="0" borderId="0" xfId="1" applyNumberFormat="1" applyFont="1" applyAlignment="1" applyProtection="1">
      <alignment wrapText="1"/>
      <protection hidden="1"/>
    </xf>
    <xf numFmtId="9" fontId="16" fillId="0" borderId="0" xfId="0" applyNumberFormat="1" applyFont="1" applyProtection="1">
      <alignment vertical="center"/>
      <protection hidden="1"/>
    </xf>
    <xf numFmtId="40" fontId="16" fillId="0" borderId="0" xfId="1" applyNumberFormat="1" applyFont="1" applyProtection="1">
      <alignment vertical="center"/>
      <protection hidden="1"/>
    </xf>
    <xf numFmtId="175" fontId="16" fillId="0" borderId="0" xfId="2" applyNumberFormat="1" applyFont="1" applyProtection="1">
      <alignment vertical="center"/>
      <protection hidden="1"/>
    </xf>
    <xf numFmtId="174" fontId="16" fillId="0" borderId="4" xfId="1" applyNumberFormat="1" applyFont="1" applyBorder="1" applyAlignment="1" applyProtection="1">
      <protection hidden="1"/>
    </xf>
    <xf numFmtId="175" fontId="16" fillId="0" borderId="0" xfId="0" applyNumberFormat="1" applyFont="1" applyProtection="1">
      <alignment vertical="center"/>
      <protection hidden="1"/>
    </xf>
    <xf numFmtId="174" fontId="18" fillId="0" borderId="4" xfId="1" applyNumberFormat="1" applyFont="1" applyBorder="1" applyAlignment="1" applyProtection="1">
      <protection hidden="1"/>
    </xf>
    <xf numFmtId="174" fontId="18" fillId="2" borderId="4" xfId="1" applyNumberFormat="1" applyFont="1" applyFill="1" applyBorder="1" applyAlignment="1" applyProtection="1">
      <protection hidden="1"/>
    </xf>
    <xf numFmtId="174" fontId="18" fillId="2" borderId="4" xfId="1" applyNumberFormat="1" applyFont="1" applyFill="1" applyBorder="1" applyAlignment="1" applyProtection="1">
      <alignment wrapText="1"/>
      <protection hidden="1"/>
    </xf>
    <xf numFmtId="38" fontId="16" fillId="0" borderId="0" xfId="0" applyNumberFormat="1" applyFont="1" applyProtection="1">
      <alignment vertical="center"/>
      <protection hidden="1"/>
    </xf>
    <xf numFmtId="174" fontId="18" fillId="0" borderId="4" xfId="1" applyNumberFormat="1" applyFont="1" applyBorder="1" applyAlignment="1" applyProtection="1">
      <alignment wrapText="1"/>
      <protection hidden="1"/>
    </xf>
    <xf numFmtId="176" fontId="16" fillId="0" borderId="0" xfId="0" applyNumberFormat="1" applyFont="1" applyProtection="1">
      <alignment vertical="center"/>
      <protection hidden="1"/>
    </xf>
    <xf numFmtId="0" fontId="22" fillId="0" borderId="0" xfId="0" applyFont="1" applyAlignment="1" applyProtection="1">
      <protection hidden="1"/>
    </xf>
    <xf numFmtId="177" fontId="22" fillId="0" borderId="0" xfId="1" applyNumberFormat="1" applyFont="1" applyAlignment="1" applyProtection="1">
      <protection hidden="1"/>
    </xf>
    <xf numFmtId="168" fontId="22" fillId="0" borderId="0" xfId="1" applyNumberFormat="1" applyFont="1" applyAlignment="1" applyProtection="1">
      <protection hidden="1"/>
    </xf>
    <xf numFmtId="178" fontId="22" fillId="0" borderId="0" xfId="1" applyNumberFormat="1" applyFont="1" applyAlignment="1" applyProtection="1">
      <protection hidden="1"/>
    </xf>
    <xf numFmtId="179" fontId="22" fillId="0" borderId="0" xfId="1" applyNumberFormat="1" applyFont="1" applyAlignment="1" applyProtection="1">
      <protection hidden="1"/>
    </xf>
    <xf numFmtId="180" fontId="22" fillId="0" borderId="0" xfId="1" applyNumberFormat="1" applyFont="1" applyAlignment="1" applyProtection="1">
      <protection hidden="1"/>
    </xf>
    <xf numFmtId="181" fontId="22" fillId="0" borderId="0" xfId="1" applyNumberFormat="1" applyFont="1" applyAlignment="1" applyProtection="1">
      <alignment wrapText="1"/>
      <protection hidden="1"/>
    </xf>
    <xf numFmtId="165" fontId="16" fillId="0" borderId="0" xfId="0" applyNumberFormat="1" applyFont="1" applyProtection="1">
      <alignment vertical="center"/>
      <protection hidden="1"/>
    </xf>
    <xf numFmtId="166" fontId="22" fillId="0" borderId="0" xfId="1" applyNumberFormat="1" applyFont="1" applyAlignment="1" applyProtection="1">
      <protection hidden="1"/>
    </xf>
    <xf numFmtId="174" fontId="16" fillId="0" borderId="4" xfId="1" applyNumberFormat="1" applyFont="1" applyBorder="1" applyAlignment="1" applyProtection="1">
      <alignment wrapText="1"/>
      <protection hidden="1"/>
    </xf>
    <xf numFmtId="9" fontId="16" fillId="0" borderId="0" xfId="2" applyNumberFormat="1" applyFont="1" applyAlignment="1" applyProtection="1">
      <alignment vertical="center" wrapText="1"/>
      <protection hidden="1"/>
    </xf>
    <xf numFmtId="0" fontId="17" fillId="0" borderId="0" xfId="0" applyFont="1" applyAlignment="1" applyProtection="1">
      <alignment vertical="center" wrapText="1"/>
      <protection hidden="1"/>
    </xf>
    <xf numFmtId="0" fontId="18" fillId="0" borderId="0" xfId="0" applyFont="1" applyProtection="1">
      <alignment vertical="center"/>
      <protection hidden="1"/>
    </xf>
    <xf numFmtId="0" fontId="16" fillId="0" borderId="0" xfId="36" applyFont="1"/>
    <xf numFmtId="0" fontId="16" fillId="0" borderId="0" xfId="36" applyFont="1" applyAlignment="1">
      <alignment wrapText="1"/>
    </xf>
    <xf numFmtId="0" fontId="23" fillId="0" borderId="6" xfId="35" applyFont="1" applyBorder="1" applyAlignment="1" applyProtection="1">
      <alignment wrapText="1"/>
      <protection hidden="1"/>
    </xf>
    <xf numFmtId="0" fontId="21" fillId="0" borderId="7" xfId="36" applyFont="1" applyBorder="1" applyProtection="1">
      <protection hidden="1"/>
    </xf>
    <xf numFmtId="0" fontId="21" fillId="0" borderId="8" xfId="36" applyFont="1" applyBorder="1" applyProtection="1">
      <protection hidden="1"/>
    </xf>
    <xf numFmtId="0" fontId="21" fillId="0" borderId="9" xfId="35" applyFont="1" applyBorder="1" applyAlignment="1" applyProtection="1">
      <alignment wrapText="1"/>
      <protection hidden="1"/>
    </xf>
    <xf numFmtId="0" fontId="21" fillId="0" borderId="0" xfId="36" applyFont="1" applyProtection="1">
      <protection hidden="1"/>
    </xf>
    <xf numFmtId="0" fontId="21" fillId="0" borderId="10" xfId="36" applyFont="1" applyBorder="1" applyProtection="1">
      <protection hidden="1"/>
    </xf>
    <xf numFmtId="0" fontId="18" fillId="0" borderId="0" xfId="36" applyFont="1"/>
    <xf numFmtId="0" fontId="16" fillId="0" borderId="0" xfId="36" applyFont="1" applyAlignment="1">
      <alignment vertical="center"/>
    </xf>
    <xf numFmtId="0" fontId="21" fillId="0" borderId="12" xfId="36" applyFont="1" applyBorder="1" applyAlignment="1">
      <alignment wrapText="1"/>
    </xf>
    <xf numFmtId="0" fontId="21" fillId="0" borderId="13" xfId="36" applyFont="1" applyBorder="1"/>
    <xf numFmtId="0" fontId="21" fillId="0" borderId="14" xfId="36" applyFont="1" applyBorder="1"/>
    <xf numFmtId="0" fontId="16" fillId="0" borderId="9" xfId="36" applyFont="1" applyBorder="1"/>
    <xf numFmtId="0" fontId="16" fillId="0" borderId="10" xfId="36" applyFont="1" applyBorder="1"/>
    <xf numFmtId="0" fontId="18" fillId="0" borderId="0" xfId="36" applyFont="1" applyAlignment="1">
      <alignment vertical="center"/>
    </xf>
    <xf numFmtId="0" fontId="18" fillId="8" borderId="6" xfId="36" applyFont="1" applyFill="1" applyBorder="1" applyAlignment="1">
      <alignment horizontal="left" vertical="center" wrapText="1"/>
    </xf>
    <xf numFmtId="0" fontId="18" fillId="8" borderId="7" xfId="36" applyFont="1" applyFill="1" applyBorder="1" applyAlignment="1" applyProtection="1">
      <alignment horizontal="center" vertical="center" wrapText="1"/>
      <protection hidden="1"/>
    </xf>
    <xf numFmtId="0" fontId="24" fillId="8" borderId="8" xfId="36" applyFont="1" applyFill="1" applyBorder="1" applyAlignment="1">
      <alignment horizontal="center" vertical="center" wrapText="1"/>
    </xf>
    <xf numFmtId="0" fontId="24" fillId="0" borderId="0" xfId="36" applyFont="1" applyAlignment="1">
      <alignment horizontal="center" vertical="center" wrapText="1"/>
    </xf>
    <xf numFmtId="0" fontId="18" fillId="9" borderId="9" xfId="36" applyFont="1" applyFill="1" applyBorder="1" applyAlignment="1" applyProtection="1">
      <alignment horizontal="left" vertical="center" wrapText="1"/>
      <protection locked="0"/>
    </xf>
    <xf numFmtId="0" fontId="21" fillId="9" borderId="0" xfId="36" applyFont="1" applyFill="1" applyAlignment="1" applyProtection="1">
      <alignment vertical="center"/>
      <protection locked="0"/>
    </xf>
    <xf numFmtId="0" fontId="21" fillId="9" borderId="10" xfId="36" applyFont="1" applyFill="1" applyBorder="1" applyProtection="1">
      <protection locked="0"/>
    </xf>
    <xf numFmtId="0" fontId="18" fillId="9" borderId="6" xfId="36" applyFont="1" applyFill="1" applyBorder="1" applyAlignment="1" applyProtection="1">
      <alignment horizontal="left" vertical="center" wrapText="1"/>
      <protection hidden="1"/>
    </xf>
    <xf numFmtId="0" fontId="21" fillId="9" borderId="7" xfId="36" applyFont="1" applyFill="1" applyBorder="1" applyAlignment="1" applyProtection="1">
      <alignment vertical="center"/>
      <protection hidden="1"/>
    </xf>
    <xf numFmtId="0" fontId="21" fillId="9" borderId="8" xfId="36" applyFont="1" applyFill="1" applyBorder="1" applyProtection="1">
      <protection hidden="1"/>
    </xf>
    <xf numFmtId="0" fontId="24" fillId="10" borderId="9" xfId="36" applyFont="1" applyFill="1" applyBorder="1" applyAlignment="1" applyProtection="1">
      <alignment vertical="center" wrapText="1"/>
      <protection locked="0"/>
    </xf>
    <xf numFmtId="0" fontId="21" fillId="10" borderId="0" xfId="36" applyFont="1" applyFill="1" applyAlignment="1" applyProtection="1">
      <alignment vertical="center"/>
      <protection locked="0"/>
    </xf>
    <xf numFmtId="0" fontId="21" fillId="0" borderId="15" xfId="36" applyFont="1" applyBorder="1" applyAlignment="1" applyProtection="1">
      <alignment horizontal="right"/>
      <protection locked="0"/>
    </xf>
    <xf numFmtId="0" fontId="24" fillId="0" borderId="6" xfId="36" applyFont="1" applyBorder="1" applyAlignment="1" applyProtection="1">
      <alignment vertical="center" wrapText="1"/>
      <protection hidden="1"/>
    </xf>
    <xf numFmtId="0" fontId="21" fillId="0" borderId="7" xfId="36" applyFont="1" applyBorder="1" applyAlignment="1" applyProtection="1">
      <alignment vertical="center"/>
      <protection hidden="1"/>
    </xf>
    <xf numFmtId="0" fontId="21" fillId="0" borderId="8" xfId="36" applyFont="1" applyBorder="1" applyAlignment="1" applyProtection="1">
      <alignment horizontal="right"/>
      <protection hidden="1"/>
    </xf>
    <xf numFmtId="0" fontId="21" fillId="0" borderId="9" xfId="36" applyFont="1" applyBorder="1" applyAlignment="1" applyProtection="1">
      <alignment vertical="center" wrapText="1"/>
      <protection locked="0"/>
    </xf>
    <xf numFmtId="1" fontId="21" fillId="0" borderId="0" xfId="36" applyNumberFormat="1" applyFont="1" applyAlignment="1" applyProtection="1">
      <alignment vertical="center"/>
      <protection locked="0"/>
    </xf>
    <xf numFmtId="0" fontId="21" fillId="0" borderId="16" xfId="36" applyFont="1" applyBorder="1" applyAlignment="1" applyProtection="1">
      <alignment horizontal="right"/>
      <protection locked="0"/>
    </xf>
    <xf numFmtId="0" fontId="21" fillId="0" borderId="9" xfId="36" applyFont="1" applyBorder="1" applyAlignment="1" applyProtection="1">
      <alignment vertical="center" wrapText="1"/>
      <protection hidden="1"/>
    </xf>
    <xf numFmtId="1" fontId="21" fillId="0" borderId="0" xfId="36" applyNumberFormat="1" applyFont="1" applyAlignment="1" applyProtection="1">
      <alignment vertical="center"/>
      <protection hidden="1"/>
    </xf>
    <xf numFmtId="0" fontId="21" fillId="0" borderId="10" xfId="36" applyFont="1" applyBorder="1" applyAlignment="1" applyProtection="1">
      <alignment horizontal="right"/>
      <protection hidden="1"/>
    </xf>
    <xf numFmtId="1" fontId="21" fillId="0" borderId="0" xfId="36" applyNumberFormat="1" applyFont="1" applyAlignment="1" applyProtection="1">
      <alignment vertical="center" wrapText="1"/>
      <protection hidden="1"/>
    </xf>
    <xf numFmtId="0" fontId="21" fillId="0" borderId="0" xfId="36" applyFont="1" applyAlignment="1" applyProtection="1">
      <alignment vertical="center" wrapText="1"/>
      <protection hidden="1"/>
    </xf>
    <xf numFmtId="0" fontId="21" fillId="0" borderId="10" xfId="36" applyFont="1" applyBorder="1" applyAlignment="1" applyProtection="1">
      <alignment vertical="center" wrapText="1"/>
      <protection hidden="1"/>
    </xf>
    <xf numFmtId="0" fontId="21" fillId="0" borderId="16" xfId="36" applyFont="1" applyBorder="1" applyAlignment="1" applyProtection="1">
      <alignment horizontal="right" vertical="center"/>
      <protection locked="0"/>
    </xf>
    <xf numFmtId="1" fontId="24" fillId="10" borderId="0" xfId="36" applyNumberFormat="1" applyFont="1" applyFill="1" applyAlignment="1" applyProtection="1">
      <alignment vertical="center"/>
      <protection locked="0" hidden="1"/>
    </xf>
    <xf numFmtId="1" fontId="24" fillId="0" borderId="16" xfId="36" applyNumberFormat="1" applyFont="1" applyBorder="1" applyAlignment="1" applyProtection="1">
      <alignment horizontal="right" vertical="center"/>
      <protection locked="0"/>
    </xf>
    <xf numFmtId="0" fontId="24" fillId="10" borderId="9" xfId="36" applyFont="1" applyFill="1" applyBorder="1" applyAlignment="1" applyProtection="1">
      <alignment vertical="center" wrapText="1"/>
      <protection hidden="1"/>
    </xf>
    <xf numFmtId="1" fontId="24" fillId="10" borderId="0" xfId="36" applyNumberFormat="1" applyFont="1" applyFill="1" applyAlignment="1" applyProtection="1">
      <alignment vertical="center"/>
      <protection hidden="1"/>
    </xf>
    <xf numFmtId="1" fontId="24" fillId="10" borderId="10" xfId="36" applyNumberFormat="1" applyFont="1" applyFill="1" applyBorder="1" applyAlignment="1" applyProtection="1">
      <alignment horizontal="right"/>
      <protection hidden="1"/>
    </xf>
    <xf numFmtId="0" fontId="18" fillId="10" borderId="0" xfId="36" applyFont="1" applyFill="1" applyAlignment="1">
      <alignment vertical="center"/>
    </xf>
    <xf numFmtId="0" fontId="21" fillId="0" borderId="0" xfId="36" applyFont="1" applyAlignment="1" applyProtection="1">
      <alignment vertical="center"/>
      <protection locked="0"/>
    </xf>
    <xf numFmtId="0" fontId="24" fillId="0" borderId="9" xfId="36" applyFont="1" applyBorder="1" applyAlignment="1" applyProtection="1">
      <alignment vertical="center" wrapText="1"/>
      <protection locked="0"/>
    </xf>
    <xf numFmtId="0" fontId="24" fillId="0" borderId="9" xfId="36" applyFont="1" applyBorder="1" applyAlignment="1" applyProtection="1">
      <alignment vertical="center" wrapText="1"/>
      <protection hidden="1"/>
    </xf>
    <xf numFmtId="0" fontId="21" fillId="0" borderId="16" xfId="36" applyFont="1" applyBorder="1" applyAlignment="1" applyProtection="1">
      <alignment vertical="center" wrapText="1"/>
      <protection hidden="1"/>
    </xf>
    <xf numFmtId="0" fontId="24" fillId="0" borderId="16" xfId="36" applyFont="1" applyBorder="1" applyAlignment="1" applyProtection="1">
      <alignment horizontal="right"/>
      <protection locked="0"/>
    </xf>
    <xf numFmtId="0" fontId="24" fillId="10" borderId="10" xfId="36" applyFont="1" applyFill="1" applyBorder="1" applyAlignment="1" applyProtection="1">
      <alignment horizontal="right"/>
      <protection hidden="1"/>
    </xf>
    <xf numFmtId="165" fontId="16" fillId="0" borderId="0" xfId="13" applyNumberFormat="1" applyFont="1" applyBorder="1" applyProtection="1">
      <alignment vertical="center"/>
    </xf>
    <xf numFmtId="174" fontId="21" fillId="0" borderId="16" xfId="13" applyNumberFormat="1" applyFont="1" applyBorder="1" applyAlignment="1" applyProtection="1">
      <alignment horizontal="right" vertical="center"/>
      <protection locked="0"/>
    </xf>
    <xf numFmtId="174" fontId="21" fillId="0" borderId="10" xfId="36" applyNumberFormat="1" applyFont="1" applyBorder="1" applyAlignment="1" applyProtection="1">
      <alignment horizontal="right"/>
      <protection hidden="1"/>
    </xf>
    <xf numFmtId="174" fontId="21" fillId="0" borderId="16" xfId="36" applyNumberFormat="1" applyFont="1" applyBorder="1" applyAlignment="1" applyProtection="1">
      <alignment horizontal="right" vertical="center"/>
      <protection locked="0"/>
    </xf>
    <xf numFmtId="174" fontId="21" fillId="0" borderId="16" xfId="12" applyNumberFormat="1" applyFont="1" applyBorder="1" applyAlignment="1" applyProtection="1">
      <alignment horizontal="right" vertical="center"/>
      <protection locked="0"/>
    </xf>
    <xf numFmtId="165" fontId="16" fillId="0" borderId="0" xfId="36" applyNumberFormat="1" applyFont="1" applyAlignment="1">
      <alignment vertical="center"/>
    </xf>
    <xf numFmtId="165" fontId="16" fillId="0" borderId="0" xfId="12" applyNumberFormat="1" applyFont="1" applyBorder="1" applyProtection="1">
      <alignment vertical="center"/>
    </xf>
    <xf numFmtId="174" fontId="24" fillId="10" borderId="0" xfId="13" applyNumberFormat="1" applyFont="1" applyFill="1" applyBorder="1" applyProtection="1">
      <alignment vertical="center"/>
      <protection locked="0" hidden="1"/>
    </xf>
    <xf numFmtId="174" fontId="24" fillId="0" borderId="16" xfId="13" applyNumberFormat="1" applyFont="1" applyBorder="1" applyAlignment="1" applyProtection="1">
      <alignment horizontal="right" vertical="center"/>
      <protection locked="0"/>
    </xf>
    <xf numFmtId="174" fontId="24" fillId="10" borderId="10" xfId="36" applyNumberFormat="1" applyFont="1" applyFill="1" applyBorder="1" applyAlignment="1" applyProtection="1">
      <alignment horizontal="right"/>
      <protection hidden="1"/>
    </xf>
    <xf numFmtId="165" fontId="18" fillId="0" borderId="0" xfId="36" applyNumberFormat="1" applyFont="1" applyAlignment="1">
      <alignment vertical="center"/>
    </xf>
    <xf numFmtId="165" fontId="18" fillId="0" borderId="0" xfId="12" applyNumberFormat="1" applyFont="1" applyBorder="1" applyProtection="1">
      <alignment vertical="center"/>
    </xf>
    <xf numFmtId="174" fontId="24" fillId="0" borderId="0" xfId="13" applyNumberFormat="1" applyFont="1" applyBorder="1" applyProtection="1">
      <alignment vertical="center"/>
      <protection locked="0"/>
    </xf>
    <xf numFmtId="0" fontId="16" fillId="0" borderId="16" xfId="36" applyFont="1" applyBorder="1" applyAlignment="1" applyProtection="1">
      <alignment horizontal="right" vertical="center"/>
      <protection locked="0"/>
    </xf>
    <xf numFmtId="174" fontId="21" fillId="0" borderId="0" xfId="13" applyNumberFormat="1" applyFont="1" applyBorder="1" applyProtection="1">
      <alignment vertical="center"/>
      <protection locked="0"/>
    </xf>
    <xf numFmtId="0" fontId="18" fillId="0" borderId="16" xfId="36" applyFont="1" applyBorder="1" applyAlignment="1" applyProtection="1">
      <alignment horizontal="right" vertical="center"/>
      <protection locked="0"/>
    </xf>
    <xf numFmtId="0" fontId="21" fillId="0" borderId="9" xfId="36" applyFont="1" applyBorder="1" applyAlignment="1" applyProtection="1">
      <alignment vertical="center"/>
      <protection locked="0"/>
    </xf>
    <xf numFmtId="165" fontId="18" fillId="0" borderId="0" xfId="13" applyNumberFormat="1" applyFont="1" applyBorder="1" applyProtection="1">
      <alignment vertical="center"/>
    </xf>
    <xf numFmtId="174" fontId="24" fillId="10" borderId="0" xfId="36" applyNumberFormat="1" applyFont="1" applyFill="1" applyAlignment="1" applyProtection="1">
      <alignment vertical="center"/>
      <protection locked="0"/>
    </xf>
    <xf numFmtId="174" fontId="24" fillId="0" borderId="16" xfId="36" applyNumberFormat="1" applyFont="1" applyBorder="1" applyAlignment="1" applyProtection="1">
      <alignment horizontal="right" vertical="center"/>
      <protection locked="0"/>
    </xf>
    <xf numFmtId="174" fontId="24" fillId="10" borderId="0" xfId="36" applyNumberFormat="1" applyFont="1" applyFill="1" applyAlignment="1" applyProtection="1">
      <alignment vertical="center"/>
      <protection locked="0" hidden="1"/>
    </xf>
    <xf numFmtId="182" fontId="21" fillId="0" borderId="16" xfId="13" applyNumberFormat="1" applyFont="1" applyBorder="1" applyAlignment="1" applyProtection="1">
      <alignment horizontal="right" vertical="center"/>
      <protection locked="0"/>
    </xf>
    <xf numFmtId="182" fontId="21" fillId="0" borderId="10" xfId="36" applyNumberFormat="1" applyFont="1" applyBorder="1" applyAlignment="1" applyProtection="1">
      <alignment horizontal="right"/>
      <protection hidden="1"/>
    </xf>
    <xf numFmtId="182" fontId="24" fillId="0" borderId="16" xfId="13" applyNumberFormat="1" applyFont="1" applyBorder="1" applyAlignment="1" applyProtection="1">
      <alignment horizontal="right" vertical="center"/>
      <protection locked="0"/>
    </xf>
    <xf numFmtId="182" fontId="16" fillId="0" borderId="0" xfId="36" applyNumberFormat="1" applyFont="1" applyAlignment="1">
      <alignment vertical="center"/>
    </xf>
    <xf numFmtId="182" fontId="24" fillId="10" borderId="0" xfId="13" applyNumberFormat="1" applyFont="1" applyFill="1" applyBorder="1" applyProtection="1">
      <alignment vertical="center"/>
      <protection locked="0" hidden="1"/>
    </xf>
    <xf numFmtId="182" fontId="18" fillId="0" borderId="0" xfId="36" applyNumberFormat="1" applyFont="1" applyAlignment="1">
      <alignment vertical="center"/>
    </xf>
    <xf numFmtId="182" fontId="24" fillId="10" borderId="10" xfId="36" applyNumberFormat="1" applyFont="1" applyFill="1" applyBorder="1" applyAlignment="1" applyProtection="1">
      <alignment horizontal="right"/>
      <protection hidden="1"/>
    </xf>
    <xf numFmtId="182" fontId="21" fillId="0" borderId="0" xfId="13" applyNumberFormat="1" applyFont="1" applyBorder="1" applyProtection="1">
      <alignment vertical="center"/>
      <protection locked="0"/>
    </xf>
    <xf numFmtId="182" fontId="24" fillId="10" borderId="0" xfId="13" applyNumberFormat="1" applyFont="1" applyFill="1" applyBorder="1" applyProtection="1">
      <alignment vertical="center"/>
      <protection locked="0"/>
    </xf>
    <xf numFmtId="0" fontId="16" fillId="10" borderId="0" xfId="36" applyFont="1" applyFill="1" applyAlignment="1">
      <alignment vertical="center"/>
    </xf>
    <xf numFmtId="174" fontId="24" fillId="10" borderId="0" xfId="13" applyNumberFormat="1" applyFont="1" applyFill="1" applyBorder="1" applyProtection="1">
      <alignment vertical="center"/>
      <protection locked="0"/>
    </xf>
    <xf numFmtId="1" fontId="21" fillId="10" borderId="0" xfId="36" applyNumberFormat="1" applyFont="1" applyFill="1" applyAlignment="1" applyProtection="1">
      <alignment vertical="center"/>
      <protection hidden="1"/>
    </xf>
    <xf numFmtId="0" fontId="21" fillId="10" borderId="10" xfId="36" applyFont="1" applyFill="1" applyBorder="1" applyAlignment="1" applyProtection="1">
      <alignment horizontal="right"/>
      <protection hidden="1"/>
    </xf>
    <xf numFmtId="0" fontId="24" fillId="10" borderId="0" xfId="36" applyFont="1" applyFill="1" applyAlignment="1" applyProtection="1">
      <alignment vertical="center"/>
      <protection locked="0"/>
    </xf>
    <xf numFmtId="166" fontId="24" fillId="0" borderId="16" xfId="36" applyNumberFormat="1" applyFont="1" applyBorder="1" applyAlignment="1" applyProtection="1">
      <alignment horizontal="right" vertical="center"/>
      <protection locked="0"/>
    </xf>
    <xf numFmtId="182" fontId="21" fillId="0" borderId="9" xfId="36" applyNumberFormat="1" applyFont="1" applyBorder="1" applyAlignment="1" applyProtection="1">
      <alignment vertical="center"/>
      <protection locked="0"/>
    </xf>
    <xf numFmtId="182" fontId="21" fillId="0" borderId="16" xfId="36" applyNumberFormat="1" applyFont="1" applyBorder="1" applyAlignment="1" applyProtection="1">
      <alignment horizontal="right" vertical="center"/>
      <protection locked="0"/>
    </xf>
    <xf numFmtId="182" fontId="21" fillId="0" borderId="9" xfId="36" applyNumberFormat="1" applyFont="1" applyBorder="1" applyAlignment="1" applyProtection="1">
      <alignment vertical="center" wrapText="1"/>
      <protection hidden="1"/>
    </xf>
    <xf numFmtId="182" fontId="24" fillId="10" borderId="17" xfId="36" applyNumberFormat="1" applyFont="1" applyFill="1" applyBorder="1" applyAlignment="1" applyProtection="1">
      <alignment vertical="center"/>
      <protection locked="0"/>
    </xf>
    <xf numFmtId="174" fontId="24" fillId="10" borderId="18" xfId="13" applyNumberFormat="1" applyFont="1" applyFill="1" applyBorder="1" applyProtection="1">
      <alignment vertical="center"/>
      <protection locked="0" hidden="1"/>
    </xf>
    <xf numFmtId="182" fontId="21" fillId="0" borderId="19" xfId="36" applyNumberFormat="1" applyFont="1" applyBorder="1" applyAlignment="1" applyProtection="1">
      <alignment horizontal="right" vertical="center"/>
      <protection locked="0"/>
    </xf>
    <xf numFmtId="0" fontId="24" fillId="10" borderId="17" xfId="36" applyFont="1" applyFill="1" applyBorder="1" applyAlignment="1" applyProtection="1">
      <alignment vertical="center" wrapText="1"/>
      <protection hidden="1"/>
    </xf>
    <xf numFmtId="1" fontId="24" fillId="10" borderId="18" xfId="36" applyNumberFormat="1" applyFont="1" applyFill="1" applyBorder="1" applyAlignment="1" applyProtection="1">
      <alignment vertical="center"/>
      <protection hidden="1"/>
    </xf>
    <xf numFmtId="0" fontId="24" fillId="10" borderId="20" xfId="36" applyFont="1" applyFill="1" applyBorder="1" applyAlignment="1" applyProtection="1">
      <alignment horizontal="right"/>
      <protection hidden="1"/>
    </xf>
    <xf numFmtId="165" fontId="22" fillId="0" borderId="0" xfId="36" applyNumberFormat="1" applyFont="1" applyAlignment="1">
      <alignment vertical="center"/>
    </xf>
    <xf numFmtId="9" fontId="16" fillId="0" borderId="0" xfId="36" applyNumberFormat="1" applyFont="1"/>
    <xf numFmtId="0" fontId="16" fillId="0" borderId="0" xfId="0" applyFont="1">
      <alignment vertical="center"/>
    </xf>
    <xf numFmtId="0" fontId="17" fillId="0" borderId="0" xfId="0" applyFont="1">
      <alignment vertical="center"/>
    </xf>
    <xf numFmtId="0" fontId="25" fillId="0" borderId="6" xfId="35" applyFont="1" applyBorder="1" applyAlignment="1" applyProtection="1">
      <alignment wrapText="1"/>
      <protection hidden="1"/>
    </xf>
    <xf numFmtId="0" fontId="21" fillId="0" borderId="9" xfId="36" applyFont="1" applyBorder="1" applyAlignment="1">
      <alignment wrapText="1"/>
    </xf>
    <xf numFmtId="0" fontId="21" fillId="0" borderId="0" xfId="36" applyFont="1"/>
    <xf numFmtId="0" fontId="21" fillId="0" borderId="10" xfId="36" applyFont="1" applyBorder="1"/>
    <xf numFmtId="0" fontId="21" fillId="0" borderId="9" xfId="36" applyFont="1" applyBorder="1" applyAlignment="1" applyProtection="1">
      <alignment wrapText="1"/>
      <protection hidden="1"/>
    </xf>
    <xf numFmtId="0" fontId="18" fillId="8" borderId="6" xfId="36" applyFont="1" applyFill="1" applyBorder="1" applyAlignment="1" applyProtection="1">
      <alignment horizontal="left" vertical="center" wrapText="1"/>
      <protection hidden="1"/>
    </xf>
    <xf numFmtId="0" fontId="24" fillId="8" borderId="8" xfId="36" applyFont="1" applyFill="1" applyBorder="1" applyAlignment="1" applyProtection="1">
      <alignment horizontal="center" vertical="center" wrapText="1"/>
      <protection hidden="1"/>
    </xf>
    <xf numFmtId="0" fontId="17" fillId="0" borderId="0" xfId="0" applyFont="1" applyProtection="1">
      <alignment vertical="center"/>
      <protection locked="0"/>
    </xf>
    <xf numFmtId="0" fontId="18" fillId="9" borderId="9" xfId="36" applyFont="1" applyFill="1" applyBorder="1" applyAlignment="1" applyProtection="1">
      <alignment horizontal="left" vertical="center" wrapText="1"/>
      <protection hidden="1"/>
    </xf>
    <xf numFmtId="0" fontId="21" fillId="9" borderId="0" xfId="36" applyFont="1" applyFill="1" applyAlignment="1" applyProtection="1">
      <alignment vertical="center"/>
      <protection hidden="1"/>
    </xf>
    <xf numFmtId="0" fontId="21" fillId="9" borderId="10" xfId="36" applyFont="1" applyFill="1" applyBorder="1" applyProtection="1">
      <protection hidden="1"/>
    </xf>
    <xf numFmtId="174" fontId="26" fillId="10" borderId="0" xfId="13" applyNumberFormat="1" applyFont="1" applyFill="1" applyBorder="1" applyProtection="1">
      <alignment vertical="center"/>
      <protection locked="0"/>
    </xf>
    <xf numFmtId="174" fontId="21" fillId="10" borderId="0" xfId="13" applyNumberFormat="1" applyFont="1" applyFill="1" applyBorder="1" applyProtection="1">
      <alignment vertical="center"/>
      <protection locked="0"/>
    </xf>
    <xf numFmtId="174" fontId="21" fillId="0" borderId="15" xfId="13" applyNumberFormat="1" applyFont="1" applyBorder="1" applyProtection="1">
      <alignment vertical="center"/>
      <protection locked="0"/>
    </xf>
    <xf numFmtId="174" fontId="24" fillId="10" borderId="9" xfId="36" applyNumberFormat="1" applyFont="1" applyFill="1" applyBorder="1" applyAlignment="1" applyProtection="1">
      <alignment vertical="center" wrapText="1"/>
      <protection hidden="1"/>
    </xf>
    <xf numFmtId="0" fontId="26" fillId="10" borderId="0" xfId="36" applyFont="1" applyFill="1" applyAlignment="1" applyProtection="1">
      <alignment vertical="center" wrapText="1"/>
      <protection hidden="1"/>
    </xf>
    <xf numFmtId="174" fontId="21" fillId="10" borderId="0" xfId="13" applyNumberFormat="1" applyFont="1" applyFill="1" applyBorder="1" applyProtection="1">
      <alignment vertical="center"/>
      <protection hidden="1"/>
    </xf>
    <xf numFmtId="174" fontId="21" fillId="10" borderId="10" xfId="13" applyNumberFormat="1" applyFont="1" applyFill="1" applyBorder="1" applyAlignment="1" applyProtection="1">
      <alignment horizontal="right" vertical="center"/>
      <protection hidden="1"/>
    </xf>
    <xf numFmtId="174" fontId="21" fillId="0" borderId="9" xfId="36" applyNumberFormat="1" applyFont="1" applyBorder="1" applyAlignment="1" applyProtection="1">
      <alignment horizontal="left" vertical="top" wrapText="1"/>
      <protection hidden="1"/>
    </xf>
    <xf numFmtId="1" fontId="21" fillId="0" borderId="0" xfId="13" applyNumberFormat="1" applyFont="1" applyBorder="1" applyProtection="1">
      <alignment vertical="center"/>
      <protection hidden="1"/>
    </xf>
    <xf numFmtId="1" fontId="21" fillId="0" borderId="10" xfId="13" applyNumberFormat="1" applyFont="1" applyBorder="1" applyAlignment="1" applyProtection="1">
      <alignment horizontal="right" vertical="center"/>
      <protection hidden="1"/>
    </xf>
    <xf numFmtId="0" fontId="18" fillId="0" borderId="0" xfId="0" applyFont="1">
      <alignment vertical="center"/>
    </xf>
    <xf numFmtId="174" fontId="26" fillId="0" borderId="16" xfId="13" applyNumberFormat="1" applyFont="1" applyBorder="1" applyProtection="1">
      <alignment vertical="center"/>
      <protection locked="0"/>
    </xf>
    <xf numFmtId="0" fontId="27" fillId="0" borderId="0" xfId="0" applyFont="1" applyProtection="1">
      <alignment vertical="center"/>
      <protection locked="0"/>
    </xf>
    <xf numFmtId="0" fontId="27" fillId="0" borderId="0" xfId="0" applyFont="1">
      <alignment vertical="center"/>
    </xf>
    <xf numFmtId="1" fontId="24" fillId="10" borderId="0" xfId="13" applyNumberFormat="1" applyFont="1" applyFill="1" applyBorder="1" applyProtection="1">
      <alignment vertical="center"/>
      <protection hidden="1"/>
    </xf>
    <xf numFmtId="174" fontId="28" fillId="0" borderId="0" xfId="13" applyNumberFormat="1" applyFont="1" applyBorder="1" applyProtection="1">
      <alignment vertical="center"/>
      <protection locked="0"/>
    </xf>
    <xf numFmtId="174" fontId="28" fillId="0" borderId="16" xfId="13" applyNumberFormat="1" applyFont="1" applyBorder="1" applyProtection="1">
      <alignment vertical="center"/>
      <protection locked="0"/>
    </xf>
    <xf numFmtId="174" fontId="24" fillId="0" borderId="9" xfId="36" applyNumberFormat="1" applyFont="1" applyBorder="1" applyAlignment="1" applyProtection="1">
      <alignment vertical="center" wrapText="1"/>
      <protection hidden="1"/>
    </xf>
    <xf numFmtId="174" fontId="28" fillId="10" borderId="0" xfId="13" applyNumberFormat="1" applyFont="1" applyFill="1" applyBorder="1" applyProtection="1">
      <alignment vertical="center"/>
      <protection locked="0"/>
    </xf>
    <xf numFmtId="174" fontId="21" fillId="0" borderId="16" xfId="13" applyNumberFormat="1" applyFont="1" applyBorder="1" applyProtection="1">
      <alignment vertical="center"/>
      <protection locked="0"/>
    </xf>
    <xf numFmtId="1" fontId="21" fillId="10" borderId="0" xfId="13" applyNumberFormat="1" applyFont="1" applyFill="1" applyBorder="1" applyProtection="1">
      <alignment vertical="center"/>
      <protection hidden="1"/>
    </xf>
    <xf numFmtId="174" fontId="21" fillId="0" borderId="9" xfId="36" applyNumberFormat="1" applyFont="1" applyBorder="1" applyAlignment="1" applyProtection="1">
      <alignment vertical="center" wrapText="1"/>
      <protection hidden="1"/>
    </xf>
    <xf numFmtId="174" fontId="24" fillId="0" borderId="16" xfId="13" applyNumberFormat="1" applyFont="1" applyBorder="1" applyProtection="1">
      <alignment vertical="center"/>
      <protection locked="0"/>
    </xf>
    <xf numFmtId="0" fontId="16" fillId="10" borderId="0" xfId="0" applyFont="1" applyFill="1">
      <alignment vertical="center"/>
    </xf>
    <xf numFmtId="0" fontId="21" fillId="0" borderId="9" xfId="36" applyFont="1" applyBorder="1" applyAlignment="1" applyProtection="1">
      <alignment wrapText="1"/>
      <protection locked="0"/>
    </xf>
    <xf numFmtId="166" fontId="24" fillId="0" borderId="16" xfId="36" applyNumberFormat="1" applyFont="1" applyBorder="1" applyAlignment="1" applyProtection="1">
      <alignment vertical="center"/>
      <protection locked="0"/>
    </xf>
    <xf numFmtId="0" fontId="21" fillId="0" borderId="16" xfId="36" applyFont="1" applyBorder="1" applyProtection="1">
      <protection locked="0"/>
    </xf>
    <xf numFmtId="0" fontId="24" fillId="0" borderId="9" xfId="36" applyFont="1" applyBorder="1" applyAlignment="1" applyProtection="1">
      <alignment wrapText="1"/>
      <protection locked="0"/>
    </xf>
    <xf numFmtId="182" fontId="21" fillId="0" borderId="16" xfId="13" applyNumberFormat="1" applyFont="1" applyBorder="1" applyProtection="1">
      <alignment vertical="center"/>
      <protection locked="0"/>
    </xf>
    <xf numFmtId="182" fontId="28" fillId="0" borderId="16" xfId="13" applyNumberFormat="1" applyFont="1" applyBorder="1" applyProtection="1">
      <alignment vertical="center"/>
      <protection locked="0"/>
    </xf>
    <xf numFmtId="182" fontId="24" fillId="0" borderId="16" xfId="13" applyNumberFormat="1" applyFont="1" applyBorder="1" applyProtection="1">
      <alignment vertical="center"/>
      <protection locked="0"/>
    </xf>
    <xf numFmtId="0" fontId="21" fillId="0" borderId="0" xfId="36" applyFont="1" applyAlignment="1" applyProtection="1">
      <alignment wrapText="1"/>
      <protection locked="0"/>
    </xf>
    <xf numFmtId="0" fontId="21" fillId="0" borderId="0" xfId="36" applyFont="1" applyProtection="1">
      <protection locked="0"/>
    </xf>
    <xf numFmtId="182" fontId="24" fillId="0" borderId="0" xfId="13" applyNumberFormat="1" applyFont="1" applyBorder="1" applyProtection="1">
      <alignment vertical="center"/>
      <protection locked="0"/>
    </xf>
    <xf numFmtId="182" fontId="24" fillId="10" borderId="0" xfId="36" applyNumberFormat="1" applyFont="1" applyFill="1" applyAlignment="1" applyProtection="1">
      <alignment vertical="center"/>
      <protection locked="0"/>
    </xf>
    <xf numFmtId="182" fontId="24" fillId="0" borderId="16" xfId="36" applyNumberFormat="1" applyFont="1" applyBorder="1" applyAlignment="1" applyProtection="1">
      <alignment vertical="center"/>
      <protection locked="0"/>
    </xf>
    <xf numFmtId="1" fontId="21" fillId="0" borderId="0" xfId="36" applyNumberFormat="1" applyFont="1" applyProtection="1">
      <protection locked="0"/>
    </xf>
    <xf numFmtId="166" fontId="21" fillId="0" borderId="16" xfId="36" applyNumberFormat="1" applyFont="1" applyBorder="1" applyAlignment="1" applyProtection="1">
      <alignment vertical="center"/>
      <protection locked="0"/>
    </xf>
    <xf numFmtId="182" fontId="26" fillId="0" borderId="16" xfId="13" applyNumberFormat="1" applyFont="1" applyBorder="1" applyProtection="1">
      <alignment vertical="center"/>
      <protection locked="0"/>
    </xf>
    <xf numFmtId="182" fontId="28" fillId="0" borderId="0" xfId="13" applyNumberFormat="1" applyFont="1" applyBorder="1" applyProtection="1">
      <alignment vertical="center"/>
      <protection locked="0"/>
    </xf>
    <xf numFmtId="182" fontId="26" fillId="10" borderId="0" xfId="13" applyNumberFormat="1" applyFont="1" applyFill="1" applyBorder="1" applyProtection="1">
      <alignment vertical="center"/>
      <protection locked="0"/>
    </xf>
    <xf numFmtId="182" fontId="21" fillId="0" borderId="0" xfId="36" applyNumberFormat="1" applyFont="1" applyAlignment="1" applyProtection="1">
      <alignment vertical="center"/>
      <protection locked="0"/>
    </xf>
    <xf numFmtId="174" fontId="24" fillId="0" borderId="16" xfId="36" applyNumberFormat="1" applyFont="1" applyBorder="1" applyAlignment="1" applyProtection="1">
      <alignment vertical="center"/>
      <protection locked="0"/>
    </xf>
    <xf numFmtId="174" fontId="21" fillId="0" borderId="0" xfId="36" applyNumberFormat="1" applyFont="1" applyAlignment="1" applyProtection="1">
      <alignment vertical="center"/>
      <protection locked="0"/>
    </xf>
    <xf numFmtId="174" fontId="24" fillId="0" borderId="0" xfId="36" applyNumberFormat="1" applyFont="1" applyAlignment="1" applyProtection="1">
      <alignment vertical="center"/>
      <protection locked="0"/>
    </xf>
    <xf numFmtId="0" fontId="21" fillId="0" borderId="0" xfId="36" applyFont="1" applyAlignment="1" applyProtection="1">
      <alignment vertical="center" wrapText="1"/>
      <protection locked="0"/>
    </xf>
    <xf numFmtId="174" fontId="24" fillId="0" borderId="10" xfId="36" applyNumberFormat="1" applyFont="1" applyBorder="1" applyAlignment="1" applyProtection="1">
      <alignment vertical="center"/>
      <protection locked="0"/>
    </xf>
    <xf numFmtId="182" fontId="28" fillId="0" borderId="0" xfId="36" applyNumberFormat="1" applyFont="1" applyAlignment="1" applyProtection="1">
      <alignment vertical="center"/>
      <protection locked="0"/>
    </xf>
    <xf numFmtId="174" fontId="28" fillId="0" borderId="16" xfId="36" applyNumberFormat="1" applyFont="1" applyBorder="1" applyAlignment="1" applyProtection="1">
      <alignment vertical="center"/>
      <protection locked="0"/>
    </xf>
    <xf numFmtId="174" fontId="26" fillId="0" borderId="16" xfId="36" applyNumberFormat="1" applyFont="1" applyBorder="1" applyAlignment="1" applyProtection="1">
      <alignment vertical="center"/>
      <protection locked="0"/>
    </xf>
    <xf numFmtId="0" fontId="18" fillId="10" borderId="0" xfId="0" applyFont="1" applyFill="1">
      <alignment vertical="center"/>
    </xf>
    <xf numFmtId="182" fontId="21" fillId="10" borderId="0" xfId="36" applyNumberFormat="1" applyFont="1" applyFill="1" applyAlignment="1" applyProtection="1">
      <alignment vertical="center"/>
      <protection locked="0"/>
    </xf>
    <xf numFmtId="174" fontId="24" fillId="10" borderId="0" xfId="36" applyNumberFormat="1" applyFont="1" applyFill="1" applyAlignment="1" applyProtection="1">
      <alignment vertical="center" wrapText="1"/>
      <protection hidden="1"/>
    </xf>
    <xf numFmtId="182" fontId="24" fillId="0" borderId="0" xfId="36" applyNumberFormat="1" applyFont="1" applyAlignment="1" applyProtection="1">
      <alignment vertical="center"/>
      <protection locked="0"/>
    </xf>
    <xf numFmtId="182" fontId="28" fillId="10" borderId="0" xfId="36" applyNumberFormat="1" applyFont="1" applyFill="1" applyAlignment="1" applyProtection="1">
      <alignment vertical="center"/>
      <protection locked="0"/>
    </xf>
    <xf numFmtId="0" fontId="21" fillId="0" borderId="16" xfId="36" applyFont="1" applyBorder="1" applyAlignment="1" applyProtection="1">
      <alignment vertical="center"/>
      <protection locked="0"/>
    </xf>
    <xf numFmtId="0" fontId="16" fillId="0" borderId="16" xfId="36" applyFont="1" applyBorder="1" applyAlignment="1" applyProtection="1">
      <alignment vertical="center"/>
      <protection locked="0"/>
    </xf>
    <xf numFmtId="0" fontId="16" fillId="0" borderId="16" xfId="36" applyFont="1" applyBorder="1" applyProtection="1">
      <protection locked="0"/>
    </xf>
    <xf numFmtId="0" fontId="16" fillId="0" borderId="0" xfId="36" applyFont="1" applyProtection="1">
      <protection locked="0"/>
    </xf>
    <xf numFmtId="0" fontId="18" fillId="10" borderId="17" xfId="36" applyFont="1" applyFill="1" applyBorder="1" applyAlignment="1" applyProtection="1">
      <alignment wrapText="1"/>
      <protection locked="0"/>
    </xf>
    <xf numFmtId="174" fontId="18" fillId="10" borderId="18" xfId="36" applyNumberFormat="1" applyFont="1" applyFill="1" applyBorder="1" applyProtection="1">
      <protection locked="0"/>
    </xf>
    <xf numFmtId="0" fontId="18" fillId="0" borderId="19" xfId="36" applyFont="1" applyBorder="1" applyProtection="1">
      <protection locked="0"/>
    </xf>
    <xf numFmtId="1" fontId="24" fillId="10" borderId="18" xfId="13" applyNumberFormat="1" applyFont="1" applyFill="1" applyBorder="1" applyProtection="1">
      <alignment vertical="center"/>
      <protection hidden="1"/>
    </xf>
    <xf numFmtId="1" fontId="21" fillId="0" borderId="20" xfId="13" applyNumberFormat="1" applyFont="1" applyBorder="1" applyAlignment="1" applyProtection="1">
      <alignment horizontal="right" vertical="center"/>
      <protection hidden="1"/>
    </xf>
    <xf numFmtId="0" fontId="16" fillId="0" borderId="0" xfId="36" applyFont="1" applyAlignment="1" applyProtection="1">
      <alignment wrapText="1"/>
      <protection locked="0"/>
    </xf>
    <xf numFmtId="2" fontId="16" fillId="0" borderId="0" xfId="0" applyNumberFormat="1" applyFont="1">
      <alignment vertical="center"/>
    </xf>
    <xf numFmtId="165" fontId="18" fillId="0" borderId="0" xfId="1" applyNumberFormat="1" applyFont="1" applyAlignment="1" applyProtection="1">
      <alignment horizontal="left"/>
      <protection hidden="1"/>
    </xf>
    <xf numFmtId="0" fontId="16" fillId="0" borderId="4" xfId="0" applyFont="1" applyBorder="1" applyAlignment="1" applyProtection="1">
      <alignment horizontal="center"/>
      <protection hidden="1"/>
    </xf>
    <xf numFmtId="3" fontId="16" fillId="0" borderId="4" xfId="0" applyNumberFormat="1" applyFont="1" applyBorder="1" applyAlignment="1" applyProtection="1">
      <alignment horizontal="right"/>
      <protection hidden="1"/>
    </xf>
    <xf numFmtId="3" fontId="16" fillId="0" borderId="4" xfId="0" applyNumberFormat="1" applyFont="1" applyBorder="1" applyAlignment="1" applyProtection="1">
      <protection hidden="1"/>
    </xf>
    <xf numFmtId="175" fontId="16" fillId="0" borderId="4" xfId="2" applyNumberFormat="1" applyFont="1" applyBorder="1" applyAlignment="1" applyProtection="1">
      <alignment horizontal="right"/>
      <protection hidden="1"/>
    </xf>
    <xf numFmtId="175" fontId="16" fillId="0" borderId="4" xfId="2" applyNumberFormat="1" applyFont="1" applyBorder="1" applyAlignment="1" applyProtection="1">
      <protection hidden="1"/>
    </xf>
    <xf numFmtId="0" fontId="22" fillId="0" borderId="4" xfId="0" applyFont="1" applyBorder="1" applyAlignment="1" applyProtection="1">
      <protection hidden="1"/>
    </xf>
    <xf numFmtId="165" fontId="16" fillId="0" borderId="4" xfId="1" applyNumberFormat="1" applyFont="1" applyBorder="1" applyAlignment="1" applyProtection="1">
      <alignment horizontal="right"/>
      <protection hidden="1"/>
    </xf>
    <xf numFmtId="0" fontId="29" fillId="0" borderId="4" xfId="0" applyFont="1" applyBorder="1" applyAlignment="1" applyProtection="1">
      <protection hidden="1"/>
    </xf>
    <xf numFmtId="174" fontId="29" fillId="0" borderId="4" xfId="1" applyNumberFormat="1" applyFont="1" applyBorder="1" applyAlignment="1" applyProtection="1">
      <alignment horizontal="right"/>
      <protection hidden="1"/>
    </xf>
    <xf numFmtId="0" fontId="30" fillId="0" borderId="4" xfId="0" applyFont="1" applyBorder="1" applyProtection="1">
      <alignment vertical="center"/>
      <protection hidden="1"/>
    </xf>
    <xf numFmtId="0" fontId="30" fillId="0" borderId="4" xfId="0" applyFont="1" applyBorder="1" applyAlignment="1" applyProtection="1">
      <alignment horizontal="right" vertical="center"/>
      <protection hidden="1"/>
    </xf>
    <xf numFmtId="174" fontId="30" fillId="0" borderId="4" xfId="0" applyNumberFormat="1" applyFont="1" applyBorder="1" applyAlignment="1" applyProtection="1">
      <alignment horizontal="right" vertical="center"/>
      <protection hidden="1"/>
    </xf>
    <xf numFmtId="174" fontId="16" fillId="0" borderId="0" xfId="1" applyNumberFormat="1" applyFont="1" applyAlignment="1" applyProtection="1">
      <alignment horizontal="right"/>
      <protection hidden="1"/>
    </xf>
    <xf numFmtId="0" fontId="31" fillId="0" borderId="0" xfId="0" applyFont="1" applyAlignment="1" applyProtection="1">
      <alignment horizontal="center"/>
      <protection hidden="1"/>
    </xf>
    <xf numFmtId="0" fontId="31" fillId="0" borderId="0" xfId="0" applyFont="1" applyAlignment="1" applyProtection="1">
      <protection hidden="1"/>
    </xf>
    <xf numFmtId="0" fontId="18" fillId="0" borderId="21" xfId="0" applyFont="1" applyBorder="1" applyAlignment="1" applyProtection="1">
      <protection hidden="1"/>
    </xf>
    <xf numFmtId="174" fontId="18" fillId="0" borderId="21" xfId="1" applyNumberFormat="1" applyFont="1" applyBorder="1" applyAlignment="1" applyProtection="1">
      <protection hidden="1"/>
    </xf>
    <xf numFmtId="10" fontId="18" fillId="0" borderId="0" xfId="2" applyNumberFormat="1" applyFont="1" applyAlignment="1" applyProtection="1">
      <protection hidden="1"/>
    </xf>
    <xf numFmtId="1" fontId="16" fillId="0" borderId="0" xfId="0" applyNumberFormat="1" applyFont="1" applyAlignment="1" applyProtection="1">
      <protection hidden="1"/>
    </xf>
    <xf numFmtId="183" fontId="16" fillId="0" borderId="0" xfId="0" applyNumberFormat="1" applyFont="1" applyAlignment="1" applyProtection="1">
      <protection hidden="1"/>
    </xf>
    <xf numFmtId="0" fontId="16" fillId="0" borderId="0" xfId="1" applyFont="1" applyProtection="1">
      <alignment vertical="center"/>
      <protection hidden="1"/>
    </xf>
    <xf numFmtId="177" fontId="18" fillId="0" borderId="21" xfId="0" applyNumberFormat="1" applyFont="1" applyBorder="1" applyAlignment="1" applyProtection="1">
      <protection hidden="1"/>
    </xf>
    <xf numFmtId="0" fontId="21" fillId="0" borderId="0" xfId="36" applyFont="1" applyProtection="1">
      <protection locked="0" hidden="1"/>
    </xf>
    <xf numFmtId="0" fontId="21" fillId="0" borderId="0" xfId="36" applyFont="1" applyAlignment="1" applyProtection="1">
      <alignment wrapText="1"/>
      <protection locked="0" hidden="1"/>
    </xf>
    <xf numFmtId="0" fontId="25" fillId="0" borderId="6" xfId="35" applyFont="1" applyBorder="1" applyProtection="1">
      <protection hidden="1"/>
    </xf>
    <xf numFmtId="0" fontId="21" fillId="0" borderId="9" xfId="35" applyFont="1" applyBorder="1" applyProtection="1">
      <protection hidden="1"/>
    </xf>
    <xf numFmtId="0" fontId="21" fillId="0" borderId="10" xfId="36" applyFont="1" applyBorder="1" applyProtection="1">
      <protection locked="0"/>
    </xf>
    <xf numFmtId="0" fontId="21" fillId="0" borderId="9" xfId="36" applyFont="1" applyBorder="1" applyProtection="1">
      <protection hidden="1"/>
    </xf>
    <xf numFmtId="0" fontId="24" fillId="0" borderId="0" xfId="36" applyFont="1" applyAlignment="1" applyProtection="1">
      <alignment vertical="center"/>
      <protection locked="0"/>
    </xf>
    <xf numFmtId="0" fontId="24" fillId="8" borderId="6" xfId="36" applyFont="1" applyFill="1" applyBorder="1" applyAlignment="1" applyProtection="1">
      <alignment vertical="center" wrapText="1"/>
      <protection hidden="1"/>
    </xf>
    <xf numFmtId="0" fontId="24" fillId="8" borderId="7" xfId="36" applyFont="1" applyFill="1" applyBorder="1" applyAlignment="1" applyProtection="1">
      <alignment horizontal="center" vertical="center" wrapText="1"/>
      <protection hidden="1"/>
    </xf>
    <xf numFmtId="0" fontId="24" fillId="8" borderId="8" xfId="36" applyFont="1" applyFill="1" applyBorder="1" applyAlignment="1" applyProtection="1">
      <alignment horizontal="center" vertical="center"/>
      <protection hidden="1"/>
    </xf>
    <xf numFmtId="0" fontId="24" fillId="12" borderId="9" xfId="36" applyFont="1" applyFill="1" applyBorder="1" applyAlignment="1" applyProtection="1">
      <alignment horizontal="left" vertical="center" wrapText="1"/>
      <protection locked="0"/>
    </xf>
    <xf numFmtId="0" fontId="21" fillId="12" borderId="0" xfId="36" applyFont="1" applyFill="1" applyAlignment="1" applyProtection="1">
      <alignment vertical="center"/>
      <protection locked="0"/>
    </xf>
    <xf numFmtId="0" fontId="24" fillId="0" borderId="15" xfId="36" applyFont="1" applyBorder="1" applyAlignment="1" applyProtection="1">
      <alignment horizontal="center" vertical="center"/>
      <protection locked="0"/>
    </xf>
    <xf numFmtId="0" fontId="24" fillId="12" borderId="9" xfId="36" applyFont="1" applyFill="1" applyBorder="1" applyAlignment="1" applyProtection="1">
      <alignment horizontal="left" vertical="center" wrapText="1"/>
      <protection hidden="1"/>
    </xf>
    <xf numFmtId="0" fontId="21" fillId="12" borderId="0" xfId="36" applyFont="1" applyFill="1" applyAlignment="1" applyProtection="1">
      <alignment vertical="center"/>
      <protection hidden="1"/>
    </xf>
    <xf numFmtId="0" fontId="21" fillId="12" borderId="10" xfId="36" applyFont="1" applyFill="1" applyBorder="1" applyAlignment="1" applyProtection="1">
      <alignment vertical="center"/>
      <protection hidden="1"/>
    </xf>
    <xf numFmtId="0" fontId="24" fillId="0" borderId="16" xfId="36" applyFont="1" applyBorder="1" applyAlignment="1" applyProtection="1">
      <alignment horizontal="center" vertical="center"/>
      <protection locked="0"/>
    </xf>
    <xf numFmtId="0" fontId="24" fillId="10" borderId="9" xfId="36" applyFont="1" applyFill="1" applyBorder="1" applyAlignment="1" applyProtection="1">
      <alignment horizontal="left" vertical="center"/>
      <protection hidden="1"/>
    </xf>
    <xf numFmtId="0" fontId="21" fillId="10" borderId="0" xfId="36" applyFont="1" applyFill="1" applyAlignment="1" applyProtection="1">
      <alignment vertical="center"/>
      <protection hidden="1"/>
    </xf>
    <xf numFmtId="0" fontId="21" fillId="0" borderId="22" xfId="36" applyFont="1" applyBorder="1" applyAlignment="1" applyProtection="1">
      <alignment vertical="center"/>
      <protection hidden="1"/>
    </xf>
    <xf numFmtId="0" fontId="21" fillId="0" borderId="9" xfId="36" applyFont="1" applyBorder="1" applyAlignment="1" applyProtection="1">
      <alignment horizontal="left" vertical="center"/>
      <protection hidden="1"/>
    </xf>
    <xf numFmtId="174" fontId="21" fillId="0" borderId="23" xfId="13" applyNumberFormat="1" applyFont="1" applyBorder="1" applyAlignment="1" applyProtection="1">
      <alignment horizontal="right" vertical="center"/>
      <protection hidden="1"/>
    </xf>
    <xf numFmtId="174" fontId="24" fillId="0" borderId="16" xfId="13" applyNumberFormat="1" applyFont="1" applyBorder="1" applyAlignment="1" applyProtection="1">
      <alignment horizontal="center" vertical="center"/>
      <protection locked="0"/>
    </xf>
    <xf numFmtId="0" fontId="24" fillId="0" borderId="9" xfId="36" applyFont="1" applyBorder="1" applyAlignment="1" applyProtection="1">
      <alignment horizontal="left" vertical="center"/>
      <protection hidden="1"/>
    </xf>
    <xf numFmtId="0" fontId="28" fillId="0" borderId="0" xfId="3" applyFont="1" applyBorder="1" applyProtection="1">
      <alignment vertical="center"/>
      <protection locked="0"/>
    </xf>
    <xf numFmtId="0" fontId="26" fillId="10" borderId="9" xfId="36" applyFont="1" applyFill="1" applyBorder="1" applyAlignment="1" applyProtection="1">
      <alignment vertical="center" wrapText="1"/>
      <protection locked="0"/>
    </xf>
    <xf numFmtId="0" fontId="21" fillId="0" borderId="9" xfId="36" applyFont="1" applyBorder="1" applyAlignment="1" applyProtection="1">
      <alignment horizontal="left" vertical="center" wrapText="1"/>
      <protection locked="0"/>
    </xf>
    <xf numFmtId="182" fontId="24" fillId="0" borderId="16" xfId="36" applyNumberFormat="1" applyFont="1" applyBorder="1" applyAlignment="1" applyProtection="1">
      <alignment horizontal="center" vertical="center"/>
      <protection locked="0"/>
    </xf>
    <xf numFmtId="0" fontId="21" fillId="0" borderId="9" xfId="36" applyFont="1" applyBorder="1" applyAlignment="1" applyProtection="1">
      <alignment horizontal="left" vertical="center" wrapText="1"/>
      <protection hidden="1"/>
    </xf>
    <xf numFmtId="174" fontId="28" fillId="0" borderId="0" xfId="36" applyNumberFormat="1" applyFont="1" applyAlignment="1" applyProtection="1">
      <alignment vertical="center"/>
      <protection locked="0"/>
    </xf>
    <xf numFmtId="0" fontId="26" fillId="0" borderId="9" xfId="36" applyFont="1" applyBorder="1" applyAlignment="1" applyProtection="1">
      <alignment vertical="center" wrapText="1"/>
      <protection locked="0"/>
    </xf>
    <xf numFmtId="174" fontId="24" fillId="0" borderId="16" xfId="36" applyNumberFormat="1" applyFont="1" applyBorder="1" applyAlignment="1" applyProtection="1">
      <alignment horizontal="center" vertical="center"/>
      <protection locked="0"/>
    </xf>
    <xf numFmtId="1" fontId="24" fillId="10" borderId="0" xfId="36" applyNumberFormat="1" applyFont="1" applyFill="1" applyAlignment="1" applyProtection="1">
      <alignment vertical="center"/>
      <protection locked="0"/>
    </xf>
    <xf numFmtId="174" fontId="24" fillId="0" borderId="23" xfId="13" applyNumberFormat="1" applyFont="1" applyBorder="1" applyProtection="1">
      <alignment vertical="center"/>
      <protection hidden="1"/>
    </xf>
    <xf numFmtId="0" fontId="21" fillId="0" borderId="17" xfId="36" applyFont="1" applyBorder="1" applyAlignment="1" applyProtection="1">
      <alignment vertical="center" wrapText="1"/>
      <protection locked="0"/>
    </xf>
    <xf numFmtId="0" fontId="21" fillId="0" borderId="18" xfId="36" applyFont="1" applyBorder="1" applyAlignment="1" applyProtection="1">
      <alignment vertical="center"/>
      <protection locked="0"/>
    </xf>
    <xf numFmtId="174" fontId="24" fillId="0" borderId="19" xfId="13" applyNumberFormat="1" applyFont="1" applyBorder="1" applyAlignment="1" applyProtection="1">
      <alignment horizontal="center" vertical="center"/>
      <protection locked="0"/>
    </xf>
    <xf numFmtId="0" fontId="21" fillId="0" borderId="17" xfId="36" applyFont="1" applyBorder="1" applyAlignment="1" applyProtection="1">
      <alignment vertical="center"/>
      <protection hidden="1"/>
    </xf>
    <xf numFmtId="0" fontId="21" fillId="0" borderId="18" xfId="36" applyFont="1" applyBorder="1" applyAlignment="1" applyProtection="1">
      <alignment vertical="center"/>
      <protection hidden="1"/>
    </xf>
    <xf numFmtId="0" fontId="21" fillId="0" borderId="24" xfId="36" applyFont="1" applyBorder="1" applyAlignment="1" applyProtection="1">
      <alignment vertical="center"/>
      <protection hidden="1"/>
    </xf>
    <xf numFmtId="0" fontId="24" fillId="0" borderId="0" xfId="36" applyFont="1" applyAlignment="1" applyProtection="1">
      <alignment wrapText="1"/>
      <protection locked="0"/>
    </xf>
    <xf numFmtId="166" fontId="21" fillId="0" borderId="0" xfId="36" applyNumberFormat="1" applyFont="1" applyProtection="1">
      <protection locked="0"/>
    </xf>
    <xf numFmtId="0" fontId="24" fillId="0" borderId="0" xfId="36" applyFont="1" applyProtection="1">
      <protection hidden="1"/>
    </xf>
    <xf numFmtId="166" fontId="21" fillId="0" borderId="0" xfId="36" applyNumberFormat="1" applyFont="1" applyProtection="1">
      <protection hidden="1"/>
    </xf>
    <xf numFmtId="174" fontId="21" fillId="0" borderId="0" xfId="36" applyNumberFormat="1" applyFont="1" applyProtection="1">
      <protection locked="0"/>
    </xf>
    <xf numFmtId="174" fontId="21" fillId="0" borderId="0" xfId="36" applyNumberFormat="1" applyFont="1" applyProtection="1">
      <protection hidden="1"/>
    </xf>
    <xf numFmtId="0" fontId="16" fillId="0" borderId="0" xfId="0" applyFont="1" applyAlignment="1"/>
    <xf numFmtId="165" fontId="18" fillId="0" borderId="0" xfId="1" applyNumberFormat="1" applyFont="1" applyAlignment="1">
      <alignment horizontal="left"/>
    </xf>
    <xf numFmtId="0" fontId="19" fillId="0" borderId="0" xfId="0" applyFont="1" applyAlignment="1"/>
    <xf numFmtId="0" fontId="18" fillId="0" borderId="4" xfId="0" applyFont="1" applyBorder="1" applyAlignment="1"/>
    <xf numFmtId="0" fontId="18" fillId="8" borderId="4" xfId="0" applyFont="1" applyFill="1" applyBorder="1" applyAlignment="1"/>
    <xf numFmtId="0" fontId="18" fillId="8" borderId="4" xfId="0" applyFont="1" applyFill="1" applyBorder="1" applyAlignment="1">
      <alignment horizontal="center"/>
    </xf>
    <xf numFmtId="0" fontId="16" fillId="0" borderId="4" xfId="0" applyFont="1" applyBorder="1" applyAlignment="1"/>
    <xf numFmtId="174" fontId="16" fillId="0" borderId="4" xfId="1" applyNumberFormat="1" applyFont="1" applyBorder="1" applyAlignment="1"/>
    <xf numFmtId="1" fontId="16" fillId="0" borderId="4" xfId="0" applyNumberFormat="1" applyFont="1" applyBorder="1" applyAlignment="1"/>
    <xf numFmtId="0" fontId="20" fillId="0" borderId="4" xfId="0" applyFont="1" applyBorder="1" applyAlignment="1"/>
    <xf numFmtId="174" fontId="18" fillId="0" borderId="4" xfId="1" applyNumberFormat="1" applyFont="1" applyBorder="1" applyAlignment="1"/>
    <xf numFmtId="174" fontId="18" fillId="13" borderId="4" xfId="1" applyNumberFormat="1" applyFont="1" applyFill="1" applyBorder="1" applyAlignment="1"/>
    <xf numFmtId="165" fontId="18" fillId="0" borderId="4" xfId="1" applyNumberFormat="1" applyFont="1" applyBorder="1" applyAlignment="1"/>
    <xf numFmtId="0" fontId="21" fillId="0" borderId="0" xfId="26" applyFont="1"/>
    <xf numFmtId="0" fontId="33" fillId="0" borderId="0" xfId="26" applyFont="1"/>
    <xf numFmtId="0" fontId="34" fillId="0" borderId="0" xfId="26" applyFont="1"/>
    <xf numFmtId="0" fontId="35" fillId="0" borderId="0" xfId="26" applyFont="1"/>
    <xf numFmtId="0" fontId="36" fillId="0" borderId="0" xfId="35" applyFont="1"/>
    <xf numFmtId="0" fontId="18" fillId="8" borderId="25" xfId="36" applyFont="1" applyFill="1" applyBorder="1" applyAlignment="1" applyProtection="1">
      <alignment horizontal="center" vertical="center" wrapText="1"/>
      <protection hidden="1"/>
    </xf>
    <xf numFmtId="1" fontId="24" fillId="0" borderId="25" xfId="59" applyNumberFormat="1" applyFont="1" applyFill="1" applyBorder="1" applyAlignment="1" applyProtection="1">
      <protection hidden="1"/>
    </xf>
    <xf numFmtId="1" fontId="34" fillId="0" borderId="0" xfId="26" applyNumberFormat="1" applyFont="1"/>
    <xf numFmtId="1" fontId="24" fillId="6" borderId="25" xfId="60" applyNumberFormat="1" applyFont="1" applyFill="1" applyBorder="1" applyAlignment="1" applyProtection="1">
      <protection hidden="1"/>
    </xf>
    <xf numFmtId="0" fontId="0" fillId="0" borderId="0" xfId="0" applyAlignment="1"/>
    <xf numFmtId="0" fontId="39" fillId="0" borderId="0" xfId="0" applyFont="1" applyAlignment="1">
      <alignment horizontal="right"/>
    </xf>
    <xf numFmtId="0" fontId="31" fillId="0" borderId="0" xfId="0" applyFont="1" applyAlignment="1">
      <alignment horizontal="right"/>
    </xf>
    <xf numFmtId="174" fontId="16" fillId="0" borderId="0" xfId="1" applyNumberFormat="1" applyFont="1" applyAlignment="1"/>
    <xf numFmtId="174" fontId="16" fillId="0" borderId="0" xfId="1" applyNumberFormat="1" applyFont="1" applyAlignment="1">
      <alignment horizontal="right"/>
    </xf>
    <xf numFmtId="0" fontId="18" fillId="0" borderId="21" xfId="0" applyFont="1" applyBorder="1" applyAlignment="1"/>
    <xf numFmtId="174" fontId="18" fillId="0" borderId="21" xfId="1" applyNumberFormat="1" applyFont="1" applyBorder="1" applyAlignment="1"/>
    <xf numFmtId="0" fontId="40" fillId="0" borderId="0" xfId="0" applyFont="1" applyAlignment="1"/>
    <xf numFmtId="0" fontId="18" fillId="0" borderId="0" xfId="0" applyFont="1" applyAlignment="1"/>
    <xf numFmtId="0" fontId="41" fillId="14" borderId="4" xfId="0" applyFont="1" applyFill="1" applyBorder="1" applyAlignment="1"/>
    <xf numFmtId="3" fontId="0" fillId="0" borderId="0" xfId="0" applyNumberFormat="1" applyAlignment="1"/>
    <xf numFmtId="165" fontId="0" fillId="0" borderId="0" xfId="0" applyNumberFormat="1" applyAlignment="1"/>
    <xf numFmtId="174" fontId="0" fillId="0" borderId="0" xfId="0" applyNumberFormat="1" applyAlignment="1"/>
    <xf numFmtId="0" fontId="41" fillId="14" borderId="0" xfId="0" applyFont="1" applyFill="1" applyAlignment="1">
      <alignment horizontal="center" vertical="center"/>
    </xf>
    <xf numFmtId="0" fontId="13" fillId="15" borderId="4" xfId="0" applyFont="1" applyFill="1" applyBorder="1">
      <alignment vertical="center"/>
    </xf>
    <xf numFmtId="0" fontId="13" fillId="15" borderId="4" xfId="0" applyFont="1" applyFill="1" applyBorder="1" applyAlignment="1">
      <alignment horizontal="center" vertical="center"/>
    </xf>
    <xf numFmtId="0" fontId="42" fillId="0" borderId="4" xfId="0" applyFont="1" applyBorder="1">
      <alignment vertical="center"/>
    </xf>
    <xf numFmtId="38" fontId="42" fillId="0" borderId="4" xfId="1" applyNumberFormat="1" applyFont="1" applyBorder="1">
      <alignment vertical="center"/>
    </xf>
    <xf numFmtId="175" fontId="42" fillId="0" borderId="4" xfId="2" applyNumberFormat="1" applyFont="1" applyBorder="1">
      <alignment vertical="center"/>
    </xf>
    <xf numFmtId="0" fontId="13" fillId="0" borderId="4" xfId="0" applyFont="1" applyBorder="1">
      <alignment vertical="center"/>
    </xf>
    <xf numFmtId="38" fontId="13" fillId="0" borderId="4" xfId="1" applyNumberFormat="1" applyFont="1" applyBorder="1">
      <alignment vertical="center"/>
    </xf>
    <xf numFmtId="9" fontId="13" fillId="0" borderId="4" xfId="2" applyNumberFormat="1" applyFont="1" applyBorder="1">
      <alignment vertical="center"/>
    </xf>
    <xf numFmtId="175" fontId="13" fillId="0" borderId="4" xfId="2" applyNumberFormat="1" applyFont="1" applyBorder="1">
      <alignment vertical="center"/>
    </xf>
    <xf numFmtId="9" fontId="13" fillId="0" borderId="4" xfId="1" applyNumberFormat="1" applyFont="1" applyBorder="1">
      <alignment vertical="center"/>
    </xf>
    <xf numFmtId="38" fontId="0" fillId="0" borderId="0" xfId="0" applyNumberFormat="1">
      <alignment vertical="center"/>
    </xf>
    <xf numFmtId="0" fontId="43" fillId="11" borderId="4" xfId="0" applyFont="1" applyFill="1" applyBorder="1" applyAlignment="1">
      <alignment horizontal="left" vertical="center" indent="1"/>
    </xf>
    <xf numFmtId="38" fontId="43" fillId="11" borderId="4" xfId="1" applyNumberFormat="1" applyFont="1" applyFill="1" applyBorder="1">
      <alignment vertical="center"/>
    </xf>
    <xf numFmtId="175" fontId="43" fillId="11" borderId="4" xfId="2" applyNumberFormat="1" applyFont="1" applyFill="1" applyBorder="1">
      <alignment vertical="center"/>
    </xf>
    <xf numFmtId="175" fontId="42" fillId="11" borderId="4" xfId="2" applyNumberFormat="1" applyFont="1" applyFill="1" applyBorder="1">
      <alignment vertical="center"/>
    </xf>
    <xf numFmtId="9" fontId="0" fillId="0" borderId="0" xfId="0" applyNumberFormat="1">
      <alignment vertical="center"/>
    </xf>
    <xf numFmtId="38" fontId="43" fillId="11" borderId="4" xfId="1" applyNumberFormat="1" applyFont="1" applyFill="1" applyBorder="1" applyAlignment="1">
      <alignment horizontal="right" vertical="center"/>
    </xf>
    <xf numFmtId="185" fontId="42" fillId="0" borderId="4" xfId="0" applyNumberFormat="1" applyFont="1" applyBorder="1">
      <alignment vertical="center"/>
    </xf>
    <xf numFmtId="0" fontId="42" fillId="11" borderId="4" xfId="0" applyFont="1" applyFill="1" applyBorder="1">
      <alignment vertical="center"/>
    </xf>
    <xf numFmtId="38" fontId="0" fillId="0" borderId="0" xfId="0" applyNumberFormat="1" applyAlignment="1"/>
    <xf numFmtId="175" fontId="42" fillId="0" borderId="4" xfId="0" applyNumberFormat="1" applyFont="1" applyBorder="1">
      <alignment vertical="center"/>
    </xf>
    <xf numFmtId="10" fontId="42" fillId="0" borderId="4" xfId="2" applyNumberFormat="1" applyFont="1" applyBorder="1">
      <alignment vertical="center"/>
    </xf>
    <xf numFmtId="9" fontId="42" fillId="0" borderId="4" xfId="2" applyNumberFormat="1" applyFont="1" applyBorder="1" applyAlignment="1">
      <alignment horizontal="center" vertical="center"/>
    </xf>
    <xf numFmtId="0" fontId="18" fillId="8" borderId="11" xfId="36" applyFont="1" applyFill="1" applyBorder="1" applyAlignment="1">
      <alignment horizontal="left" vertical="center" wrapText="1"/>
    </xf>
    <xf numFmtId="0" fontId="18" fillId="8" borderId="11" xfId="36" applyFont="1" applyFill="1" applyBorder="1" applyAlignment="1" applyProtection="1">
      <alignment horizontal="center" vertical="center" wrapText="1"/>
      <protection hidden="1"/>
    </xf>
    <xf numFmtId="0" fontId="18" fillId="8" borderId="11" xfId="36" applyFont="1" applyFill="1" applyBorder="1" applyAlignment="1">
      <alignment horizontal="center" vertical="center" wrapText="1"/>
    </xf>
    <xf numFmtId="0" fontId="21" fillId="0" borderId="11" xfId="26" applyFont="1" applyBorder="1" applyAlignment="1">
      <alignment horizontal="left" vertical="center"/>
    </xf>
    <xf numFmtId="1" fontId="16" fillId="0" borderId="11" xfId="7" applyNumberFormat="1" applyFont="1" applyBorder="1" applyAlignment="1" applyProtection="1">
      <protection hidden="1"/>
    </xf>
    <xf numFmtId="1" fontId="21" fillId="0" borderId="11" xfId="26" applyNumberFormat="1" applyFont="1" applyBorder="1" applyAlignment="1" applyProtection="1">
      <alignment vertical="center"/>
      <protection hidden="1"/>
    </xf>
    <xf numFmtId="186" fontId="21" fillId="0" borderId="11" xfId="26" applyNumberFormat="1" applyFont="1" applyBorder="1" applyAlignment="1" applyProtection="1">
      <alignment vertical="center"/>
      <protection hidden="1"/>
    </xf>
    <xf numFmtId="186" fontId="24" fillId="6" borderId="11" xfId="26" applyNumberFormat="1" applyFont="1" applyFill="1" applyBorder="1" applyProtection="1">
      <protection hidden="1"/>
    </xf>
    <xf numFmtId="0" fontId="21" fillId="0" borderId="0" xfId="26" applyFont="1" applyAlignment="1">
      <alignment horizontal="left"/>
    </xf>
    <xf numFmtId="0" fontId="44" fillId="16" borderId="0" xfId="0" applyFont="1" applyFill="1">
      <alignment vertical="center"/>
    </xf>
    <xf numFmtId="0" fontId="44" fillId="16" borderId="27" xfId="0" applyFont="1" applyFill="1" applyBorder="1">
      <alignment vertical="center"/>
    </xf>
    <xf numFmtId="0" fontId="44" fillId="16" borderId="28" xfId="0" applyFont="1" applyFill="1" applyBorder="1">
      <alignment vertical="center"/>
    </xf>
    <xf numFmtId="0" fontId="44" fillId="16" borderId="29" xfId="0" applyFont="1" applyFill="1" applyBorder="1">
      <alignment vertical="center"/>
    </xf>
    <xf numFmtId="0" fontId="44" fillId="16" borderId="0" xfId="0" applyFont="1" applyFill="1" applyAlignment="1">
      <alignment horizontal="center" vertical="center"/>
    </xf>
    <xf numFmtId="49" fontId="46" fillId="16" borderId="0" xfId="0" applyNumberFormat="1" applyFont="1" applyFill="1" applyAlignment="1">
      <alignment horizontal="left" vertical="center"/>
    </xf>
    <xf numFmtId="0" fontId="46" fillId="16" borderId="0" xfId="0" applyFont="1" applyFill="1" applyAlignment="1">
      <alignment horizontal="left" vertical="center"/>
    </xf>
    <xf numFmtId="0" fontId="44" fillId="16" borderId="0" xfId="56" applyFont="1" applyFill="1" applyAlignment="1">
      <alignment vertical="center"/>
    </xf>
    <xf numFmtId="0" fontId="0" fillId="16" borderId="0" xfId="0" applyFill="1">
      <alignment vertical="center"/>
    </xf>
    <xf numFmtId="0" fontId="44" fillId="16" borderId="31" xfId="0" applyFont="1" applyFill="1" applyBorder="1">
      <alignment vertical="center"/>
    </xf>
    <xf numFmtId="0" fontId="44" fillId="16" borderId="32" xfId="0" applyFont="1" applyFill="1" applyBorder="1">
      <alignment vertical="center"/>
    </xf>
    <xf numFmtId="0" fontId="44" fillId="16" borderId="33" xfId="0" applyFont="1" applyFill="1" applyBorder="1">
      <alignment vertical="center"/>
    </xf>
    <xf numFmtId="0" fontId="44" fillId="16" borderId="37" xfId="56" applyFont="1" applyFill="1" applyBorder="1" applyAlignment="1">
      <alignment vertical="center"/>
    </xf>
    <xf numFmtId="170" fontId="44" fillId="16" borderId="0" xfId="0" applyNumberFormat="1" applyFont="1" applyFill="1">
      <alignment vertical="center"/>
    </xf>
    <xf numFmtId="0" fontId="44" fillId="16" borderId="41" xfId="56" applyFont="1" applyFill="1" applyBorder="1" applyAlignment="1">
      <alignment horizontal="left" vertical="center"/>
    </xf>
    <xf numFmtId="0" fontId="44" fillId="16" borderId="42" xfId="56" applyFont="1" applyFill="1" applyBorder="1" applyAlignment="1">
      <alignment vertical="center"/>
    </xf>
    <xf numFmtId="0" fontId="44" fillId="16" borderId="43" xfId="56" applyFont="1" applyFill="1" applyBorder="1" applyAlignment="1">
      <alignment horizontal="left" vertical="center"/>
    </xf>
    <xf numFmtId="0" fontId="44" fillId="16" borderId="45" xfId="56" applyFont="1" applyFill="1" applyBorder="1" applyAlignment="1">
      <alignment horizontal="left" vertical="center"/>
    </xf>
    <xf numFmtId="0" fontId="44" fillId="16" borderId="0" xfId="56" applyFont="1" applyFill="1" applyAlignment="1">
      <alignment horizontal="left" vertical="center"/>
    </xf>
    <xf numFmtId="170" fontId="44" fillId="16" borderId="0" xfId="0" applyNumberFormat="1" applyFont="1" applyFill="1" applyAlignment="1">
      <alignment horizontal="right" vertical="center" indent="1"/>
    </xf>
    <xf numFmtId="187" fontId="44" fillId="16" borderId="0" xfId="61" applyNumberFormat="1" applyFont="1" applyFill="1">
      <alignment vertical="center"/>
    </xf>
    <xf numFmtId="0" fontId="44" fillId="16" borderId="42" xfId="0" applyFont="1" applyFill="1" applyBorder="1">
      <alignment vertical="center"/>
    </xf>
    <xf numFmtId="170" fontId="44" fillId="16" borderId="0" xfId="10" applyNumberFormat="1" applyFont="1" applyFill="1" applyBorder="1" applyProtection="1">
      <alignment vertical="center"/>
    </xf>
    <xf numFmtId="0" fontId="44" fillId="16" borderId="47" xfId="0" applyFont="1" applyFill="1" applyBorder="1">
      <alignment vertical="center"/>
    </xf>
    <xf numFmtId="0" fontId="44" fillId="16" borderId="48" xfId="56" applyFont="1" applyFill="1" applyBorder="1" applyAlignment="1">
      <alignment vertical="center"/>
    </xf>
    <xf numFmtId="0" fontId="44" fillId="16" borderId="51" xfId="56" applyFont="1" applyFill="1" applyBorder="1" applyAlignment="1">
      <alignment vertical="center"/>
    </xf>
    <xf numFmtId="0" fontId="44" fillId="16" borderId="43" xfId="56" applyFont="1" applyFill="1" applyBorder="1" applyAlignment="1">
      <alignment vertical="center"/>
    </xf>
    <xf numFmtId="0" fontId="44" fillId="16" borderId="45" xfId="56" applyFont="1" applyFill="1" applyBorder="1" applyAlignment="1">
      <alignment vertical="center"/>
    </xf>
    <xf numFmtId="0" fontId="44" fillId="16" borderId="41" xfId="56" applyFont="1" applyFill="1" applyBorder="1" applyAlignment="1">
      <alignment vertical="center"/>
    </xf>
    <xf numFmtId="0" fontId="44" fillId="16" borderId="43" xfId="0" applyFont="1" applyFill="1" applyBorder="1">
      <alignment vertical="center"/>
    </xf>
    <xf numFmtId="0" fontId="44" fillId="16" borderId="0" xfId="56" applyFont="1" applyFill="1" applyAlignment="1">
      <alignment vertical="top"/>
    </xf>
    <xf numFmtId="188" fontId="44" fillId="16" borderId="0" xfId="0" applyNumberFormat="1" applyFont="1" applyFill="1" applyAlignment="1">
      <alignment horizontal="right" vertical="center" indent="1"/>
    </xf>
    <xf numFmtId="188" fontId="44" fillId="16" borderId="0" xfId="0" applyNumberFormat="1" applyFont="1" applyFill="1" applyAlignment="1">
      <alignment horizontal="right" vertical="center"/>
    </xf>
    <xf numFmtId="0" fontId="44" fillId="16" borderId="0" xfId="56" applyFont="1" applyFill="1" applyAlignment="1">
      <alignment vertical="center" wrapText="1"/>
    </xf>
    <xf numFmtId="170" fontId="0" fillId="16" borderId="0" xfId="0" applyNumberFormat="1" applyFill="1">
      <alignment vertical="center"/>
    </xf>
    <xf numFmtId="0" fontId="44" fillId="16" borderId="0" xfId="56" applyFont="1" applyFill="1" applyAlignment="1">
      <alignment horizontal="left" vertical="center" shrinkToFit="1"/>
    </xf>
    <xf numFmtId="188" fontId="44" fillId="16" borderId="0" xfId="61" applyNumberFormat="1" applyFont="1" applyFill="1">
      <alignment vertical="center"/>
    </xf>
    <xf numFmtId="170" fontId="44" fillId="16" borderId="0" xfId="10" applyNumberFormat="1" applyFont="1" applyFill="1" applyBorder="1" applyAlignment="1" applyProtection="1">
      <alignment horizontal="right" vertical="center"/>
    </xf>
    <xf numFmtId="188" fontId="44" fillId="16" borderId="0" xfId="10" applyNumberFormat="1" applyFont="1" applyFill="1" applyBorder="1" applyProtection="1">
      <alignment vertical="center"/>
    </xf>
    <xf numFmtId="0" fontId="47" fillId="16" borderId="0" xfId="56" applyFont="1" applyFill="1" applyAlignment="1">
      <alignment vertical="center" wrapText="1"/>
    </xf>
    <xf numFmtId="0" fontId="47" fillId="16" borderId="0" xfId="56" applyFont="1" applyFill="1" applyAlignment="1">
      <alignment vertical="center"/>
    </xf>
    <xf numFmtId="0" fontId="44" fillId="16" borderId="0" xfId="56" applyFont="1" applyFill="1" applyAlignment="1">
      <alignment horizontal="left" vertical="center" wrapText="1"/>
    </xf>
    <xf numFmtId="0" fontId="49" fillId="16" borderId="0" xfId="0" applyFont="1" applyFill="1">
      <alignment vertical="center"/>
    </xf>
    <xf numFmtId="0" fontId="44" fillId="16" borderId="0" xfId="0" applyFont="1" applyFill="1" applyAlignment="1">
      <alignment horizontal="right" vertical="center"/>
    </xf>
    <xf numFmtId="0" fontId="44" fillId="16" borderId="0" xfId="56" applyFont="1" applyFill="1" applyAlignment="1">
      <alignment horizontal="right" vertical="center"/>
    </xf>
    <xf numFmtId="170" fontId="44" fillId="16" borderId="0" xfId="61" applyNumberFormat="1" applyFont="1" applyFill="1">
      <alignment vertical="center"/>
    </xf>
    <xf numFmtId="170" fontId="44" fillId="16" borderId="0" xfId="61" applyNumberFormat="1" applyFont="1" applyFill="1" applyAlignment="1">
      <alignment horizontal="right" vertical="center"/>
    </xf>
    <xf numFmtId="0" fontId="49" fillId="16" borderId="0" xfId="55" applyFont="1" applyFill="1">
      <alignment vertical="center"/>
    </xf>
    <xf numFmtId="0" fontId="49" fillId="16" borderId="0" xfId="55" applyFont="1" applyFill="1" applyAlignment="1"/>
    <xf numFmtId="0" fontId="52" fillId="16" borderId="0" xfId="55" applyFont="1" applyFill="1" applyAlignment="1"/>
    <xf numFmtId="0" fontId="49" fillId="16" borderId="27" xfId="55" applyFont="1" applyFill="1" applyBorder="1">
      <alignment vertical="center"/>
    </xf>
    <xf numFmtId="0" fontId="49" fillId="16" borderId="28" xfId="55" applyFont="1" applyFill="1" applyBorder="1">
      <alignment vertical="center"/>
    </xf>
    <xf numFmtId="14" fontId="49" fillId="16" borderId="0" xfId="55" applyNumberFormat="1" applyFont="1" applyFill="1">
      <alignment vertical="center"/>
    </xf>
    <xf numFmtId="0" fontId="49" fillId="16" borderId="0" xfId="55" applyFont="1" applyFill="1" applyAlignment="1">
      <alignment horizontal="center" vertical="center"/>
    </xf>
    <xf numFmtId="0" fontId="49" fillId="16" borderId="0" xfId="55" applyFont="1" applyFill="1" applyAlignment="1">
      <alignment vertical="center" shrinkToFit="1"/>
    </xf>
    <xf numFmtId="0" fontId="53" fillId="18" borderId="32" xfId="55" applyFont="1" applyFill="1" applyBorder="1">
      <alignment vertical="center"/>
    </xf>
    <xf numFmtId="0" fontId="49" fillId="18" borderId="32" xfId="55" applyFont="1" applyFill="1" applyBorder="1">
      <alignment vertical="center"/>
    </xf>
    <xf numFmtId="0" fontId="49" fillId="16" borderId="0" xfId="55" applyFont="1" applyFill="1" applyAlignment="1">
      <alignment horizontal="center" vertical="center" wrapText="1"/>
    </xf>
    <xf numFmtId="0" fontId="49" fillId="16" borderId="0" xfId="55" applyFont="1" applyFill="1" applyAlignment="1">
      <alignment vertical="center" wrapText="1"/>
    </xf>
    <xf numFmtId="0" fontId="49" fillId="0" borderId="0" xfId="55" applyFont="1">
      <alignment vertical="center"/>
    </xf>
    <xf numFmtId="0" fontId="54" fillId="16" borderId="0" xfId="55" applyFont="1" applyFill="1">
      <alignment vertical="center"/>
    </xf>
    <xf numFmtId="0" fontId="54" fillId="18" borderId="32" xfId="55" applyFont="1" applyFill="1" applyBorder="1">
      <alignment vertical="center"/>
    </xf>
    <xf numFmtId="0" fontId="55" fillId="16" borderId="0" xfId="55" applyFont="1" applyFill="1" applyAlignment="1">
      <alignment vertical="top"/>
    </xf>
    <xf numFmtId="49" fontId="56" fillId="16" borderId="0" xfId="55" applyNumberFormat="1" applyFont="1" applyFill="1">
      <alignment vertical="center"/>
    </xf>
    <xf numFmtId="49" fontId="48" fillId="16" borderId="0" xfId="55" applyNumberFormat="1" applyFont="1" applyFill="1">
      <alignment vertical="center"/>
    </xf>
    <xf numFmtId="0" fontId="49" fillId="16" borderId="0" xfId="55" applyFont="1" applyFill="1" applyAlignment="1">
      <alignment vertical="top"/>
    </xf>
    <xf numFmtId="0" fontId="56" fillId="16" borderId="0" xfId="55" applyFont="1" applyFill="1" applyAlignment="1">
      <alignment vertical="top" wrapText="1"/>
    </xf>
    <xf numFmtId="0" fontId="49" fillId="16" borderId="0" xfId="55" applyFont="1" applyFill="1" applyAlignment="1">
      <alignment vertical="top" wrapText="1"/>
    </xf>
    <xf numFmtId="49" fontId="56" fillId="16" borderId="0" xfId="55" applyNumberFormat="1" applyFont="1" applyFill="1" applyAlignment="1">
      <alignment horizontal="center" vertical="center"/>
    </xf>
    <xf numFmtId="38" fontId="48" fillId="16" borderId="0" xfId="8" applyNumberFormat="1" applyFont="1" applyFill="1" applyAlignment="1">
      <alignment vertical="center"/>
    </xf>
    <xf numFmtId="38" fontId="56" fillId="16" borderId="0" xfId="8" applyNumberFormat="1" applyFont="1" applyFill="1" applyAlignment="1">
      <alignment vertical="center"/>
    </xf>
    <xf numFmtId="0" fontId="93" fillId="16" borderId="0" xfId="55" applyFill="1">
      <alignment vertical="center"/>
    </xf>
    <xf numFmtId="167" fontId="49" fillId="16" borderId="27" xfId="14" applyFont="1" applyFill="1" applyBorder="1" applyAlignment="1">
      <alignment vertical="center"/>
    </xf>
    <xf numFmtId="167" fontId="49" fillId="16" borderId="28" xfId="14" applyFont="1" applyFill="1" applyBorder="1" applyAlignment="1">
      <alignment vertical="center"/>
    </xf>
    <xf numFmtId="0" fontId="49" fillId="16" borderId="0" xfId="55" applyFont="1" applyFill="1" applyAlignment="1">
      <alignment horizontal="center" vertical="top"/>
    </xf>
    <xf numFmtId="0" fontId="53" fillId="16" borderId="0" xfId="55" applyFont="1" applyFill="1">
      <alignment vertical="center"/>
    </xf>
    <xf numFmtId="0" fontId="55" fillId="16" borderId="0" xfId="55" applyFont="1" applyFill="1">
      <alignment vertical="center"/>
    </xf>
    <xf numFmtId="0" fontId="49" fillId="16" borderId="0" xfId="55" applyFont="1" applyFill="1" applyAlignment="1">
      <alignment horizontal="center" vertical="center" shrinkToFit="1"/>
    </xf>
    <xf numFmtId="0" fontId="42" fillId="0" borderId="0" xfId="33" applyFont="1" applyAlignment="1" applyProtection="1">
      <alignment vertical="center"/>
      <protection locked="0"/>
    </xf>
    <xf numFmtId="0" fontId="57" fillId="0" borderId="0" xfId="33" applyFont="1" applyAlignment="1" applyProtection="1">
      <alignment horizontal="center" vertical="center"/>
      <protection locked="0"/>
    </xf>
    <xf numFmtId="0" fontId="60" fillId="0" borderId="0" xfId="33" applyFont="1" applyAlignment="1" applyProtection="1">
      <alignment vertical="center"/>
      <protection locked="0"/>
    </xf>
    <xf numFmtId="0" fontId="62" fillId="0" borderId="0" xfId="33" applyFont="1" applyAlignment="1" applyProtection="1">
      <alignment horizontal="center" vertical="center"/>
      <protection locked="0"/>
    </xf>
    <xf numFmtId="0" fontId="58" fillId="0" borderId="0" xfId="33" applyFont="1" applyAlignment="1" applyProtection="1">
      <alignment vertical="center"/>
      <protection locked="0"/>
    </xf>
    <xf numFmtId="0" fontId="63" fillId="21" borderId="4" xfId="33" applyFont="1" applyFill="1" applyBorder="1" applyAlignment="1" applyProtection="1">
      <alignment horizontal="center" vertical="center"/>
      <protection locked="0"/>
    </xf>
    <xf numFmtId="0" fontId="42" fillId="21" borderId="4" xfId="33" applyFont="1" applyFill="1" applyBorder="1" applyAlignment="1" applyProtection="1">
      <alignment horizontal="center" vertical="center"/>
      <protection locked="0"/>
    </xf>
    <xf numFmtId="0" fontId="42" fillId="0" borderId="0" xfId="33" applyFont="1" applyAlignment="1" applyProtection="1">
      <alignment horizontal="right" vertical="center"/>
      <protection locked="0"/>
    </xf>
    <xf numFmtId="0" fontId="42" fillId="0" borderId="64" xfId="33" applyFont="1" applyBorder="1" applyAlignment="1" applyProtection="1">
      <alignment vertical="center"/>
      <protection locked="0"/>
    </xf>
    <xf numFmtId="0" fontId="3" fillId="0" borderId="0" xfId="33" applyFont="1" applyAlignment="1" applyProtection="1">
      <alignment vertical="center"/>
      <protection locked="0"/>
    </xf>
    <xf numFmtId="38" fontId="57" fillId="0" borderId="0" xfId="11" applyFont="1" applyBorder="1" applyAlignment="1" applyProtection="1">
      <alignment horizontal="center" vertical="center"/>
      <protection locked="0"/>
    </xf>
    <xf numFmtId="0" fontId="42" fillId="22" borderId="38" xfId="33" applyFont="1" applyFill="1" applyBorder="1" applyAlignment="1" applyProtection="1">
      <alignment horizontal="center" vertical="center" shrinkToFit="1"/>
      <protection locked="0"/>
    </xf>
    <xf numFmtId="0" fontId="42" fillId="21" borderId="38" xfId="33" applyFont="1" applyFill="1" applyBorder="1" applyAlignment="1" applyProtection="1">
      <alignment vertical="center" shrinkToFit="1"/>
      <protection locked="0"/>
    </xf>
    <xf numFmtId="0" fontId="6" fillId="22" borderId="58" xfId="33" applyFont="1" applyFill="1" applyBorder="1" applyAlignment="1" applyProtection="1">
      <alignment horizontal="center" vertical="center" shrinkToFit="1"/>
      <protection locked="0"/>
    </xf>
    <xf numFmtId="0" fontId="42" fillId="22" borderId="67" xfId="33" applyFont="1" applyFill="1" applyBorder="1" applyAlignment="1" applyProtection="1">
      <alignment horizontal="center" vertical="center" shrinkToFit="1"/>
      <protection locked="0"/>
    </xf>
    <xf numFmtId="0" fontId="42" fillId="21" borderId="68" xfId="33" applyFont="1" applyFill="1" applyBorder="1" applyAlignment="1" applyProtection="1">
      <alignment vertical="center" shrinkToFit="1"/>
      <protection locked="0"/>
    </xf>
    <xf numFmtId="0" fontId="6" fillId="22" borderId="69" xfId="33" applyFont="1" applyFill="1" applyBorder="1" applyAlignment="1" applyProtection="1">
      <alignment horizontal="center" vertical="center" shrinkToFit="1"/>
      <protection locked="0"/>
    </xf>
    <xf numFmtId="0" fontId="58" fillId="0" borderId="0" xfId="33" applyFont="1" applyAlignment="1" applyProtection="1">
      <alignment horizontal="center" vertical="center" shrinkToFit="1"/>
      <protection locked="0"/>
    </xf>
    <xf numFmtId="0" fontId="64" fillId="0" borderId="0" xfId="33" applyFont="1" applyAlignment="1" applyProtection="1">
      <alignment vertical="center"/>
      <protection locked="0"/>
    </xf>
    <xf numFmtId="0" fontId="13" fillId="0" borderId="0" xfId="33" applyFont="1" applyAlignment="1" applyProtection="1">
      <alignment vertical="center"/>
      <protection locked="0"/>
    </xf>
    <xf numFmtId="0" fontId="42" fillId="0" borderId="32" xfId="33" applyFont="1" applyBorder="1" applyAlignment="1" applyProtection="1">
      <alignment vertical="center"/>
      <protection locked="0"/>
    </xf>
    <xf numFmtId="0" fontId="57" fillId="0" borderId="32" xfId="33" applyFont="1" applyBorder="1" applyProtection="1">
      <protection locked="0"/>
    </xf>
    <xf numFmtId="0" fontId="42" fillId="0" borderId="70" xfId="33" applyFont="1" applyBorder="1" applyAlignment="1" applyProtection="1">
      <alignment vertical="center"/>
      <protection locked="0"/>
    </xf>
    <xf numFmtId="0" fontId="42" fillId="0" borderId="70" xfId="33" applyFont="1" applyBorder="1" applyProtection="1">
      <protection locked="0"/>
    </xf>
    <xf numFmtId="0" fontId="42" fillId="0" borderId="0" xfId="33" applyFont="1" applyProtection="1">
      <protection locked="0"/>
    </xf>
    <xf numFmtId="187" fontId="3" fillId="0" borderId="0" xfId="33" applyNumberFormat="1" applyFont="1" applyAlignment="1" applyProtection="1">
      <alignment vertical="top" shrinkToFit="1"/>
      <protection locked="0"/>
    </xf>
    <xf numFmtId="187" fontId="42" fillId="0" borderId="0" xfId="33" applyNumberFormat="1" applyFont="1" applyAlignment="1" applyProtection="1">
      <alignment vertical="center"/>
      <protection locked="0"/>
    </xf>
    <xf numFmtId="187" fontId="13" fillId="0" borderId="0" xfId="33" applyNumberFormat="1" applyFont="1" applyAlignment="1" applyProtection="1">
      <alignment vertical="center"/>
      <protection locked="0"/>
    </xf>
    <xf numFmtId="187" fontId="42" fillId="0" borderId="70" xfId="33" applyNumberFormat="1" applyFont="1" applyBorder="1" applyAlignment="1" applyProtection="1">
      <alignment vertical="center"/>
      <protection locked="0"/>
    </xf>
    <xf numFmtId="0" fontId="6" fillId="16" borderId="0" xfId="33" applyFont="1" applyFill="1" applyAlignment="1" applyProtection="1">
      <alignment vertical="center" wrapText="1"/>
      <protection locked="0"/>
    </xf>
    <xf numFmtId="0" fontId="42" fillId="0" borderId="0" xfId="33" applyFont="1" applyAlignment="1" applyProtection="1">
      <alignment horizontal="left" vertical="center"/>
      <protection locked="0"/>
    </xf>
    <xf numFmtId="187" fontId="42" fillId="0" borderId="0" xfId="33" applyNumberFormat="1" applyFont="1" applyAlignment="1" applyProtection="1">
      <alignment horizontal="center" vertical="center"/>
      <protection locked="0"/>
    </xf>
    <xf numFmtId="0" fontId="42" fillId="0" borderId="0" xfId="33" applyFont="1" applyAlignment="1" applyProtection="1">
      <alignment horizontal="right"/>
      <protection locked="0"/>
    </xf>
    <xf numFmtId="38" fontId="58" fillId="0" borderId="0" xfId="11" applyFont="1" applyBorder="1" applyAlignment="1" applyProtection="1">
      <alignment horizontal="center" vertical="center"/>
      <protection locked="0"/>
    </xf>
    <xf numFmtId="0" fontId="67" fillId="0" borderId="76" xfId="33" applyFont="1" applyBorder="1" applyAlignment="1" applyProtection="1">
      <alignment vertical="center"/>
      <protection locked="0"/>
    </xf>
    <xf numFmtId="0" fontId="3" fillId="0" borderId="64" xfId="33" applyFont="1" applyBorder="1" applyAlignment="1" applyProtection="1">
      <alignment vertical="center"/>
      <protection locked="0"/>
    </xf>
    <xf numFmtId="0" fontId="57" fillId="0" borderId="78" xfId="33" applyFont="1" applyBorder="1" applyAlignment="1" applyProtection="1">
      <alignment vertical="center"/>
      <protection locked="0"/>
    </xf>
    <xf numFmtId="38" fontId="3" fillId="0" borderId="0" xfId="11" applyFont="1" applyBorder="1" applyAlignment="1" applyProtection="1">
      <alignment vertical="top" shrinkToFit="1"/>
      <protection locked="0"/>
    </xf>
    <xf numFmtId="0" fontId="3" fillId="0" borderId="79" xfId="33" applyFont="1" applyBorder="1" applyAlignment="1" applyProtection="1">
      <alignment vertical="center"/>
      <protection locked="0"/>
    </xf>
    <xf numFmtId="0" fontId="68" fillId="21" borderId="80" xfId="33" applyFont="1" applyFill="1" applyBorder="1" applyAlignment="1" applyProtection="1">
      <alignment horizontal="center" vertical="center"/>
      <protection locked="0"/>
    </xf>
    <xf numFmtId="0" fontId="3" fillId="0" borderId="0" xfId="33" applyFont="1" applyAlignment="1" applyProtection="1">
      <alignment horizontal="left" vertical="center"/>
      <protection locked="0"/>
    </xf>
    <xf numFmtId="0" fontId="57" fillId="0" borderId="70" xfId="33" applyFont="1" applyBorder="1" applyAlignment="1" applyProtection="1">
      <alignment vertical="center"/>
      <protection locked="0"/>
    </xf>
    <xf numFmtId="0" fontId="69" fillId="0" borderId="0" xfId="33" applyFont="1" applyAlignment="1" applyProtection="1">
      <alignment vertical="center"/>
      <protection locked="0"/>
    </xf>
    <xf numFmtId="0" fontId="68" fillId="0" borderId="0" xfId="33" applyFont="1" applyAlignment="1" applyProtection="1">
      <alignment horizontal="center" vertical="center"/>
      <protection locked="0"/>
    </xf>
    <xf numFmtId="0" fontId="67" fillId="0" borderId="79" xfId="33" applyFont="1" applyBorder="1" applyAlignment="1" applyProtection="1">
      <alignment vertical="center"/>
      <protection locked="0"/>
    </xf>
    <xf numFmtId="0" fontId="58" fillId="0" borderId="0" xfId="33" applyFont="1" applyAlignment="1" applyProtection="1">
      <alignment vertical="top"/>
      <protection locked="0"/>
    </xf>
    <xf numFmtId="49" fontId="3" fillId="0" borderId="0" xfId="33" applyNumberFormat="1" applyFont="1" applyAlignment="1" applyProtection="1">
      <alignment horizontal="left" vertical="top" wrapText="1"/>
      <protection locked="0"/>
    </xf>
    <xf numFmtId="0" fontId="67" fillId="21" borderId="80" xfId="33" applyFont="1" applyFill="1" applyBorder="1" applyAlignment="1" applyProtection="1">
      <alignment horizontal="center" vertical="center"/>
      <protection locked="0"/>
    </xf>
    <xf numFmtId="49" fontId="3" fillId="0" borderId="0" xfId="33" applyNumberFormat="1" applyFont="1" applyAlignment="1" applyProtection="1">
      <alignment vertical="center"/>
      <protection locked="0"/>
    </xf>
    <xf numFmtId="49" fontId="70" fillId="0" borderId="0" xfId="33" applyNumberFormat="1" applyFont="1" applyAlignment="1" applyProtection="1">
      <alignment vertical="center"/>
      <protection locked="0"/>
    </xf>
    <xf numFmtId="38" fontId="58" fillId="0" borderId="0" xfId="11" applyFont="1" applyBorder="1" applyAlignment="1" applyProtection="1">
      <alignment horizontal="center" vertical="top"/>
      <protection locked="0"/>
    </xf>
    <xf numFmtId="0" fontId="42" fillId="0" borderId="0" xfId="33" applyFont="1" applyAlignment="1" applyProtection="1">
      <alignment vertical="top"/>
      <protection locked="0"/>
    </xf>
    <xf numFmtId="0" fontId="2" fillId="0" borderId="0" xfId="33" applyFont="1" applyAlignment="1" applyProtection="1">
      <alignment vertical="center"/>
      <protection locked="0"/>
    </xf>
    <xf numFmtId="38" fontId="42" fillId="0" borderId="0" xfId="11" applyFont="1" applyBorder="1" applyProtection="1">
      <alignment vertical="center"/>
      <protection locked="0"/>
    </xf>
    <xf numFmtId="38" fontId="42" fillId="0" borderId="0" xfId="11" applyFont="1" applyBorder="1" applyAlignment="1" applyProtection="1">
      <alignment vertical="top" shrinkToFit="1"/>
      <protection locked="0"/>
    </xf>
    <xf numFmtId="0" fontId="42" fillId="0" borderId="79" xfId="33" applyFont="1" applyBorder="1" applyAlignment="1" applyProtection="1">
      <alignment vertical="center"/>
      <protection locked="0"/>
    </xf>
    <xf numFmtId="0" fontId="42" fillId="0" borderId="31" xfId="33" applyFont="1" applyBorder="1" applyAlignment="1" applyProtection="1">
      <alignment vertical="center"/>
      <protection locked="0"/>
    </xf>
    <xf numFmtId="0" fontId="68" fillId="0" borderId="32" xfId="33" applyFont="1" applyBorder="1" applyAlignment="1" applyProtection="1">
      <alignment horizontal="center" vertical="center"/>
      <protection locked="0"/>
    </xf>
    <xf numFmtId="0" fontId="2" fillId="0" borderId="32" xfId="33" applyFont="1" applyBorder="1" applyAlignment="1" applyProtection="1">
      <alignment vertical="center"/>
      <protection locked="0"/>
    </xf>
    <xf numFmtId="0" fontId="3" fillId="0" borderId="32" xfId="33" applyFont="1" applyBorder="1" applyAlignment="1" applyProtection="1">
      <alignment vertical="center"/>
      <protection locked="0"/>
    </xf>
    <xf numFmtId="0" fontId="42" fillId="0" borderId="33" xfId="33" applyFont="1" applyBorder="1" applyAlignment="1" applyProtection="1">
      <alignment vertical="center"/>
      <protection locked="0"/>
    </xf>
    <xf numFmtId="38" fontId="42" fillId="0" borderId="0" xfId="11" applyFont="1" applyBorder="1" applyAlignment="1" applyProtection="1">
      <alignment horizontal="center" vertical="center"/>
      <protection locked="0"/>
    </xf>
    <xf numFmtId="0" fontId="13" fillId="0" borderId="0" xfId="33" applyFont="1" applyProtection="1">
      <protection locked="0"/>
    </xf>
    <xf numFmtId="0" fontId="68" fillId="0" borderId="64" xfId="33" applyFont="1" applyBorder="1" applyAlignment="1" applyProtection="1">
      <alignment horizontal="center" vertical="center"/>
      <protection locked="0"/>
    </xf>
    <xf numFmtId="0" fontId="72" fillId="0" borderId="0" xfId="33" applyFont="1" applyAlignment="1" applyProtection="1">
      <alignment vertical="top"/>
      <protection locked="0"/>
    </xf>
    <xf numFmtId="0" fontId="68" fillId="0" borderId="79" xfId="33" applyFont="1" applyBorder="1" applyAlignment="1" applyProtection="1">
      <alignment vertical="center" wrapText="1"/>
      <protection locked="0"/>
    </xf>
    <xf numFmtId="0" fontId="3" fillId="0" borderId="0" xfId="33" applyFont="1" applyAlignment="1" applyProtection="1">
      <alignment vertical="top" wrapText="1"/>
      <protection locked="0"/>
    </xf>
    <xf numFmtId="0" fontId="3" fillId="0" borderId="70" xfId="33" applyFont="1" applyBorder="1" applyAlignment="1" applyProtection="1">
      <alignment vertical="top" wrapText="1"/>
      <protection locked="0"/>
    </xf>
    <xf numFmtId="0" fontId="42" fillId="0" borderId="0" xfId="33" applyFont="1" applyAlignment="1" applyProtection="1">
      <alignment horizontal="center" vertical="top" textRotation="255"/>
      <protection locked="0"/>
    </xf>
    <xf numFmtId="0" fontId="42" fillId="0" borderId="0" xfId="33" applyFont="1" applyAlignment="1" applyProtection="1">
      <alignment horizontal="center" vertical="center"/>
      <protection locked="0"/>
    </xf>
    <xf numFmtId="0" fontId="3" fillId="0" borderId="32" xfId="33" applyFont="1" applyBorder="1" applyAlignment="1" applyProtection="1">
      <alignment vertical="top" wrapText="1"/>
      <protection locked="0"/>
    </xf>
    <xf numFmtId="0" fontId="3" fillId="0" borderId="33" xfId="33" applyFont="1" applyBorder="1" applyAlignment="1" applyProtection="1">
      <alignment vertical="top" wrapText="1"/>
      <protection locked="0"/>
    </xf>
    <xf numFmtId="0" fontId="13" fillId="0" borderId="0" xfId="33" applyFont="1" applyAlignment="1" applyProtection="1">
      <alignment horizontal="center" vertical="center"/>
      <protection locked="0"/>
    </xf>
    <xf numFmtId="0" fontId="74" fillId="0" borderId="0" xfId="33" applyFont="1" applyAlignment="1" applyProtection="1">
      <alignment horizontal="center" vertical="center"/>
      <protection locked="0"/>
    </xf>
    <xf numFmtId="0" fontId="57" fillId="0" borderId="0" xfId="33" applyFont="1" applyAlignment="1" applyProtection="1">
      <alignment horizontal="right" vertical="center"/>
      <protection locked="0"/>
    </xf>
    <xf numFmtId="0" fontId="70" fillId="0" borderId="0" xfId="33" applyFont="1" applyAlignment="1" applyProtection="1">
      <alignment vertical="center"/>
      <protection locked="0"/>
    </xf>
    <xf numFmtId="0" fontId="42" fillId="0" borderId="0" xfId="49" applyFont="1" applyAlignment="1" applyProtection="1">
      <alignment vertical="center"/>
      <protection locked="0"/>
    </xf>
    <xf numFmtId="0" fontId="58" fillId="0" borderId="0" xfId="49" applyFont="1" applyAlignment="1" applyProtection="1">
      <alignment vertical="center"/>
      <protection locked="0"/>
    </xf>
    <xf numFmtId="0" fontId="75" fillId="0" borderId="0" xfId="49" applyFont="1" applyAlignment="1" applyProtection="1">
      <alignment vertical="center"/>
      <protection locked="0"/>
    </xf>
    <xf numFmtId="0" fontId="42" fillId="0" borderId="0" xfId="49" applyFont="1" applyAlignment="1" applyProtection="1">
      <alignment vertical="center" shrinkToFit="1"/>
      <protection locked="0"/>
    </xf>
    <xf numFmtId="0" fontId="42" fillId="0" borderId="0" xfId="49" applyFont="1" applyAlignment="1" applyProtection="1">
      <alignment horizontal="left" vertical="center" shrinkToFit="1"/>
      <protection locked="0"/>
    </xf>
    <xf numFmtId="0" fontId="70" fillId="0" borderId="0" xfId="49" applyFont="1" applyAlignment="1" applyProtection="1">
      <alignment vertical="center"/>
      <protection locked="0"/>
    </xf>
    <xf numFmtId="0" fontId="13" fillId="0" borderId="0" xfId="49" applyFont="1" applyAlignment="1" applyProtection="1">
      <alignment horizontal="center" vertical="center"/>
      <protection locked="0"/>
    </xf>
    <xf numFmtId="38" fontId="13" fillId="0" borderId="0" xfId="46" applyFont="1" applyBorder="1" applyAlignment="1" applyProtection="1">
      <alignment horizontal="center" vertical="center"/>
      <protection locked="0"/>
    </xf>
    <xf numFmtId="0" fontId="13" fillId="0" borderId="0" xfId="49" applyFont="1" applyAlignment="1" applyProtection="1">
      <alignment vertical="center"/>
      <protection locked="0"/>
    </xf>
    <xf numFmtId="0" fontId="8" fillId="0" borderId="0" xfId="49" applyFont="1" applyAlignment="1" applyProtection="1">
      <alignment vertical="center"/>
      <protection locked="0"/>
    </xf>
    <xf numFmtId="0" fontId="76" fillId="0" borderId="0" xfId="49" applyFont="1" applyAlignment="1" applyProtection="1">
      <alignment vertical="center"/>
      <protection locked="0"/>
    </xf>
    <xf numFmtId="0" fontId="77" fillId="0" borderId="0" xfId="49" applyFont="1" applyAlignment="1" applyProtection="1">
      <alignment vertical="center"/>
      <protection locked="0"/>
    </xf>
    <xf numFmtId="0" fontId="77" fillId="0" borderId="0" xfId="49" applyFont="1" applyAlignment="1" applyProtection="1">
      <alignment vertical="center" shrinkToFit="1"/>
      <protection locked="0"/>
    </xf>
    <xf numFmtId="0" fontId="77" fillId="0" borderId="0" xfId="49" applyFont="1" applyAlignment="1">
      <alignment vertical="center" shrinkToFit="1"/>
    </xf>
    <xf numFmtId="0" fontId="77" fillId="0" borderId="0" xfId="49" applyFont="1" applyAlignment="1">
      <alignment horizontal="left" vertical="center" shrinkToFit="1"/>
    </xf>
    <xf numFmtId="187" fontId="80" fillId="0" borderId="0" xfId="33" applyNumberFormat="1" applyFont="1" applyAlignment="1" applyProtection="1">
      <alignment vertical="top"/>
      <protection locked="0"/>
    </xf>
    <xf numFmtId="0" fontId="81" fillId="0" borderId="0" xfId="33" applyFont="1"/>
    <xf numFmtId="0" fontId="63" fillId="0" borderId="0" xfId="0" applyFont="1">
      <alignment vertical="center"/>
    </xf>
    <xf numFmtId="0" fontId="82" fillId="0" borderId="0" xfId="0" applyFont="1">
      <alignment vertical="center"/>
    </xf>
    <xf numFmtId="0" fontId="83" fillId="0" borderId="0" xfId="0" applyFont="1">
      <alignment vertical="center"/>
    </xf>
    <xf numFmtId="0" fontId="63" fillId="0" borderId="0" xfId="0" applyFont="1" applyAlignment="1"/>
    <xf numFmtId="0" fontId="59" fillId="0" borderId="0" xfId="0" applyFont="1">
      <alignment vertical="center"/>
    </xf>
    <xf numFmtId="0" fontId="58" fillId="0" borderId="0" xfId="0" applyFont="1" applyAlignment="1">
      <alignment horizontal="right" vertical="center"/>
    </xf>
    <xf numFmtId="0" fontId="59" fillId="0" borderId="0" xfId="0" applyFont="1" applyAlignment="1">
      <alignment vertical="top"/>
    </xf>
    <xf numFmtId="0" fontId="63" fillId="0" borderId="0" xfId="0" applyFont="1" applyAlignment="1">
      <alignment horizontal="center" vertical="center"/>
    </xf>
    <xf numFmtId="0" fontId="63" fillId="0" borderId="32" xfId="0" applyFont="1" applyBorder="1" applyAlignment="1">
      <alignment horizontal="center" vertical="center"/>
    </xf>
    <xf numFmtId="0" fontId="85" fillId="0" borderId="0" xfId="0" applyFont="1" applyAlignment="1">
      <alignment horizontal="center" vertical="center"/>
    </xf>
    <xf numFmtId="0" fontId="86" fillId="0" borderId="0" xfId="0" applyFont="1">
      <alignment vertical="center"/>
    </xf>
    <xf numFmtId="0" fontId="85" fillId="0" borderId="0" xfId="0" applyFont="1">
      <alignment vertical="center"/>
    </xf>
    <xf numFmtId="0" fontId="89" fillId="0" borderId="0" xfId="0" applyFont="1">
      <alignment vertical="center"/>
    </xf>
    <xf numFmtId="0" fontId="89" fillId="0" borderId="0" xfId="0" applyFont="1" applyAlignment="1">
      <alignment horizontal="center" vertical="center"/>
    </xf>
    <xf numFmtId="0" fontId="90" fillId="0" borderId="0" xfId="0" applyFont="1" applyAlignment="1">
      <alignment horizontal="center" vertical="center"/>
    </xf>
    <xf numFmtId="0" fontId="8" fillId="0" borderId="0" xfId="0" applyFont="1">
      <alignment vertical="center"/>
    </xf>
    <xf numFmtId="0" fontId="63" fillId="0" borderId="0" xfId="0" applyFont="1" applyAlignment="1">
      <alignment horizontal="center" vertical="top" textRotation="255"/>
    </xf>
    <xf numFmtId="0" fontId="91" fillId="0" borderId="0" xfId="0" applyFont="1">
      <alignment vertical="center"/>
    </xf>
    <xf numFmtId="0" fontId="54" fillId="16" borderId="0" xfId="0" applyFont="1" applyFill="1">
      <alignment vertical="center"/>
    </xf>
    <xf numFmtId="0" fontId="49" fillId="16" borderId="0" xfId="0" applyFont="1" applyFill="1" applyAlignment="1"/>
    <xf numFmtId="0" fontId="52" fillId="16" borderId="0" xfId="0" applyFont="1" applyFill="1" applyAlignment="1"/>
    <xf numFmtId="0" fontId="54" fillId="16" borderId="0" xfId="0" applyFont="1" applyFill="1" applyAlignment="1"/>
    <xf numFmtId="0" fontId="49" fillId="16" borderId="0" xfId="0" applyFont="1" applyFill="1" applyAlignment="1">
      <alignment horizontal="center" vertical="center"/>
    </xf>
    <xf numFmtId="0" fontId="49" fillId="16" borderId="29" xfId="0" applyFont="1" applyFill="1" applyBorder="1">
      <alignment vertical="center"/>
    </xf>
    <xf numFmtId="0" fontId="48" fillId="16" borderId="0" xfId="0" applyFont="1" applyFill="1" applyAlignment="1">
      <alignment vertical="center" shrinkToFit="1"/>
    </xf>
    <xf numFmtId="0" fontId="49" fillId="16" borderId="82" xfId="0" applyFont="1" applyFill="1" applyBorder="1">
      <alignment vertical="center"/>
    </xf>
    <xf numFmtId="0" fontId="49" fillId="16" borderId="47" xfId="0" applyFont="1" applyFill="1" applyBorder="1">
      <alignment vertical="center"/>
    </xf>
    <xf numFmtId="0" fontId="56" fillId="16" borderId="0" xfId="0" applyFont="1" applyFill="1" applyAlignment="1">
      <alignment vertical="center" shrinkToFit="1"/>
    </xf>
    <xf numFmtId="14" fontId="49" fillId="16" borderId="0" xfId="0" applyNumberFormat="1" applyFont="1" applyFill="1">
      <alignment vertical="center"/>
    </xf>
    <xf numFmtId="0" fontId="49" fillId="16" borderId="59" xfId="0" applyFont="1" applyFill="1" applyBorder="1">
      <alignment vertical="center"/>
    </xf>
    <xf numFmtId="0" fontId="49" fillId="16" borderId="55" xfId="0" applyFont="1" applyFill="1" applyBorder="1" applyAlignment="1"/>
    <xf numFmtId="0" fontId="52" fillId="16" borderId="27" xfId="0" applyFont="1" applyFill="1" applyBorder="1">
      <alignment vertical="center"/>
    </xf>
    <xf numFmtId="0" fontId="52" fillId="16" borderId="28" xfId="0" applyFont="1" applyFill="1" applyBorder="1">
      <alignment vertical="center"/>
    </xf>
    <xf numFmtId="38" fontId="48" fillId="16" borderId="0" xfId="10" applyFont="1" applyFill="1" applyBorder="1" applyAlignment="1" applyProtection="1">
      <alignment horizontal="right" vertical="center"/>
    </xf>
    <xf numFmtId="38" fontId="49" fillId="16" borderId="0" xfId="10" applyFont="1" applyFill="1" applyBorder="1" applyAlignment="1" applyProtection="1">
      <alignment horizontal="left" vertical="center"/>
    </xf>
    <xf numFmtId="0" fontId="52" fillId="16" borderId="83" xfId="0" applyFont="1" applyFill="1" applyBorder="1">
      <alignment vertical="center"/>
    </xf>
    <xf numFmtId="0" fontId="52" fillId="16" borderId="55" xfId="0" applyFont="1" applyFill="1" applyBorder="1">
      <alignment vertical="center"/>
    </xf>
    <xf numFmtId="49" fontId="49" fillId="16" borderId="0" xfId="0" applyNumberFormat="1" applyFont="1" applyFill="1" applyAlignment="1">
      <alignment vertical="center" wrapText="1"/>
    </xf>
    <xf numFmtId="49" fontId="48" fillId="16" borderId="0" xfId="0" applyNumberFormat="1" applyFont="1" applyFill="1" applyAlignment="1">
      <alignment vertical="center" wrapText="1"/>
    </xf>
    <xf numFmtId="0" fontId="49" fillId="8" borderId="27" xfId="0" applyFont="1" applyFill="1" applyBorder="1">
      <alignment vertical="center"/>
    </xf>
    <xf numFmtId="0" fontId="49" fillId="8" borderId="28" xfId="0" applyFont="1" applyFill="1" applyBorder="1">
      <alignment vertical="center"/>
    </xf>
    <xf numFmtId="0" fontId="49" fillId="8" borderId="29" xfId="0" applyFont="1" applyFill="1" applyBorder="1">
      <alignment vertical="center"/>
    </xf>
    <xf numFmtId="0" fontId="48" fillId="16" borderId="0" xfId="0" applyFont="1" applyFill="1">
      <alignment vertical="center"/>
    </xf>
    <xf numFmtId="0" fontId="49" fillId="16" borderId="27" xfId="0" applyFont="1" applyFill="1" applyBorder="1">
      <alignment vertical="center"/>
    </xf>
    <xf numFmtId="0" fontId="49" fillId="16" borderId="28" xfId="0" applyFont="1" applyFill="1" applyBorder="1">
      <alignment vertical="center"/>
    </xf>
    <xf numFmtId="0" fontId="49" fillId="16" borderId="83" xfId="0" applyFont="1" applyFill="1" applyBorder="1">
      <alignment vertical="center"/>
    </xf>
    <xf numFmtId="0" fontId="0" fillId="16" borderId="55" xfId="0" applyFill="1" applyBorder="1">
      <alignment vertical="center"/>
    </xf>
    <xf numFmtId="0" fontId="0" fillId="16" borderId="82" xfId="0" applyFill="1" applyBorder="1">
      <alignment vertical="center"/>
    </xf>
    <xf numFmtId="0" fontId="49" fillId="16" borderId="85" xfId="0" applyFont="1" applyFill="1" applyBorder="1">
      <alignment vertical="center"/>
    </xf>
    <xf numFmtId="0" fontId="49" fillId="16" borderId="86" xfId="0" applyFont="1" applyFill="1" applyBorder="1">
      <alignment vertical="center"/>
    </xf>
    <xf numFmtId="0" fontId="49" fillId="16" borderId="84" xfId="0" applyFont="1" applyFill="1" applyBorder="1">
      <alignment vertical="center"/>
    </xf>
    <xf numFmtId="0" fontId="53" fillId="18" borderId="32" xfId="0" applyFont="1" applyFill="1" applyBorder="1">
      <alignment vertical="center"/>
    </xf>
    <xf numFmtId="0" fontId="55" fillId="18" borderId="32" xfId="0" applyFont="1" applyFill="1" applyBorder="1">
      <alignment vertical="center"/>
    </xf>
    <xf numFmtId="0" fontId="49" fillId="18" borderId="32" xfId="0" applyFont="1" applyFill="1" applyBorder="1">
      <alignment vertical="center"/>
    </xf>
    <xf numFmtId="0" fontId="49" fillId="16" borderId="28" xfId="0" applyFont="1" applyFill="1" applyBorder="1" applyAlignment="1">
      <alignment horizontal="left" vertical="center"/>
    </xf>
    <xf numFmtId="0" fontId="49" fillId="16" borderId="0" xfId="0" applyFont="1" applyFill="1" applyAlignment="1">
      <alignment vertical="center" wrapText="1"/>
    </xf>
    <xf numFmtId="0" fontId="53" fillId="16" borderId="0" xfId="0" applyFont="1" applyFill="1">
      <alignment vertical="center"/>
    </xf>
    <xf numFmtId="0" fontId="49" fillId="16" borderId="0" xfId="0" applyFont="1" applyFill="1" applyAlignment="1">
      <alignment horizontal="left" vertical="top" wrapText="1"/>
    </xf>
    <xf numFmtId="0" fontId="48" fillId="16" borderId="0" xfId="0" applyFont="1" applyFill="1" applyAlignment="1">
      <alignment horizontal="center" vertical="center"/>
    </xf>
    <xf numFmtId="0" fontId="49" fillId="16" borderId="0" xfId="0" applyFont="1" applyFill="1" applyAlignment="1">
      <alignment vertical="top"/>
    </xf>
    <xf numFmtId="0" fontId="16" fillId="3" borderId="4" xfId="0" applyFont="1" applyFill="1" applyBorder="1" applyAlignment="1" applyProtection="1">
      <alignment horizontal="left" vertical="center"/>
      <protection hidden="1"/>
    </xf>
    <xf numFmtId="0" fontId="16" fillId="0" borderId="0" xfId="0" applyFont="1" applyAlignment="1" applyProtection="1">
      <alignment horizontal="center" vertical="center"/>
      <protection hidden="1"/>
    </xf>
    <xf numFmtId="0" fontId="18" fillId="0" borderId="0" xfId="0" applyFont="1" applyAlignment="1" applyProtection="1">
      <alignment horizontal="center" vertical="center"/>
      <protection hidden="1"/>
    </xf>
    <xf numFmtId="0" fontId="16" fillId="3" borderId="4" xfId="0" applyFont="1" applyFill="1" applyBorder="1" applyAlignment="1" applyProtection="1">
      <alignment horizontal="left" vertical="center" wrapText="1"/>
      <protection hidden="1"/>
    </xf>
    <xf numFmtId="0" fontId="24" fillId="0" borderId="11" xfId="35" applyFont="1" applyBorder="1" applyAlignment="1" applyProtection="1">
      <alignment horizontal="left" vertical="center" wrapText="1" indent="1"/>
      <protection hidden="1"/>
    </xf>
    <xf numFmtId="0" fontId="24" fillId="0" borderId="11" xfId="35" applyFont="1" applyBorder="1" applyAlignment="1" applyProtection="1">
      <alignment horizontal="left" vertical="center" wrapText="1"/>
      <protection hidden="1"/>
    </xf>
    <xf numFmtId="0" fontId="24" fillId="0" borderId="12" xfId="35" applyFont="1" applyBorder="1" applyAlignment="1" applyProtection="1">
      <alignment horizontal="center" vertical="center" wrapText="1"/>
      <protection hidden="1"/>
    </xf>
    <xf numFmtId="0" fontId="24" fillId="0" borderId="13" xfId="35" applyFont="1" applyBorder="1" applyAlignment="1" applyProtection="1">
      <alignment horizontal="center" vertical="center" wrapText="1"/>
      <protection hidden="1"/>
    </xf>
    <xf numFmtId="0" fontId="24" fillId="0" borderId="14" xfId="35" applyFont="1" applyBorder="1" applyAlignment="1" applyProtection="1">
      <alignment horizontal="left" vertical="center" wrapText="1" indent="1"/>
      <protection hidden="1"/>
    </xf>
    <xf numFmtId="0" fontId="24" fillId="0" borderId="11" xfId="35" applyFont="1" applyBorder="1" applyAlignment="1" applyProtection="1">
      <alignment horizontal="left" vertical="center" indent="1"/>
      <protection hidden="1"/>
    </xf>
    <xf numFmtId="0" fontId="29" fillId="11" borderId="4" xfId="0" applyFont="1" applyFill="1" applyBorder="1" applyAlignment="1" applyProtection="1">
      <alignment horizontal="center" vertical="center"/>
      <protection hidden="1"/>
    </xf>
    <xf numFmtId="0" fontId="24" fillId="0" borderId="14" xfId="35" applyFont="1" applyBorder="1" applyAlignment="1" applyProtection="1">
      <alignment horizontal="center" vertical="center" wrapText="1"/>
      <protection hidden="1"/>
    </xf>
    <xf numFmtId="0" fontId="24" fillId="0" borderId="11" xfId="35" applyFont="1" applyBorder="1" applyAlignment="1" applyProtection="1">
      <alignment horizontal="left" vertical="center"/>
      <protection hidden="1"/>
    </xf>
    <xf numFmtId="184" fontId="21" fillId="0" borderId="25" xfId="59" applyNumberFormat="1" applyFont="1" applyFill="1" applyBorder="1" applyAlignment="1" applyProtection="1">
      <alignment horizontal="left"/>
    </xf>
    <xf numFmtId="0" fontId="24" fillId="8" borderId="25" xfId="26" applyFont="1" applyFill="1" applyBorder="1" applyAlignment="1">
      <alignment horizontal="center" vertical="center"/>
    </xf>
    <xf numFmtId="0" fontId="18" fillId="8" borderId="25" xfId="36" applyFont="1" applyFill="1" applyBorder="1" applyAlignment="1">
      <alignment horizontal="left" vertical="center" wrapText="1"/>
    </xf>
    <xf numFmtId="0" fontId="31" fillId="0" borderId="0" xfId="0" applyFont="1" applyAlignment="1">
      <alignment horizontal="left"/>
    </xf>
    <xf numFmtId="0" fontId="18" fillId="2" borderId="0" xfId="0" applyFont="1" applyFill="1" applyAlignment="1" applyProtection="1">
      <alignment horizontal="center"/>
      <protection locked="0"/>
    </xf>
    <xf numFmtId="0" fontId="24" fillId="8" borderId="11" xfId="26" applyFont="1" applyFill="1" applyBorder="1" applyAlignment="1">
      <alignment horizontal="center" vertical="center"/>
    </xf>
    <xf numFmtId="0" fontId="44" fillId="16" borderId="46" xfId="56" applyFont="1" applyFill="1" applyBorder="1" applyAlignment="1">
      <alignment horizontal="left" vertical="center" shrinkToFit="1"/>
    </xf>
    <xf numFmtId="188" fontId="44" fillId="17" borderId="4" xfId="0" applyNumberFormat="1" applyFont="1" applyFill="1" applyBorder="1" applyAlignment="1">
      <alignment horizontal="right" vertical="center"/>
    </xf>
    <xf numFmtId="0" fontId="44" fillId="16" borderId="55" xfId="56" applyFont="1" applyFill="1" applyBorder="1" applyAlignment="1">
      <alignment horizontal="left" vertical="center"/>
    </xf>
    <xf numFmtId="0" fontId="44" fillId="16" borderId="55" xfId="56" applyFont="1" applyFill="1" applyBorder="1" applyAlignment="1">
      <alignment horizontal="left" vertical="center" wrapText="1"/>
    </xf>
    <xf numFmtId="0" fontId="44" fillId="0" borderId="26" xfId="0" applyFont="1" applyBorder="1" applyAlignment="1">
      <alignment horizontal="center" vertical="center"/>
    </xf>
    <xf numFmtId="0" fontId="48" fillId="17" borderId="26" xfId="0" applyFont="1" applyFill="1" applyBorder="1" applyAlignment="1">
      <alignment horizontal="center" vertical="center"/>
    </xf>
    <xf numFmtId="173" fontId="48" fillId="17" borderId="26" xfId="0" applyNumberFormat="1" applyFont="1" applyFill="1" applyBorder="1" applyAlignment="1">
      <alignment horizontal="center" vertical="center"/>
    </xf>
    <xf numFmtId="0" fontId="44" fillId="16" borderId="34" xfId="56" applyFont="1" applyFill="1" applyBorder="1" applyAlignment="1">
      <alignment horizontal="left" vertical="center"/>
    </xf>
    <xf numFmtId="187" fontId="44" fillId="16" borderId="38" xfId="61" applyNumberFormat="1" applyFont="1" applyFill="1" applyBorder="1" applyAlignment="1">
      <alignment horizontal="right" vertical="center"/>
    </xf>
    <xf numFmtId="187" fontId="44" fillId="17" borderId="39" xfId="61" applyNumberFormat="1" applyFont="1" applyFill="1" applyBorder="1" applyAlignment="1">
      <alignment horizontal="right" vertical="center"/>
    </xf>
    <xf numFmtId="187" fontId="44" fillId="16" borderId="53" xfId="61" applyNumberFormat="1" applyFont="1" applyFill="1" applyBorder="1" applyAlignment="1">
      <alignment horizontal="right" vertical="center"/>
    </xf>
    <xf numFmtId="187" fontId="44" fillId="16" borderId="26" xfId="61" applyNumberFormat="1" applyFont="1" applyFill="1" applyBorder="1" applyAlignment="1">
      <alignment horizontal="right" vertical="center"/>
    </xf>
    <xf numFmtId="0" fontId="44" fillId="16" borderId="54" xfId="0" applyFont="1" applyFill="1" applyBorder="1" applyAlignment="1">
      <alignment horizontal="left" vertical="center"/>
    </xf>
    <xf numFmtId="188" fontId="44" fillId="17" borderId="4" xfId="61" applyNumberFormat="1" applyFont="1" applyFill="1" applyBorder="1" applyAlignment="1">
      <alignment horizontal="right" vertical="center"/>
    </xf>
    <xf numFmtId="187" fontId="44" fillId="16" borderId="45" xfId="61" applyNumberFormat="1" applyFont="1" applyFill="1" applyBorder="1" applyAlignment="1">
      <alignment horizontal="center" vertical="center"/>
    </xf>
    <xf numFmtId="187" fontId="44" fillId="17" borderId="45" xfId="61" applyNumberFormat="1" applyFont="1" applyFill="1" applyBorder="1" applyAlignment="1">
      <alignment horizontal="right" vertical="center"/>
    </xf>
    <xf numFmtId="187" fontId="44" fillId="16" borderId="48" xfId="61" applyNumberFormat="1" applyFont="1" applyFill="1" applyBorder="1" applyAlignment="1">
      <alignment horizontal="center" vertical="center"/>
    </xf>
    <xf numFmtId="0" fontId="44" fillId="16" borderId="33" xfId="0" applyFont="1" applyFill="1" applyBorder="1" applyAlignment="1">
      <alignment horizontal="left" vertical="center"/>
    </xf>
    <xf numFmtId="0" fontId="44" fillId="16" borderId="0" xfId="56" applyFont="1" applyFill="1" applyAlignment="1">
      <alignment horizontal="left" vertical="center" shrinkToFit="1"/>
    </xf>
    <xf numFmtId="187" fontId="44" fillId="17" borderId="1" xfId="61" applyNumberFormat="1" applyFont="1" applyFill="1" applyBorder="1" applyAlignment="1">
      <alignment horizontal="right" vertical="center"/>
    </xf>
    <xf numFmtId="0" fontId="44" fillId="16" borderId="50" xfId="0" applyFont="1" applyFill="1" applyBorder="1" applyAlignment="1">
      <alignment horizontal="left" vertical="center"/>
    </xf>
    <xf numFmtId="0" fontId="44" fillId="16" borderId="26" xfId="56" applyFont="1" applyFill="1" applyBorder="1" applyAlignment="1">
      <alignment horizontal="left" vertical="center"/>
    </xf>
    <xf numFmtId="188" fontId="44" fillId="16" borderId="26" xfId="0" applyNumberFormat="1" applyFont="1" applyFill="1" applyBorder="1" applyAlignment="1">
      <alignment horizontal="center" vertical="center"/>
    </xf>
    <xf numFmtId="0" fontId="44" fillId="16" borderId="44" xfId="0" applyFont="1" applyFill="1" applyBorder="1" applyAlignment="1">
      <alignment horizontal="left" vertical="center"/>
    </xf>
    <xf numFmtId="188" fontId="44" fillId="17" borderId="26" xfId="61" applyNumberFormat="1" applyFont="1" applyFill="1" applyBorder="1" applyAlignment="1">
      <alignment horizontal="right" vertical="center"/>
    </xf>
    <xf numFmtId="188" fontId="44" fillId="17" borderId="29" xfId="61" applyNumberFormat="1" applyFont="1" applyFill="1" applyBorder="1" applyAlignment="1">
      <alignment horizontal="right" vertical="center"/>
    </xf>
    <xf numFmtId="0" fontId="44" fillId="16" borderId="49" xfId="56" applyFont="1" applyFill="1" applyBorder="1" applyAlignment="1">
      <alignment horizontal="left" vertical="center"/>
    </xf>
    <xf numFmtId="0" fontId="44" fillId="16" borderId="26" xfId="56" applyFont="1" applyFill="1" applyBorder="1" applyAlignment="1">
      <alignment horizontal="left" vertical="center" shrinkToFit="1"/>
    </xf>
    <xf numFmtId="0" fontId="46" fillId="0" borderId="28" xfId="56" applyFont="1" applyBorder="1" applyAlignment="1">
      <alignment horizontal="left" vertical="top" wrapText="1"/>
    </xf>
    <xf numFmtId="187" fontId="44" fillId="16" borderId="26" xfId="61" applyNumberFormat="1" applyFont="1" applyFill="1" applyBorder="1" applyAlignment="1">
      <alignment horizontal="center" vertical="center"/>
    </xf>
    <xf numFmtId="187" fontId="44" fillId="17" borderId="29" xfId="61" applyNumberFormat="1" applyFont="1" applyFill="1" applyBorder="1">
      <alignment vertical="center"/>
    </xf>
    <xf numFmtId="0" fontId="44" fillId="16" borderId="26" xfId="0" applyFont="1" applyFill="1" applyBorder="1" applyAlignment="1">
      <alignment horizontal="left" vertical="center"/>
    </xf>
    <xf numFmtId="187" fontId="44" fillId="16" borderId="27" xfId="61" applyNumberFormat="1" applyFont="1" applyFill="1" applyBorder="1" applyAlignment="1">
      <alignment horizontal="center" vertical="center"/>
    </xf>
    <xf numFmtId="187" fontId="44" fillId="17" borderId="26" xfId="61" applyNumberFormat="1" applyFont="1" applyFill="1" applyBorder="1">
      <alignment vertical="center"/>
    </xf>
    <xf numFmtId="0" fontId="44" fillId="16" borderId="52" xfId="0" applyFont="1" applyFill="1" applyBorder="1" applyAlignment="1">
      <alignment horizontal="left" vertical="center"/>
    </xf>
    <xf numFmtId="0" fontId="44" fillId="16" borderId="38" xfId="56" applyFont="1" applyFill="1" applyBorder="1" applyAlignment="1">
      <alignment horizontal="left" vertical="center"/>
    </xf>
    <xf numFmtId="0" fontId="44" fillId="16" borderId="46" xfId="0" applyFont="1" applyFill="1" applyBorder="1" applyAlignment="1">
      <alignment horizontal="left" vertical="center"/>
    </xf>
    <xf numFmtId="0" fontId="44" fillId="16" borderId="40" xfId="0" applyFont="1" applyFill="1" applyBorder="1" applyAlignment="1">
      <alignment horizontal="left" vertical="center"/>
    </xf>
    <xf numFmtId="0" fontId="44" fillId="16" borderId="0" xfId="0" applyFont="1" applyFill="1" applyAlignment="1">
      <alignment horizontal="center" vertical="center"/>
    </xf>
    <xf numFmtId="0" fontId="44" fillId="16" borderId="26" xfId="56" applyFont="1" applyFill="1" applyBorder="1" applyAlignment="1">
      <alignment horizontal="center" vertical="center"/>
    </xf>
    <xf numFmtId="0" fontId="44" fillId="16" borderId="26" xfId="0" applyFont="1" applyFill="1" applyBorder="1" applyAlignment="1">
      <alignment horizontal="center" vertical="center"/>
    </xf>
    <xf numFmtId="0" fontId="44" fillId="16" borderId="34" xfId="56" applyFont="1" applyFill="1" applyBorder="1" applyAlignment="1">
      <alignment horizontal="center" vertical="center"/>
    </xf>
    <xf numFmtId="0" fontId="44" fillId="16" borderId="35" xfId="0" applyFont="1" applyFill="1" applyBorder="1" applyAlignment="1">
      <alignment horizontal="center" vertical="center"/>
    </xf>
    <xf numFmtId="0" fontId="44" fillId="16" borderId="34" xfId="0" applyFont="1" applyFill="1" applyBorder="1" applyAlignment="1">
      <alignment horizontal="center" vertical="center" shrinkToFit="1"/>
    </xf>
    <xf numFmtId="0" fontId="44" fillId="16" borderId="36" xfId="0" applyFont="1" applyFill="1" applyBorder="1" applyAlignment="1">
      <alignment horizontal="center" vertical="center"/>
    </xf>
    <xf numFmtId="0" fontId="44" fillId="16" borderId="4" xfId="0" applyFont="1" applyFill="1" applyBorder="1" applyAlignment="1">
      <alignment horizontal="left" vertical="center"/>
    </xf>
    <xf numFmtId="0" fontId="46" fillId="17" borderId="26" xfId="0" applyFont="1" applyFill="1" applyBorder="1" applyAlignment="1">
      <alignment horizontal="left" vertical="center"/>
    </xf>
    <xf numFmtId="0" fontId="44" fillId="16" borderId="30" xfId="0" applyFont="1" applyFill="1" applyBorder="1" applyAlignment="1">
      <alignment horizontal="center" vertical="center"/>
    </xf>
    <xf numFmtId="14" fontId="44" fillId="17" borderId="26" xfId="0" applyNumberFormat="1" applyFont="1" applyFill="1" applyBorder="1" applyAlignment="1">
      <alignment horizontal="left" vertical="center"/>
    </xf>
    <xf numFmtId="0" fontId="45" fillId="17" borderId="26" xfId="0" applyFont="1" applyFill="1" applyBorder="1" applyAlignment="1">
      <alignment horizontal="center" vertical="center"/>
    </xf>
    <xf numFmtId="0" fontId="46" fillId="17" borderId="26" xfId="0" applyFont="1" applyFill="1" applyBorder="1" applyAlignment="1">
      <alignment horizontal="center" vertical="center"/>
    </xf>
    <xf numFmtId="0" fontId="44" fillId="16" borderId="0" xfId="0" applyFont="1" applyFill="1" applyAlignment="1">
      <alignment horizontal="left" vertical="center"/>
    </xf>
    <xf numFmtId="38" fontId="44" fillId="17" borderId="4" xfId="1" applyNumberFormat="1" applyFont="1" applyFill="1" applyBorder="1" applyAlignment="1">
      <alignment horizontal="right" vertical="center"/>
    </xf>
    <xf numFmtId="170" fontId="44" fillId="16" borderId="0" xfId="61" applyNumberFormat="1" applyFont="1" applyFill="1" applyAlignment="1">
      <alignment horizontal="center" vertical="center"/>
    </xf>
    <xf numFmtId="49" fontId="48" fillId="17" borderId="26" xfId="0" applyNumberFormat="1" applyFont="1" applyFill="1" applyBorder="1" applyAlignment="1">
      <alignment horizontal="center" vertical="center"/>
    </xf>
    <xf numFmtId="170" fontId="44" fillId="16" borderId="0" xfId="1" applyNumberFormat="1" applyFont="1" applyFill="1" applyAlignment="1">
      <alignment horizontal="center" vertical="center"/>
    </xf>
    <xf numFmtId="0" fontId="44" fillId="16" borderId="39" xfId="56" applyFont="1" applyFill="1" applyBorder="1" applyAlignment="1">
      <alignment horizontal="left" vertical="center"/>
    </xf>
    <xf numFmtId="0" fontId="44" fillId="16" borderId="58" xfId="0" applyFont="1" applyFill="1" applyBorder="1" applyAlignment="1">
      <alignment horizontal="left" vertical="center"/>
    </xf>
    <xf numFmtId="0" fontId="44" fillId="16" borderId="48" xfId="56" applyFont="1" applyFill="1" applyBorder="1" applyAlignment="1">
      <alignment horizontal="left" vertical="center"/>
    </xf>
    <xf numFmtId="0" fontId="44" fillId="16" borderId="59" xfId="0" applyFont="1" applyFill="1" applyBorder="1" applyAlignment="1">
      <alignment horizontal="left" vertical="center"/>
    </xf>
    <xf numFmtId="0" fontId="44" fillId="16" borderId="29" xfId="0" applyFont="1" applyFill="1" applyBorder="1" applyAlignment="1">
      <alignment horizontal="left" vertical="center"/>
    </xf>
    <xf numFmtId="0" fontId="44" fillId="16" borderId="1" xfId="56" applyFont="1" applyFill="1" applyBorder="1" applyAlignment="1">
      <alignment horizontal="left" vertical="center"/>
    </xf>
    <xf numFmtId="0" fontId="50" fillId="16" borderId="57" xfId="0" applyFont="1" applyFill="1" applyBorder="1" applyAlignment="1">
      <alignment horizontal="left" vertical="center" wrapText="1"/>
    </xf>
    <xf numFmtId="0" fontId="51" fillId="16" borderId="29" xfId="0" applyFont="1" applyFill="1" applyBorder="1" applyAlignment="1">
      <alignment horizontal="left" vertical="center"/>
    </xf>
    <xf numFmtId="0" fontId="51" fillId="16" borderId="57" xfId="0" applyFont="1" applyFill="1" applyBorder="1" applyAlignment="1">
      <alignment horizontal="left" vertical="center" wrapText="1"/>
    </xf>
    <xf numFmtId="0" fontId="51" fillId="16" borderId="29" xfId="0" applyFont="1" applyFill="1" applyBorder="1" applyAlignment="1">
      <alignment horizontal="left" vertical="center" wrapText="1"/>
    </xf>
    <xf numFmtId="0" fontId="50" fillId="16" borderId="29" xfId="0" applyFont="1" applyFill="1" applyBorder="1" applyAlignment="1">
      <alignment horizontal="left" vertical="center" wrapText="1"/>
    </xf>
    <xf numFmtId="0" fontId="50" fillId="16" borderId="57" xfId="27" applyFont="1" applyFill="1" applyBorder="1" applyAlignment="1">
      <alignment horizontal="left" vertical="center" wrapText="1"/>
    </xf>
    <xf numFmtId="0" fontId="51" fillId="16" borderId="29" xfId="27" applyFont="1" applyFill="1" applyBorder="1" applyAlignment="1">
      <alignment horizontal="left" vertical="center"/>
    </xf>
    <xf numFmtId="0" fontId="50" fillId="16" borderId="29" xfId="27" applyFont="1" applyFill="1" applyBorder="1" applyAlignment="1">
      <alignment horizontal="left" vertical="center" wrapText="1"/>
    </xf>
    <xf numFmtId="0" fontId="50" fillId="16" borderId="56" xfId="0" applyFont="1" applyFill="1" applyBorder="1" applyAlignment="1">
      <alignment horizontal="left" vertical="center" wrapText="1"/>
    </xf>
    <xf numFmtId="0" fontId="44" fillId="16" borderId="39" xfId="56" applyFont="1" applyFill="1" applyBorder="1" applyAlignment="1">
      <alignment horizontal="center" vertical="center"/>
    </xf>
    <xf numFmtId="0" fontId="44" fillId="16" borderId="38" xfId="0" applyFont="1" applyFill="1" applyBorder="1" applyAlignment="1">
      <alignment horizontal="center" vertical="center"/>
    </xf>
    <xf numFmtId="0" fontId="44" fillId="17" borderId="26" xfId="0" applyFont="1" applyFill="1" applyBorder="1" applyAlignment="1">
      <alignment horizontal="left" vertical="center" shrinkToFit="1"/>
    </xf>
    <xf numFmtId="0" fontId="44" fillId="16" borderId="4" xfId="0" applyFont="1" applyFill="1" applyBorder="1" applyAlignment="1">
      <alignment horizontal="center" vertical="center"/>
    </xf>
    <xf numFmtId="38" fontId="56" fillId="16" borderId="26" xfId="8" applyNumberFormat="1" applyFont="1" applyFill="1" applyBorder="1" applyAlignment="1">
      <alignment horizontal="right" vertical="center" indent="1"/>
    </xf>
    <xf numFmtId="0" fontId="49" fillId="16" borderId="43" xfId="55" applyFont="1" applyFill="1" applyBorder="1" applyAlignment="1">
      <alignment horizontal="center" vertical="center"/>
    </xf>
    <xf numFmtId="0" fontId="49" fillId="16" borderId="60" xfId="55" applyFont="1" applyFill="1" applyBorder="1" applyAlignment="1">
      <alignment horizontal="center" vertical="center"/>
    </xf>
    <xf numFmtId="190" fontId="56" fillId="19" borderId="61" xfId="55" applyNumberFormat="1" applyFont="1" applyFill="1" applyBorder="1" applyAlignment="1">
      <alignment horizontal="right" vertical="center" indent="1"/>
    </xf>
    <xf numFmtId="0" fontId="49" fillId="16" borderId="62" xfId="55" applyFont="1" applyFill="1" applyBorder="1" applyAlignment="1">
      <alignment horizontal="center" vertical="center"/>
    </xf>
    <xf numFmtId="38" fontId="56" fillId="16" borderId="46" xfId="8" applyNumberFormat="1" applyFont="1" applyFill="1" applyBorder="1" applyAlignment="1">
      <alignment horizontal="right" vertical="center" indent="1"/>
    </xf>
    <xf numFmtId="0" fontId="49" fillId="16" borderId="0" xfId="55" applyFont="1" applyFill="1" applyAlignment="1">
      <alignment horizontal="center" vertical="center"/>
    </xf>
    <xf numFmtId="38" fontId="56" fillId="16" borderId="46" xfId="1" applyNumberFormat="1" applyFont="1" applyFill="1" applyBorder="1" applyAlignment="1">
      <alignment horizontal="right" vertical="center" indent="1"/>
    </xf>
    <xf numFmtId="0" fontId="49" fillId="16" borderId="0" xfId="55" applyFont="1" applyFill="1" applyAlignment="1">
      <alignment horizontal="center" vertical="center" wrapText="1"/>
    </xf>
    <xf numFmtId="0" fontId="49" fillId="16" borderId="0" xfId="55" applyFont="1" applyFill="1" applyAlignment="1">
      <alignment horizontal="left" vertical="center" wrapText="1"/>
    </xf>
    <xf numFmtId="38" fontId="49" fillId="17" borderId="26" xfId="55" applyNumberFormat="1" applyFont="1" applyFill="1" applyBorder="1" applyAlignment="1">
      <alignment horizontal="right" vertical="center" indent="1"/>
    </xf>
    <xf numFmtId="0" fontId="49" fillId="16" borderId="0" xfId="55" applyFont="1" applyFill="1" applyAlignment="1">
      <alignment horizontal="center" vertical="top"/>
    </xf>
    <xf numFmtId="0" fontId="49" fillId="16" borderId="0" xfId="55" applyFont="1" applyFill="1" applyAlignment="1">
      <alignment horizontal="left" vertical="top" wrapText="1"/>
    </xf>
    <xf numFmtId="0" fontId="49" fillId="17" borderId="26" xfId="55" applyFont="1" applyFill="1" applyBorder="1" applyAlignment="1">
      <alignment horizontal="left" vertical="top" wrapText="1"/>
    </xf>
    <xf numFmtId="0" fontId="53" fillId="18" borderId="32" xfId="55" applyFont="1" applyFill="1" applyBorder="1" applyAlignment="1">
      <alignment horizontal="center" vertical="center"/>
    </xf>
    <xf numFmtId="0" fontId="49" fillId="16" borderId="26" xfId="55" applyFont="1" applyFill="1" applyBorder="1" applyAlignment="1">
      <alignment horizontal="center" vertical="center"/>
    </xf>
    <xf numFmtId="38" fontId="49" fillId="17" borderId="26" xfId="8" applyNumberFormat="1" applyFont="1" applyFill="1" applyBorder="1" applyAlignment="1">
      <alignment vertical="center"/>
    </xf>
    <xf numFmtId="38" fontId="56" fillId="0" borderId="26" xfId="8" applyNumberFormat="1" applyFont="1" applyBorder="1" applyAlignment="1">
      <alignment horizontal="right" vertical="center" indent="1"/>
    </xf>
    <xf numFmtId="0" fontId="49" fillId="17" borderId="26" xfId="55" applyFont="1" applyFill="1" applyBorder="1" applyAlignment="1">
      <alignment horizontal="center" vertical="center"/>
    </xf>
    <xf numFmtId="49" fontId="49" fillId="17" borderId="26" xfId="55" applyNumberFormat="1" applyFont="1" applyFill="1" applyBorder="1" applyAlignment="1">
      <alignment horizontal="center" vertical="center"/>
    </xf>
    <xf numFmtId="0" fontId="49" fillId="0" borderId="26" xfId="55" applyFont="1" applyBorder="1" applyAlignment="1">
      <alignment horizontal="center" vertical="center"/>
    </xf>
    <xf numFmtId="38" fontId="49" fillId="17" borderId="26" xfId="8" applyNumberFormat="1" applyFont="1" applyFill="1" applyBorder="1" applyAlignment="1">
      <alignment horizontal="right" vertical="center" indent="1"/>
    </xf>
    <xf numFmtId="38" fontId="49" fillId="0" borderId="0" xfId="8" applyNumberFormat="1" applyFont="1" applyAlignment="1">
      <alignment horizontal="center" vertical="center"/>
    </xf>
    <xf numFmtId="0" fontId="49" fillId="18" borderId="32" xfId="55" applyFont="1" applyFill="1" applyBorder="1" applyAlignment="1">
      <alignment horizontal="left" vertical="center" wrapText="1"/>
    </xf>
    <xf numFmtId="0" fontId="49" fillId="0" borderId="0" xfId="55" applyFont="1" applyAlignment="1">
      <alignment horizontal="center" vertical="center"/>
    </xf>
    <xf numFmtId="38" fontId="49" fillId="0" borderId="26" xfId="8" applyNumberFormat="1" applyFont="1" applyBorder="1" applyAlignment="1">
      <alignment horizontal="right" vertical="center" indent="1"/>
    </xf>
    <xf numFmtId="38" fontId="49" fillId="19" borderId="4" xfId="8" applyNumberFormat="1" applyFont="1" applyFill="1" applyBorder="1" applyAlignment="1">
      <alignment horizontal="right" vertical="center" indent="1"/>
    </xf>
    <xf numFmtId="38" fontId="49" fillId="17" borderId="26" xfId="8" applyNumberFormat="1" applyFont="1" applyFill="1" applyBorder="1" applyAlignment="1">
      <alignment horizontal="center" vertical="center"/>
    </xf>
    <xf numFmtId="0" fontId="52" fillId="16" borderId="0" xfId="55" applyFont="1" applyFill="1" applyAlignment="1">
      <alignment horizontal="center" vertical="center" wrapText="1"/>
    </xf>
    <xf numFmtId="0" fontId="49" fillId="0" borderId="26" xfId="55" applyFont="1" applyBorder="1" applyAlignment="1">
      <alignment horizontal="left" vertical="center" shrinkToFit="1"/>
    </xf>
    <xf numFmtId="0" fontId="49" fillId="0" borderId="26" xfId="55" applyFont="1" applyBorder="1" applyAlignment="1">
      <alignment horizontal="left" vertical="center" indent="1"/>
    </xf>
    <xf numFmtId="0" fontId="49" fillId="17" borderId="26" xfId="55" applyFont="1" applyFill="1" applyBorder="1" applyAlignment="1">
      <alignment horizontal="left" vertical="center" indent="1"/>
    </xf>
    <xf numFmtId="0" fontId="49" fillId="0" borderId="26" xfId="55" applyFont="1" applyBorder="1" applyAlignment="1">
      <alignment horizontal="left" vertical="center"/>
    </xf>
    <xf numFmtId="189" fontId="49" fillId="17" borderId="26" xfId="55" applyNumberFormat="1" applyFont="1" applyFill="1" applyBorder="1" applyAlignment="1">
      <alignment horizontal="left" vertical="center" shrinkToFit="1"/>
    </xf>
    <xf numFmtId="49" fontId="49" fillId="17" borderId="26" xfId="55" applyNumberFormat="1" applyFont="1" applyFill="1" applyBorder="1" applyAlignment="1">
      <alignment horizontal="left" vertical="center" shrinkToFit="1"/>
    </xf>
    <xf numFmtId="0" fontId="49" fillId="16" borderId="0" xfId="55" applyFont="1" applyFill="1" applyAlignment="1">
      <alignment horizontal="left" vertical="center"/>
    </xf>
    <xf numFmtId="0" fontId="49" fillId="17" borderId="26" xfId="55" applyFont="1" applyFill="1" applyBorder="1" applyAlignment="1">
      <alignment horizontal="left" vertical="center"/>
    </xf>
    <xf numFmtId="0" fontId="49" fillId="16" borderId="26" xfId="55" applyFont="1" applyFill="1" applyBorder="1" applyAlignment="1">
      <alignment horizontal="left" vertical="center"/>
    </xf>
    <xf numFmtId="0" fontId="78" fillId="21" borderId="80" xfId="49" applyFont="1" applyFill="1" applyBorder="1" applyAlignment="1" applyProtection="1">
      <alignment horizontal="center" vertical="center"/>
      <protection locked="0"/>
    </xf>
    <xf numFmtId="38" fontId="78" fillId="0" borderId="81" xfId="46" applyFont="1" applyBorder="1" applyAlignment="1" applyProtection="1">
      <alignment horizontal="center" vertical="center"/>
      <protection locked="0"/>
    </xf>
    <xf numFmtId="0" fontId="13" fillId="21" borderId="80" xfId="49" applyFont="1" applyFill="1" applyBorder="1" applyAlignment="1" applyProtection="1">
      <alignment horizontal="center" vertical="center"/>
      <protection locked="0"/>
    </xf>
    <xf numFmtId="38" fontId="13" fillId="0" borderId="81" xfId="46" applyFont="1" applyBorder="1" applyAlignment="1" applyProtection="1">
      <alignment horizontal="center" vertical="center"/>
      <protection locked="0"/>
    </xf>
    <xf numFmtId="0" fontId="42" fillId="0" borderId="0" xfId="49" applyFont="1" applyAlignment="1" applyProtection="1">
      <alignment horizontal="right" vertical="center"/>
      <protection locked="0"/>
    </xf>
    <xf numFmtId="0" fontId="65" fillId="21" borderId="80" xfId="49" applyFont="1" applyFill="1" applyBorder="1" applyAlignment="1" applyProtection="1">
      <alignment horizontal="center" vertical="center"/>
      <protection locked="0"/>
    </xf>
    <xf numFmtId="0" fontId="42" fillId="0" borderId="4" xfId="33" applyFont="1" applyBorder="1" applyAlignment="1" applyProtection="1">
      <alignment horizontal="center" vertical="center"/>
      <protection locked="0"/>
    </xf>
    <xf numFmtId="187" fontId="3" fillId="0" borderId="0" xfId="33" applyNumberFormat="1" applyFont="1" applyAlignment="1" applyProtection="1">
      <alignment horizontal="left" vertical="top"/>
      <protection locked="0"/>
    </xf>
    <xf numFmtId="0" fontId="3" fillId="0" borderId="0" xfId="33" applyFont="1" applyAlignment="1" applyProtection="1">
      <alignment horizontal="center" vertical="center" wrapText="1"/>
      <protection locked="0"/>
    </xf>
    <xf numFmtId="49" fontId="3" fillId="0" borderId="0" xfId="33" applyNumberFormat="1" applyFont="1" applyAlignment="1" applyProtection="1">
      <alignment horizontal="left" vertical="top" wrapText="1"/>
      <protection locked="0"/>
    </xf>
    <xf numFmtId="38" fontId="57" fillId="0" borderId="0" xfId="11" applyFont="1" applyBorder="1" applyAlignment="1" applyProtection="1">
      <alignment horizontal="center" vertical="center" wrapText="1"/>
      <protection locked="0"/>
    </xf>
    <xf numFmtId="38" fontId="13" fillId="0" borderId="4" xfId="11" applyFont="1" applyBorder="1" applyAlignment="1" applyProtection="1">
      <alignment horizontal="center" vertical="center"/>
    </xf>
    <xf numFmtId="38" fontId="73" fillId="21" borderId="4" xfId="11" applyFont="1" applyFill="1" applyBorder="1" applyAlignment="1" applyProtection="1">
      <alignment horizontal="center" vertical="center"/>
      <protection locked="0"/>
    </xf>
    <xf numFmtId="0" fontId="73" fillId="21" borderId="4" xfId="33" applyFont="1" applyFill="1" applyBorder="1" applyAlignment="1" applyProtection="1">
      <alignment horizontal="left" vertical="top"/>
      <protection locked="0"/>
    </xf>
    <xf numFmtId="187" fontId="42" fillId="22" borderId="4" xfId="33" applyNumberFormat="1" applyFont="1" applyFill="1" applyBorder="1" applyAlignment="1" applyProtection="1">
      <alignment horizontal="center" vertical="center" shrinkToFit="1"/>
      <protection locked="0"/>
    </xf>
    <xf numFmtId="40" fontId="58" fillId="0" borderId="4" xfId="11" applyNumberFormat="1" applyFont="1" applyBorder="1" applyAlignment="1" applyProtection="1">
      <alignment horizontal="right" vertical="center"/>
    </xf>
    <xf numFmtId="0" fontId="42" fillId="16" borderId="4" xfId="33" applyFont="1" applyFill="1" applyBorder="1" applyAlignment="1">
      <alignment horizontal="center" vertical="center"/>
    </xf>
    <xf numFmtId="192" fontId="3" fillId="19" borderId="54" xfId="33" applyNumberFormat="1" applyFont="1" applyFill="1" applyBorder="1" applyAlignment="1" applyProtection="1">
      <alignment horizontal="center" vertical="center"/>
      <protection locked="0"/>
    </xf>
    <xf numFmtId="192" fontId="42" fillId="0" borderId="33" xfId="33" applyNumberFormat="1" applyFont="1" applyBorder="1" applyAlignment="1" applyProtection="1">
      <alignment horizontal="center" vertical="center"/>
      <protection locked="0"/>
    </xf>
    <xf numFmtId="0" fontId="3" fillId="19" borderId="4" xfId="33" applyFont="1" applyFill="1" applyBorder="1" applyAlignment="1" applyProtection="1">
      <alignment horizontal="center" vertical="center"/>
      <protection locked="0"/>
    </xf>
    <xf numFmtId="0" fontId="42" fillId="19" borderId="4" xfId="33" applyFont="1" applyFill="1" applyBorder="1" applyAlignment="1" applyProtection="1">
      <alignment horizontal="center" vertical="center"/>
      <protection locked="0"/>
    </xf>
    <xf numFmtId="187" fontId="42" fillId="22" borderId="4" xfId="33" applyNumberFormat="1" applyFont="1" applyFill="1" applyBorder="1" applyAlignment="1" applyProtection="1">
      <alignment horizontal="center" vertical="center"/>
      <protection locked="0"/>
    </xf>
    <xf numFmtId="0" fontId="42" fillId="22" borderId="4" xfId="33" applyFont="1" applyFill="1" applyBorder="1" applyAlignment="1" applyProtection="1">
      <alignment horizontal="center" vertical="center" wrapText="1"/>
      <protection locked="0"/>
    </xf>
    <xf numFmtId="191" fontId="42" fillId="0" borderId="75" xfId="33" applyNumberFormat="1" applyFont="1" applyBorder="1" applyAlignment="1" applyProtection="1">
      <alignment horizontal="center" vertical="center"/>
      <protection locked="0"/>
    </xf>
    <xf numFmtId="191" fontId="42" fillId="0" borderId="76" xfId="33" applyNumberFormat="1" applyFont="1" applyBorder="1" applyAlignment="1" applyProtection="1">
      <alignment horizontal="center" vertical="center" wrapText="1"/>
      <protection locked="0"/>
    </xf>
    <xf numFmtId="191" fontId="42" fillId="0" borderId="66" xfId="33" applyNumberFormat="1" applyFont="1" applyBorder="1" applyAlignment="1" applyProtection="1">
      <alignment horizontal="center" vertical="center" wrapText="1"/>
      <protection locked="0"/>
    </xf>
    <xf numFmtId="191" fontId="58" fillId="20" borderId="4" xfId="11" applyNumberFormat="1" applyFont="1" applyFill="1" applyBorder="1" applyAlignment="1" applyProtection="1">
      <alignment horizontal="right" vertical="center"/>
      <protection locked="0"/>
    </xf>
    <xf numFmtId="191" fontId="58" fillId="0" borderId="4" xfId="11" applyNumberFormat="1" applyFont="1" applyBorder="1" applyAlignment="1" applyProtection="1">
      <alignment horizontal="right" vertical="center"/>
    </xf>
    <xf numFmtId="191" fontId="58" fillId="20" borderId="74" xfId="11" applyNumberFormat="1" applyFont="1" applyFill="1" applyBorder="1" applyAlignment="1" applyProtection="1">
      <alignment horizontal="right" vertical="center"/>
      <protection locked="0"/>
    </xf>
    <xf numFmtId="191" fontId="58" fillId="0" borderId="77" xfId="11" applyNumberFormat="1" applyFont="1" applyBorder="1" applyAlignment="1" applyProtection="1">
      <alignment horizontal="right" vertical="center"/>
    </xf>
    <xf numFmtId="0" fontId="42" fillId="0" borderId="4" xfId="33" applyFont="1" applyBorder="1" applyAlignment="1">
      <alignment horizontal="center" vertical="center"/>
    </xf>
    <xf numFmtId="191" fontId="66" fillId="20" borderId="4" xfId="33" applyNumberFormat="1" applyFont="1" applyFill="1" applyBorder="1" applyAlignment="1" applyProtection="1">
      <alignment horizontal="center" vertical="center"/>
      <protection locked="0"/>
    </xf>
    <xf numFmtId="191" fontId="42" fillId="20" borderId="4" xfId="33" applyNumberFormat="1" applyFont="1" applyFill="1" applyBorder="1" applyAlignment="1" applyProtection="1">
      <alignment horizontal="center" vertical="center" shrinkToFit="1"/>
      <protection locked="0"/>
    </xf>
    <xf numFmtId="187" fontId="3" fillId="0" borderId="0" xfId="33" applyNumberFormat="1" applyFont="1" applyAlignment="1" applyProtection="1">
      <alignment horizontal="left" vertical="top" shrinkToFit="1"/>
      <protection locked="0"/>
    </xf>
    <xf numFmtId="0" fontId="42" fillId="0" borderId="32" xfId="33" applyFont="1" applyBorder="1" applyAlignment="1" applyProtection="1">
      <alignment horizontal="left" vertical="center"/>
      <protection locked="0"/>
    </xf>
    <xf numFmtId="191" fontId="66" fillId="20" borderId="30" xfId="33" applyNumberFormat="1" applyFont="1" applyFill="1" applyBorder="1" applyAlignment="1" applyProtection="1">
      <alignment horizontal="center" vertical="center"/>
      <protection locked="0"/>
    </xf>
    <xf numFmtId="191" fontId="58" fillId="0" borderId="30" xfId="11" applyNumberFormat="1" applyFont="1" applyBorder="1" applyAlignment="1" applyProtection="1">
      <alignment horizontal="right" vertical="center"/>
    </xf>
    <xf numFmtId="0" fontId="42" fillId="22" borderId="54" xfId="33" applyFont="1" applyFill="1" applyBorder="1" applyAlignment="1" applyProtection="1">
      <alignment horizontal="center" shrinkToFit="1"/>
      <protection locked="0"/>
    </xf>
    <xf numFmtId="0" fontId="42" fillId="22" borderId="4" xfId="33" applyFont="1" applyFill="1" applyBorder="1" applyAlignment="1" applyProtection="1">
      <alignment horizontal="center" vertical="center"/>
      <protection locked="0"/>
    </xf>
    <xf numFmtId="0" fontId="42" fillId="22" borderId="4" xfId="33" applyFont="1" applyFill="1" applyBorder="1" applyAlignment="1" applyProtection="1">
      <alignment horizontal="center" vertical="center" shrinkToFit="1"/>
      <protection locked="0"/>
    </xf>
    <xf numFmtId="0" fontId="6" fillId="22" borderId="4" xfId="33" applyFont="1" applyFill="1" applyBorder="1" applyAlignment="1" applyProtection="1">
      <alignment horizontal="center" vertical="center" wrapText="1"/>
      <protection locked="0"/>
    </xf>
    <xf numFmtId="0" fontId="42" fillId="0" borderId="63" xfId="33" applyFont="1" applyBorder="1" applyAlignment="1" applyProtection="1">
      <alignment horizontal="center" vertical="center" wrapText="1"/>
      <protection locked="0"/>
    </xf>
    <xf numFmtId="0" fontId="42" fillId="0" borderId="4" xfId="33" applyFont="1" applyBorder="1" applyAlignment="1" applyProtection="1">
      <alignment horizontal="center" vertical="center" wrapText="1"/>
      <protection locked="0"/>
    </xf>
    <xf numFmtId="187" fontId="42" fillId="22" borderId="56" xfId="33" applyNumberFormat="1" applyFont="1" applyFill="1" applyBorder="1" applyAlignment="1" applyProtection="1">
      <alignment horizontal="center" vertical="center" shrinkToFit="1"/>
      <protection locked="0"/>
    </xf>
    <xf numFmtId="40" fontId="58" fillId="20" borderId="71" xfId="11" applyNumberFormat="1" applyFont="1" applyFill="1" applyBorder="1" applyAlignment="1" applyProtection="1">
      <alignment horizontal="right" vertical="center"/>
      <protection locked="0"/>
    </xf>
    <xf numFmtId="40" fontId="58" fillId="0" borderId="56" xfId="11" applyNumberFormat="1" applyFont="1" applyBorder="1" applyAlignment="1" applyProtection="1">
      <alignment horizontal="right" vertical="center"/>
    </xf>
    <xf numFmtId="40" fontId="58" fillId="20" borderId="4" xfId="11" applyNumberFormat="1" applyFont="1" applyFill="1" applyBorder="1" applyAlignment="1" applyProtection="1">
      <alignment horizontal="right" vertical="center" shrinkToFit="1"/>
      <protection locked="0"/>
    </xf>
    <xf numFmtId="0" fontId="42" fillId="20" borderId="4" xfId="33" applyFont="1" applyFill="1" applyBorder="1" applyAlignment="1" applyProtection="1">
      <alignment horizontal="center" vertical="center"/>
      <protection locked="0"/>
    </xf>
    <xf numFmtId="187" fontId="42" fillId="22" borderId="57" xfId="33" applyNumberFormat="1" applyFont="1" applyFill="1" applyBorder="1" applyAlignment="1" applyProtection="1">
      <alignment horizontal="center" vertical="center" shrinkToFit="1"/>
      <protection locked="0"/>
    </xf>
    <xf numFmtId="40" fontId="58" fillId="20" borderId="72" xfId="11" applyNumberFormat="1" applyFont="1" applyFill="1" applyBorder="1" applyAlignment="1" applyProtection="1">
      <alignment horizontal="right" vertical="center"/>
      <protection locked="0"/>
    </xf>
    <xf numFmtId="40" fontId="58" fillId="0" borderId="57" xfId="11" applyNumberFormat="1" applyFont="1" applyBorder="1" applyAlignment="1" applyProtection="1">
      <alignment horizontal="right" vertical="center"/>
    </xf>
    <xf numFmtId="187" fontId="42" fillId="22" borderId="73" xfId="33" applyNumberFormat="1" applyFont="1" applyFill="1" applyBorder="1" applyAlignment="1" applyProtection="1">
      <alignment horizontal="center" vertical="center" shrinkToFit="1"/>
      <protection locked="0"/>
    </xf>
    <xf numFmtId="40" fontId="58" fillId="0" borderId="74" xfId="11" applyNumberFormat="1" applyFont="1" applyBorder="1" applyAlignment="1" applyProtection="1">
      <alignment horizontal="right" vertical="center"/>
    </xf>
    <xf numFmtId="40" fontId="58" fillId="0" borderId="73" xfId="11" applyNumberFormat="1" applyFont="1" applyBorder="1" applyAlignment="1" applyProtection="1">
      <alignment horizontal="right" vertical="center"/>
    </xf>
    <xf numFmtId="38" fontId="57" fillId="0" borderId="0" xfId="11" applyFont="1" applyBorder="1" applyAlignment="1" applyProtection="1">
      <alignment horizontal="center" vertical="center"/>
      <protection locked="0"/>
    </xf>
    <xf numFmtId="0" fontId="3" fillId="0" borderId="0" xfId="33" applyFont="1" applyAlignment="1" applyProtection="1">
      <alignment horizontal="right" vertical="top" shrinkToFit="1"/>
      <protection locked="0"/>
    </xf>
    <xf numFmtId="0" fontId="42" fillId="22" borderId="63" xfId="33" applyFont="1" applyFill="1" applyBorder="1" applyAlignment="1" applyProtection="1">
      <alignment horizontal="center" vertical="center" shrinkToFit="1"/>
      <protection locked="0"/>
    </xf>
    <xf numFmtId="0" fontId="42" fillId="20" borderId="63" xfId="33" applyFont="1" applyFill="1" applyBorder="1" applyAlignment="1" applyProtection="1">
      <alignment horizontal="center" vertical="center" shrinkToFit="1"/>
      <protection locked="0"/>
    </xf>
    <xf numFmtId="0" fontId="58" fillId="0" borderId="4" xfId="33" applyFont="1" applyBorder="1" applyAlignment="1">
      <alignment horizontal="center" vertical="center" shrinkToFit="1"/>
    </xf>
    <xf numFmtId="0" fontId="42" fillId="20" borderId="4" xfId="33" applyFont="1" applyFill="1" applyBorder="1" applyAlignment="1" applyProtection="1">
      <alignment horizontal="center" vertical="center" shrinkToFit="1"/>
      <protection locked="0"/>
    </xf>
    <xf numFmtId="0" fontId="57" fillId="22" borderId="34" xfId="33" applyFont="1" applyFill="1" applyBorder="1" applyAlignment="1" applyProtection="1">
      <alignment horizontal="left" vertical="center" wrapText="1" shrinkToFit="1"/>
      <protection locked="0"/>
    </xf>
    <xf numFmtId="0" fontId="42" fillId="22" borderId="38" xfId="33" applyFont="1" applyFill="1" applyBorder="1" applyAlignment="1" applyProtection="1">
      <alignment horizontal="left" vertical="center" shrinkToFit="1"/>
      <protection locked="0"/>
    </xf>
    <xf numFmtId="49" fontId="42" fillId="21" borderId="65" xfId="33" applyNumberFormat="1" applyFont="1" applyFill="1" applyBorder="1" applyAlignment="1" applyProtection="1">
      <alignment horizontal="center" vertical="center" shrinkToFit="1"/>
      <protection locked="0"/>
    </xf>
    <xf numFmtId="0" fontId="42" fillId="21" borderId="66" xfId="33" applyFont="1" applyFill="1" applyBorder="1" applyAlignment="1" applyProtection="1">
      <alignment horizontal="center" vertical="center" shrinkToFit="1"/>
      <protection locked="0"/>
    </xf>
    <xf numFmtId="0" fontId="42" fillId="22" borderId="54" xfId="33" applyFont="1" applyFill="1" applyBorder="1" applyAlignment="1" applyProtection="1">
      <alignment horizontal="center" vertical="center" wrapText="1" shrinkToFit="1"/>
      <protection locked="0"/>
    </xf>
    <xf numFmtId="0" fontId="42" fillId="21" borderId="4" xfId="33" applyFont="1" applyFill="1" applyBorder="1" applyAlignment="1" applyProtection="1">
      <alignment horizontal="center" vertical="center" shrinkToFit="1"/>
      <protection locked="0"/>
    </xf>
    <xf numFmtId="0" fontId="42" fillId="22" borderId="67" xfId="33" applyFont="1" applyFill="1" applyBorder="1" applyAlignment="1" applyProtection="1">
      <alignment horizontal="left" vertical="center" shrinkToFit="1"/>
      <protection locked="0"/>
    </xf>
    <xf numFmtId="0" fontId="42" fillId="21" borderId="67" xfId="33" applyFont="1" applyFill="1" applyBorder="1" applyAlignment="1" applyProtection="1">
      <alignment horizontal="center" vertical="center" shrinkToFit="1"/>
      <protection locked="0"/>
    </xf>
    <xf numFmtId="0" fontId="42" fillId="21" borderId="50" xfId="33" applyFont="1" applyFill="1" applyBorder="1" applyAlignment="1" applyProtection="1">
      <alignment horizontal="center" vertical="center" shrinkToFit="1"/>
      <protection locked="0"/>
    </xf>
    <xf numFmtId="0" fontId="42" fillId="0" borderId="4" xfId="33" applyFont="1" applyBorder="1" applyAlignment="1" applyProtection="1">
      <alignment horizontal="center" vertical="center" shrinkToFit="1"/>
      <protection locked="0"/>
    </xf>
    <xf numFmtId="0" fontId="42" fillId="0" borderId="64" xfId="33" applyFont="1" applyBorder="1" applyAlignment="1" applyProtection="1">
      <alignment horizontal="center" vertical="center"/>
      <protection locked="0"/>
    </xf>
    <xf numFmtId="0" fontId="42" fillId="20" borderId="4" xfId="0" applyFont="1" applyFill="1" applyBorder="1" applyAlignment="1" applyProtection="1">
      <alignment horizontal="center" vertical="center" shrinkToFit="1"/>
      <protection locked="0"/>
    </xf>
    <xf numFmtId="0" fontId="42" fillId="20" borderId="30" xfId="33" applyFont="1" applyFill="1" applyBorder="1" applyAlignment="1" applyProtection="1">
      <alignment horizontal="center" vertical="center" shrinkToFit="1"/>
      <protection locked="0"/>
    </xf>
    <xf numFmtId="0" fontId="58" fillId="0" borderId="0" xfId="33" applyFont="1" applyAlignment="1" applyProtection="1">
      <alignment horizontal="right" vertical="center"/>
      <protection locked="0"/>
    </xf>
    <xf numFmtId="0" fontId="61" fillId="0" borderId="0" xfId="33" applyFont="1" applyAlignment="1" applyProtection="1">
      <alignment horizontal="center" vertical="center" wrapText="1"/>
      <protection locked="0"/>
    </xf>
    <xf numFmtId="14" fontId="42" fillId="20" borderId="4" xfId="0" applyNumberFormat="1" applyFont="1" applyFill="1" applyBorder="1" applyAlignment="1" applyProtection="1">
      <alignment horizontal="center" vertical="center" shrinkToFit="1"/>
      <protection locked="0"/>
    </xf>
    <xf numFmtId="0" fontId="42" fillId="0" borderId="63" xfId="33" applyFont="1" applyBorder="1" applyAlignment="1" applyProtection="1">
      <alignment horizontal="center" vertical="center"/>
      <protection locked="0"/>
    </xf>
    <xf numFmtId="0" fontId="63" fillId="0" borderId="64" xfId="0" applyFont="1" applyBorder="1" applyAlignment="1">
      <alignment horizontal="right" vertical="center"/>
    </xf>
    <xf numFmtId="0" fontId="58" fillId="0" borderId="0" xfId="0" applyFont="1" applyAlignment="1">
      <alignment horizontal="center" vertical="center"/>
    </xf>
    <xf numFmtId="0" fontId="63" fillId="0" borderId="0" xfId="0" applyFont="1" applyAlignment="1">
      <alignment horizontal="center" vertical="center"/>
    </xf>
    <xf numFmtId="0" fontId="59" fillId="0" borderId="0" xfId="0" applyFont="1" applyAlignment="1">
      <alignment horizontal="center" vertical="center"/>
    </xf>
    <xf numFmtId="0" fontId="42" fillId="0" borderId="0" xfId="0" applyFont="1" applyAlignment="1">
      <alignment horizontal="right" vertical="center"/>
    </xf>
    <xf numFmtId="0" fontId="87" fillId="23" borderId="80" xfId="0" applyFont="1" applyFill="1" applyBorder="1" applyAlignment="1">
      <alignment horizontal="center" vertical="center" wrapText="1"/>
    </xf>
    <xf numFmtId="0" fontId="63" fillId="0" borderId="0" xfId="0" applyFont="1" applyAlignment="1">
      <alignment horizontal="right" vertical="center"/>
    </xf>
    <xf numFmtId="0" fontId="90" fillId="0" borderId="0" xfId="61" applyFont="1" applyAlignment="1">
      <alignment horizontal="center" vertical="center"/>
    </xf>
    <xf numFmtId="0" fontId="91" fillId="0" borderId="0" xfId="0" applyFont="1" applyAlignment="1">
      <alignment horizontal="center" vertical="center"/>
    </xf>
    <xf numFmtId="0" fontId="42" fillId="0" borderId="80" xfId="0" applyFont="1" applyBorder="1" applyAlignment="1">
      <alignment horizontal="center" vertical="center" wrapText="1"/>
    </xf>
    <xf numFmtId="0" fontId="88" fillId="22" borderId="80" xfId="0" applyFont="1" applyFill="1" applyBorder="1" applyAlignment="1">
      <alignment horizontal="center" vertical="center" wrapText="1"/>
    </xf>
    <xf numFmtId="0" fontId="66" fillId="0" borderId="80" xfId="0" applyFont="1" applyBorder="1" applyAlignment="1">
      <alignment horizontal="center" vertical="center" wrapText="1"/>
    </xf>
    <xf numFmtId="0" fontId="66" fillId="9" borderId="80" xfId="0" applyFont="1" applyFill="1" applyBorder="1" applyAlignment="1">
      <alignment horizontal="center" vertical="center"/>
    </xf>
    <xf numFmtId="0" fontId="84" fillId="0" borderId="80" xfId="0" applyFont="1" applyBorder="1" applyAlignment="1">
      <alignment horizontal="center" vertical="center"/>
    </xf>
    <xf numFmtId="0" fontId="57" fillId="9" borderId="80" xfId="0" applyFont="1" applyFill="1" applyBorder="1" applyAlignment="1">
      <alignment horizontal="left" vertical="center" wrapText="1"/>
    </xf>
    <xf numFmtId="0" fontId="59" fillId="0" borderId="64" xfId="0" applyFont="1" applyBorder="1" applyAlignment="1">
      <alignment horizontal="center" vertical="top"/>
    </xf>
    <xf numFmtId="0" fontId="42" fillId="0" borderId="0" xfId="0" applyFont="1" applyAlignment="1">
      <alignment horizontal="center" vertical="center"/>
    </xf>
    <xf numFmtId="0" fontId="58" fillId="22" borderId="4" xfId="0" applyFont="1" applyFill="1" applyBorder="1" applyAlignment="1">
      <alignment horizontal="center" vertical="center" shrinkToFit="1"/>
    </xf>
    <xf numFmtId="0" fontId="63" fillId="0" borderId="4" xfId="0" applyFont="1" applyBorder="1" applyAlignment="1">
      <alignment horizontal="center" vertical="center"/>
    </xf>
    <xf numFmtId="0" fontId="42" fillId="22" borderId="4" xfId="0" applyFont="1" applyFill="1" applyBorder="1" applyAlignment="1" applyProtection="1">
      <alignment horizontal="center" vertical="center" shrinkToFit="1"/>
      <protection locked="0"/>
    </xf>
    <xf numFmtId="0" fontId="59" fillId="0" borderId="4" xfId="0" applyFont="1" applyBorder="1" applyAlignment="1" applyProtection="1">
      <alignment horizontal="center" vertical="center" shrinkToFit="1"/>
      <protection locked="0"/>
    </xf>
    <xf numFmtId="0" fontId="59" fillId="0" borderId="0" xfId="0" applyFont="1" applyAlignment="1">
      <alignment horizontal="right" vertical="center"/>
    </xf>
    <xf numFmtId="193" fontId="61" fillId="0" borderId="0" xfId="0" applyNumberFormat="1" applyFont="1" applyAlignment="1" applyProtection="1">
      <alignment horizontal="center" vertical="center" wrapText="1"/>
      <protection locked="0"/>
    </xf>
    <xf numFmtId="0" fontId="42" fillId="0" borderId="4" xfId="0" applyFont="1" applyBorder="1" applyAlignment="1" applyProtection="1">
      <alignment horizontal="center" vertical="center" shrinkToFit="1"/>
      <protection locked="0"/>
    </xf>
    <xf numFmtId="0" fontId="63" fillId="0" borderId="4" xfId="0" applyFont="1" applyBorder="1" applyAlignment="1" applyProtection="1">
      <alignment horizontal="center" vertical="center" shrinkToFit="1"/>
      <protection locked="0"/>
    </xf>
    <xf numFmtId="0" fontId="49" fillId="0" borderId="26" xfId="0" applyFont="1" applyBorder="1" applyAlignment="1">
      <alignment horizontal="center" vertical="center"/>
    </xf>
    <xf numFmtId="0" fontId="49" fillId="17" borderId="26" xfId="0" applyFont="1" applyFill="1" applyBorder="1" applyAlignment="1">
      <alignment horizontal="center" vertical="center"/>
    </xf>
    <xf numFmtId="173" fontId="49" fillId="17" borderId="26" xfId="0" applyNumberFormat="1" applyFont="1" applyFill="1" applyBorder="1" applyAlignment="1">
      <alignment horizontal="center" vertical="center"/>
    </xf>
    <xf numFmtId="0" fontId="49" fillId="17" borderId="26" xfId="0" applyFont="1" applyFill="1" applyBorder="1" applyAlignment="1">
      <alignment horizontal="left" vertical="top" wrapText="1"/>
    </xf>
    <xf numFmtId="0" fontId="49" fillId="16" borderId="0" xfId="0" applyFont="1" applyFill="1" applyAlignment="1">
      <alignment horizontal="center" vertical="center" shrinkToFit="1"/>
    </xf>
    <xf numFmtId="0" fontId="49" fillId="0" borderId="0" xfId="0" applyFont="1" applyAlignment="1">
      <alignment horizontal="center" vertical="center"/>
    </xf>
    <xf numFmtId="0" fontId="49" fillId="16" borderId="0" xfId="0" applyFont="1" applyFill="1" applyAlignment="1">
      <alignment horizontal="center" vertical="center"/>
    </xf>
    <xf numFmtId="0" fontId="49" fillId="17" borderId="26" xfId="0" applyFont="1" applyFill="1" applyBorder="1" applyAlignment="1">
      <alignment horizontal="left" vertical="top"/>
    </xf>
    <xf numFmtId="0" fontId="49" fillId="16" borderId="27" xfId="0" applyFont="1" applyFill="1" applyBorder="1" applyAlignment="1">
      <alignment horizontal="center" vertical="center"/>
    </xf>
    <xf numFmtId="0" fontId="49" fillId="16" borderId="29" xfId="0" applyFont="1" applyFill="1" applyBorder="1" applyAlignment="1">
      <alignment horizontal="left" vertical="center"/>
    </xf>
    <xf numFmtId="0" fontId="44" fillId="16" borderId="28" xfId="0" applyFont="1" applyFill="1" applyBorder="1" applyAlignment="1">
      <alignment horizontal="left" vertical="center" wrapText="1"/>
    </xf>
    <xf numFmtId="0" fontId="49" fillId="24" borderId="4" xfId="0" applyFont="1" applyFill="1" applyBorder="1" applyAlignment="1">
      <alignment horizontal="center" vertical="center"/>
    </xf>
    <xf numFmtId="0" fontId="92" fillId="19" borderId="4" xfId="0" applyFont="1" applyFill="1" applyBorder="1" applyAlignment="1">
      <alignment horizontal="center" vertical="center"/>
    </xf>
    <xf numFmtId="0" fontId="53" fillId="18" borderId="32" xfId="0" applyFont="1" applyFill="1" applyBorder="1" applyAlignment="1">
      <alignment horizontal="left" vertical="center" wrapText="1"/>
    </xf>
    <xf numFmtId="0" fontId="49" fillId="16" borderId="64" xfId="0" applyFont="1" applyFill="1" applyBorder="1" applyAlignment="1">
      <alignment horizontal="left" vertical="center" wrapText="1"/>
    </xf>
    <xf numFmtId="0" fontId="49" fillId="16" borderId="29" xfId="0" applyFont="1" applyFill="1" applyBorder="1" applyAlignment="1">
      <alignment horizontal="left" vertical="center" wrapText="1"/>
    </xf>
    <xf numFmtId="0" fontId="49" fillId="16" borderId="26" xfId="61" applyFont="1" applyFill="1" applyBorder="1" applyAlignment="1">
      <alignment horizontal="right" vertical="center"/>
    </xf>
    <xf numFmtId="0" fontId="49" fillId="8" borderId="26" xfId="0" applyFont="1" applyFill="1" applyBorder="1" applyAlignment="1">
      <alignment horizontal="center" vertical="center"/>
    </xf>
    <xf numFmtId="38" fontId="49" fillId="17" borderId="26" xfId="61" applyNumberFormat="1" applyFont="1" applyFill="1" applyBorder="1" applyAlignment="1">
      <alignment horizontal="right" vertical="center"/>
    </xf>
    <xf numFmtId="0" fontId="49" fillId="17" borderId="26" xfId="61" applyFont="1" applyFill="1" applyBorder="1" applyAlignment="1">
      <alignment horizontal="right" vertical="center"/>
    </xf>
    <xf numFmtId="0" fontId="52" fillId="16" borderId="26" xfId="0" applyFont="1" applyFill="1" applyBorder="1" applyAlignment="1">
      <alignment horizontal="left" vertical="center" wrapText="1"/>
    </xf>
    <xf numFmtId="49" fontId="49" fillId="17" borderId="84" xfId="0" applyNumberFormat="1" applyFont="1" applyFill="1" applyBorder="1" applyAlignment="1">
      <alignment horizontal="center" vertical="center" wrapText="1"/>
    </xf>
    <xf numFmtId="0" fontId="48" fillId="16" borderId="0" xfId="0" applyFont="1" applyFill="1" applyAlignment="1">
      <alignment horizontal="right" vertical="center"/>
    </xf>
    <xf numFmtId="0" fontId="49" fillId="17" borderId="26" xfId="0" applyFont="1" applyFill="1" applyBorder="1" applyAlignment="1">
      <alignment horizontal="left" vertical="center" indent="1"/>
    </xf>
    <xf numFmtId="0" fontId="49" fillId="0" borderId="26" xfId="0" applyFont="1" applyBorder="1" applyAlignment="1">
      <alignment horizontal="left" vertical="center"/>
    </xf>
    <xf numFmtId="0" fontId="49" fillId="17" borderId="26" xfId="0" applyFont="1" applyFill="1" applyBorder="1" applyAlignment="1">
      <alignment horizontal="left" vertical="center" shrinkToFit="1"/>
    </xf>
    <xf numFmtId="0" fontId="49" fillId="0" borderId="26" xfId="0" applyFont="1" applyBorder="1" applyAlignment="1">
      <alignment horizontal="left" vertical="center" indent="1"/>
    </xf>
    <xf numFmtId="14" fontId="49" fillId="17" borderId="26" xfId="0" applyNumberFormat="1" applyFont="1" applyFill="1" applyBorder="1" applyAlignment="1">
      <alignment horizontal="left" vertical="center" shrinkToFit="1"/>
    </xf>
  </cellXfs>
  <cellStyles count="62">
    <cellStyle name="121" xfId="4" xr:uid="{00000000-0005-0000-0000-000006000000}"/>
    <cellStyle name="Calc Currency (0)" xfId="5" xr:uid="{00000000-0005-0000-0000-000007000000}"/>
    <cellStyle name="Comma" xfId="1" builtinId="3"/>
    <cellStyle name="Comma [0] 2" xfId="8" xr:uid="{00000000-0005-0000-0000-00000A000000}"/>
    <cellStyle name="Comma [0] 3" xfId="9" xr:uid="{00000000-0005-0000-0000-00000B000000}"/>
    <cellStyle name="Comma [0] 4" xfId="10" xr:uid="{00000000-0005-0000-0000-00000C000000}"/>
    <cellStyle name="Comma [0] 5" xfId="11" xr:uid="{00000000-0005-0000-0000-00000D000000}"/>
    <cellStyle name="Comma 2" xfId="6" xr:uid="{00000000-0005-0000-0000-000008000000}"/>
    <cellStyle name="Comma 3" xfId="7" xr:uid="{00000000-0005-0000-0000-000009000000}"/>
    <cellStyle name="Comma_CDM Notes (Sample)" xfId="12" xr:uid="{00000000-0005-0000-0000-00000E000000}"/>
    <cellStyle name="Comma_Notes to CDM-JEHL FY12" xfId="13" xr:uid="{00000000-0005-0000-0000-00000F000000}"/>
    <cellStyle name="Currency [0] 2" xfId="14" xr:uid="{00000000-0005-0000-0000-000010000000}"/>
    <cellStyle name="Currency [0] 3" xfId="15" xr:uid="{00000000-0005-0000-0000-000011000000}"/>
    <cellStyle name="discount" xfId="16" xr:uid="{00000000-0005-0000-0000-000012000000}"/>
    <cellStyle name="entry" xfId="17" xr:uid="{00000000-0005-0000-0000-000013000000}"/>
    <cellStyle name="Excel Built-in Calculation" xfId="60" xr:uid="{00000000-0005-0000-0000-00003F000000}"/>
    <cellStyle name="Excel Built-in Comma [0]" xfId="61" xr:uid="{00000000-0005-0000-0000-000040000000}"/>
    <cellStyle name="Excel Built-in Input" xfId="59" xr:uid="{00000000-0005-0000-0000-00003E000000}"/>
    <cellStyle name="GBS Files" xfId="18" xr:uid="{00000000-0005-0000-0000-000014000000}"/>
    <cellStyle name="Grey" xfId="19" xr:uid="{00000000-0005-0000-0000-000015000000}"/>
    <cellStyle name="Header1" xfId="20" xr:uid="{00000000-0005-0000-0000-000016000000}"/>
    <cellStyle name="Header2" xfId="21" xr:uid="{00000000-0005-0000-0000-000017000000}"/>
    <cellStyle name="Hyperlink" xfId="3" builtinId="8"/>
    <cellStyle name="IBM(401K)" xfId="22" xr:uid="{00000000-0005-0000-0000-000018000000}"/>
    <cellStyle name="Input [yellow]" xfId="23" xr:uid="{00000000-0005-0000-0000-000019000000}"/>
    <cellStyle name="J401K" xfId="24" xr:uid="{00000000-0005-0000-0000-00001A000000}"/>
    <cellStyle name="Normal" xfId="0" builtinId="0"/>
    <cellStyle name="Normal - Style1" xfId="25" xr:uid="{00000000-0005-0000-0000-00001B000000}"/>
    <cellStyle name="Normal 10" xfId="26" xr:uid="{00000000-0005-0000-0000-00001C000000}"/>
    <cellStyle name="Normal 2" xfId="27" xr:uid="{00000000-0005-0000-0000-00001D000000}"/>
    <cellStyle name="Normal 3" xfId="28" xr:uid="{00000000-0005-0000-0000-00001E000000}"/>
    <cellStyle name="Normal 4" xfId="29" xr:uid="{00000000-0005-0000-0000-00001F000000}"/>
    <cellStyle name="Normal 5" xfId="30" xr:uid="{00000000-0005-0000-0000-000020000000}"/>
    <cellStyle name="Normal 6" xfId="31" xr:uid="{00000000-0005-0000-0000-000021000000}"/>
    <cellStyle name="Normal 7" xfId="32" xr:uid="{00000000-0005-0000-0000-000022000000}"/>
    <cellStyle name="Normal 8" xfId="33" xr:uid="{00000000-0005-0000-0000-000023000000}"/>
    <cellStyle name="Normal 9" xfId="34" xr:uid="{00000000-0005-0000-0000-000024000000}"/>
    <cellStyle name="Normal_CDM Notes (Sample)" xfId="35" xr:uid="{00000000-0005-0000-0000-000025000000}"/>
    <cellStyle name="Normal_Notes to CDM-JEHL FY12" xfId="36" xr:uid="{00000000-0005-0000-0000-000026000000}"/>
    <cellStyle name="Percent" xfId="2" builtinId="5"/>
    <cellStyle name="Percent [2]" xfId="38" xr:uid="{00000000-0005-0000-0000-000028000000}"/>
    <cellStyle name="Percent 2" xfId="37" xr:uid="{00000000-0005-0000-0000-000027000000}"/>
    <cellStyle name="price" xfId="39" xr:uid="{00000000-0005-0000-0000-000029000000}"/>
    <cellStyle name="Prices" xfId="40" xr:uid="{00000000-0005-0000-0000-00002A000000}"/>
    <cellStyle name="revised" xfId="41" xr:uid="{00000000-0005-0000-0000-00002B000000}"/>
    <cellStyle name="section" xfId="42" xr:uid="{00000000-0005-0000-0000-00002C000000}"/>
    <cellStyle name="subhead" xfId="43" xr:uid="{00000000-0005-0000-0000-00002D000000}"/>
    <cellStyle name="型番" xfId="44" xr:uid="{00000000-0005-0000-0000-00002E000000}"/>
    <cellStyle name="桁区切り 2" xfId="45" xr:uid="{00000000-0005-0000-0000-00002F000000}"/>
    <cellStyle name="桁区切り 2 2" xfId="46" xr:uid="{00000000-0005-0000-0000-000030000000}"/>
    <cellStyle name="桁蟻唇Ｆ [0.00]_Sheet2" xfId="47" xr:uid="{00000000-0005-0000-0000-000031000000}"/>
    <cellStyle name="桁蟻唇Ｆ_Sheet2" xfId="48" xr:uid="{00000000-0005-0000-0000-000032000000}"/>
    <cellStyle name="標準 2" xfId="49" xr:uid="{00000000-0005-0000-0000-000033000000}"/>
    <cellStyle name="標準 2 3" xfId="50" xr:uid="{00000000-0005-0000-0000-000034000000}"/>
    <cellStyle name="標準 3" xfId="51" xr:uid="{00000000-0005-0000-0000-000035000000}"/>
    <cellStyle name="標準 4" xfId="52" xr:uid="{00000000-0005-0000-0000-000036000000}"/>
    <cellStyle name="標準 5 2" xfId="53" xr:uid="{00000000-0005-0000-0000-000037000000}"/>
    <cellStyle name="標準_【様式2】含み損益確認表" xfId="56" xr:uid="{00000000-0005-0000-0000-00003A000000}"/>
    <cellStyle name="標準_Form4_Worksheet for Estimating the Number of Yearts to Fully Reapy Debts" xfId="55" xr:uid="{00000000-0005-0000-0000-000039000000}"/>
    <cellStyle name="標準10P" xfId="54" xr:uid="{00000000-0005-0000-0000-000038000000}"/>
    <cellStyle name="脱浦 [0.00]_Sheet2" xfId="57" xr:uid="{00000000-0005-0000-0000-00003B000000}"/>
    <cellStyle name="脱浦_Sheet2" xfId="58" xr:uid="{00000000-0005-0000-0000-00003C000000}"/>
  </cellStyles>
  <dxfs count="20">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ill>
        <patternFill>
          <bgColor rgb="FF000000"/>
        </patternFill>
      </fill>
    </dxf>
    <dxf>
      <fill>
        <patternFill>
          <bgColor rgb="FF000000"/>
        </patternFill>
      </fill>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82</xdr:col>
      <xdr:colOff>28440</xdr:colOff>
      <xdr:row>83</xdr:row>
      <xdr:rowOff>66600</xdr:rowOff>
    </xdr:from>
    <xdr:to>
      <xdr:col>125</xdr:col>
      <xdr:colOff>8640</xdr:colOff>
      <xdr:row>91</xdr:row>
      <xdr:rowOff>56520</xdr:rowOff>
    </xdr:to>
    <xdr:sp macro="" textlink="">
      <xdr:nvSpPr>
        <xdr:cNvPr id="2" name="Rectangle 7">
          <a:extLst>
            <a:ext uri="{FF2B5EF4-FFF2-40B4-BE49-F238E27FC236}">
              <a16:creationId xmlns:a16="http://schemas.microsoft.com/office/drawing/2014/main" id="{00000000-0008-0000-0E00-000002000000}"/>
            </a:ext>
          </a:extLst>
        </xdr:cNvPr>
        <xdr:cNvSpPr/>
      </xdr:nvSpPr>
      <xdr:spPr>
        <a:xfrm>
          <a:off x="5599800" y="6524640"/>
          <a:ext cx="2901960" cy="599400"/>
        </a:xfrm>
        <a:prstGeom prst="rect">
          <a:avLst/>
        </a:prstGeom>
        <a:solidFill>
          <a:srgbClr val="FFFFFF"/>
        </a:solidFill>
        <a:ln w="9525">
          <a:solidFill>
            <a:srgbClr val="000000"/>
          </a:solidFill>
          <a:miter/>
        </a:ln>
        <a:effectLst>
          <a:outerShdw dist="35638" dir="2700000" algn="ctr" rotWithShape="0">
            <a:srgbClr val="808080"/>
          </a:outerShdw>
        </a:effectLst>
      </xdr:spPr>
      <xdr:style>
        <a:lnRef idx="0">
          <a:scrgbClr r="0" g="0" b="0"/>
        </a:lnRef>
        <a:fillRef idx="0">
          <a:scrgbClr r="0" g="0" b="0"/>
        </a:fillRef>
        <a:effectRef idx="0">
          <a:scrgbClr r="0" g="0" b="0"/>
        </a:effectRef>
        <a:fontRef idx="minor"/>
      </xdr:style>
    </xdr:sp>
    <xdr:clientData/>
  </xdr:twoCellAnchor>
  <xdr:twoCellAnchor editAs="absolute">
    <xdr:from>
      <xdr:col>84</xdr:col>
      <xdr:colOff>28440</xdr:colOff>
      <xdr:row>85</xdr:row>
      <xdr:rowOff>28800</xdr:rowOff>
    </xdr:from>
    <xdr:to>
      <xdr:col>126</xdr:col>
      <xdr:colOff>37800</xdr:colOff>
      <xdr:row>93</xdr:row>
      <xdr:rowOff>56880</xdr:rowOff>
    </xdr:to>
    <xdr:sp macro="" textlink="">
      <xdr:nvSpPr>
        <xdr:cNvPr id="3" name="テキスト 31">
          <a:extLst>
            <a:ext uri="{FF2B5EF4-FFF2-40B4-BE49-F238E27FC236}">
              <a16:creationId xmlns:a16="http://schemas.microsoft.com/office/drawing/2014/main" id="{00000000-0008-0000-0E00-000003000000}"/>
            </a:ext>
          </a:extLst>
        </xdr:cNvPr>
        <xdr:cNvSpPr/>
      </xdr:nvSpPr>
      <xdr:spPr>
        <a:xfrm>
          <a:off x="5735880" y="6639120"/>
          <a:ext cx="2863080" cy="6375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lIns="18360" tIns="18360" rIns="0" bIns="0" anchor="t" upright="1">
          <a:noAutofit/>
        </a:bodyPr>
        <a:lstStyle/>
        <a:p>
          <a:pPr>
            <a:lnSpc>
              <a:spcPct val="100000"/>
            </a:lnSpc>
          </a:pPr>
          <a:r>
            <a:rPr lang="ja-JP" sz="600" b="0" strike="noStrike" spc="-1">
              <a:solidFill>
                <a:srgbClr val="000000"/>
              </a:solidFill>
              <a:latin typeface="ＭＳ Ｐゴシック"/>
              <a:ea typeface="ＭＳ Ｐゴシック"/>
            </a:rPr>
            <a:t>（Ａ）</a:t>
          </a:r>
          <a:r>
            <a:rPr lang="en-US" sz="600" b="0" strike="noStrike" spc="-1">
              <a:solidFill>
                <a:srgbClr val="000000"/>
              </a:solidFill>
              <a:latin typeface="ＭＳ Ｐゴシック"/>
              <a:ea typeface="ＭＳ Ｐゴシック"/>
            </a:rPr>
            <a:t>Going-concern Basis</a:t>
          </a:r>
          <a:endParaRPr lang="en-IN" sz="600" b="0" strike="noStrike" spc="-1">
            <a:latin typeface="Times New Roman"/>
          </a:endParaRPr>
        </a:p>
        <a:p>
          <a:pPr>
            <a:lnSpc>
              <a:spcPct val="100000"/>
            </a:lnSpc>
          </a:pPr>
          <a:r>
            <a:rPr lang="ja-JP" sz="600" b="0" strike="noStrike" spc="-1">
              <a:solidFill>
                <a:srgbClr val="000000"/>
              </a:solidFill>
              <a:latin typeface="ＭＳ Ｐゴシック"/>
              <a:ea typeface="ＭＳ Ｐゴシック"/>
            </a:rPr>
            <a:t>（Ｂ）</a:t>
          </a:r>
          <a:r>
            <a:rPr lang="en-US" sz="600" b="0" strike="noStrike" spc="-1">
              <a:solidFill>
                <a:srgbClr val="000000"/>
              </a:solidFill>
              <a:latin typeface="ＭＳ Ｐゴシック"/>
              <a:ea typeface="ＭＳ Ｐゴシック"/>
            </a:rPr>
            <a:t>Total Asset Basis</a:t>
          </a:r>
          <a:endParaRPr lang="en-IN" sz="600" b="0" strike="noStrike" spc="-1">
            <a:latin typeface="Times New Roman"/>
          </a:endParaRPr>
        </a:p>
        <a:p>
          <a:pPr>
            <a:lnSpc>
              <a:spcPct val="100000"/>
            </a:lnSpc>
          </a:pPr>
          <a:r>
            <a:rPr lang="en-US" sz="600" b="0" strike="noStrike" spc="-1">
              <a:solidFill>
                <a:srgbClr val="000000"/>
              </a:solidFill>
              <a:latin typeface="ＭＳ Ｐゴシック"/>
              <a:ea typeface="ＭＳ Ｐゴシック"/>
            </a:rPr>
            <a:t>* Financial items can be added or changed in Assets column if necessary.</a:t>
          </a:r>
          <a:endParaRPr lang="en-IN" sz="6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0</xdr:rowOff>
    </xdr:from>
    <xdr:to>
      <xdr:col>4</xdr:col>
      <xdr:colOff>95040</xdr:colOff>
      <xdr:row>1</xdr:row>
      <xdr:rowOff>352080</xdr:rowOff>
    </xdr:to>
    <xdr:sp macro="" textlink="">
      <xdr:nvSpPr>
        <xdr:cNvPr id="2" name="Oval 2">
          <a:extLst>
            <a:ext uri="{FF2B5EF4-FFF2-40B4-BE49-F238E27FC236}">
              <a16:creationId xmlns:a16="http://schemas.microsoft.com/office/drawing/2014/main" id="{00000000-0008-0000-1100-000002000000}"/>
            </a:ext>
          </a:extLst>
        </xdr:cNvPr>
        <xdr:cNvSpPr/>
      </xdr:nvSpPr>
      <xdr:spPr>
        <a:xfrm>
          <a:off x="348480" y="209520"/>
          <a:ext cx="675720" cy="352080"/>
        </a:xfrm>
        <a:prstGeom prst="ellipse">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2</xdr:col>
      <xdr:colOff>24840</xdr:colOff>
      <xdr:row>1</xdr:row>
      <xdr:rowOff>19080</xdr:rowOff>
    </xdr:from>
    <xdr:to>
      <xdr:col>4</xdr:col>
      <xdr:colOff>77400</xdr:colOff>
      <xdr:row>1</xdr:row>
      <xdr:rowOff>303840</xdr:rowOff>
    </xdr:to>
    <xdr:sp macro="" textlink="">
      <xdr:nvSpPr>
        <xdr:cNvPr id="3" name="Text Box 3">
          <a:extLst>
            <a:ext uri="{FF2B5EF4-FFF2-40B4-BE49-F238E27FC236}">
              <a16:creationId xmlns:a16="http://schemas.microsoft.com/office/drawing/2014/main" id="{00000000-0008-0000-1100-000003000000}"/>
            </a:ext>
          </a:extLst>
        </xdr:cNvPr>
        <xdr:cNvSpPr/>
      </xdr:nvSpPr>
      <xdr:spPr>
        <a:xfrm>
          <a:off x="373320" y="228600"/>
          <a:ext cx="633240" cy="284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lIns="36720" tIns="18360" rIns="36720" bIns="18360" anchor="ctr" upright="1">
          <a:noAutofit/>
        </a:bodyPr>
        <a:lstStyle/>
        <a:p>
          <a:pPr algn="ctr">
            <a:lnSpc>
              <a:spcPct val="100000"/>
            </a:lnSpc>
          </a:pPr>
          <a:r>
            <a:rPr lang="en-US" sz="1200" b="1" strike="noStrike" spc="-1">
              <a:solidFill>
                <a:srgbClr val="000000"/>
              </a:solidFill>
              <a:latin typeface="Arial"/>
              <a:ea typeface="ＭＳ Ｐゴシック"/>
            </a:rPr>
            <a:t>MB</a:t>
          </a:r>
          <a:endParaRPr lang="en-IN" sz="1200" b="0" strike="noStrike" spc="-1">
            <a:latin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1" name="Check Box 1" descr="Check Box 1" hidden="1">
              <a:extLst>
                <a:ext uri="{63B3BB69-23CF-44E3-9099-C40C66FF867C}">
                  <a14:compatExt spid="_x0000_s1001"/>
                </a:ext>
                <a:ext uri="{FF2B5EF4-FFF2-40B4-BE49-F238E27FC236}">
                  <a16:creationId xmlns:a16="http://schemas.microsoft.com/office/drawing/2014/main" id="{00000000-0008-0000-1100-0000E9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2" name="Check Box 2" descr="Check Box 2" hidden="1">
              <a:extLst>
                <a:ext uri="{63B3BB69-23CF-44E3-9099-C40C66FF867C}">
                  <a14:compatExt spid="_x0000_s1002"/>
                </a:ext>
                <a:ext uri="{FF2B5EF4-FFF2-40B4-BE49-F238E27FC236}">
                  <a16:creationId xmlns:a16="http://schemas.microsoft.com/office/drawing/2014/main" id="{00000000-0008-0000-1100-0000EA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3" name="Check Box 3" descr="Check Box 3" hidden="1">
              <a:extLst>
                <a:ext uri="{63B3BB69-23CF-44E3-9099-C40C66FF867C}">
                  <a14:compatExt spid="_x0000_s1003"/>
                </a:ext>
                <a:ext uri="{FF2B5EF4-FFF2-40B4-BE49-F238E27FC236}">
                  <a16:creationId xmlns:a16="http://schemas.microsoft.com/office/drawing/2014/main" id="{00000000-0008-0000-1100-0000EB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4" name="Check Box 4" descr="Check Box 4" hidden="1">
              <a:extLst>
                <a:ext uri="{63B3BB69-23CF-44E3-9099-C40C66FF867C}">
                  <a14:compatExt spid="_x0000_s1004"/>
                </a:ext>
                <a:ext uri="{FF2B5EF4-FFF2-40B4-BE49-F238E27FC236}">
                  <a16:creationId xmlns:a16="http://schemas.microsoft.com/office/drawing/2014/main" id="{00000000-0008-0000-1100-0000EC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5" name="Check Box 5" descr="Check Box 5" hidden="1">
              <a:extLst>
                <a:ext uri="{63B3BB69-23CF-44E3-9099-C40C66FF867C}">
                  <a14:compatExt spid="_x0000_s1005"/>
                </a:ext>
                <a:ext uri="{FF2B5EF4-FFF2-40B4-BE49-F238E27FC236}">
                  <a16:creationId xmlns:a16="http://schemas.microsoft.com/office/drawing/2014/main" id="{00000000-0008-0000-1100-0000ED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xdr:twoCellAnchor editAs="absolute">
    <xdr:from>
      <xdr:col>47</xdr:col>
      <xdr:colOff>190440</xdr:colOff>
      <xdr:row>0</xdr:row>
      <xdr:rowOff>142920</xdr:rowOff>
    </xdr:from>
    <xdr:to>
      <xdr:col>79</xdr:col>
      <xdr:colOff>276120</xdr:colOff>
      <xdr:row>38</xdr:row>
      <xdr:rowOff>162000</xdr:rowOff>
    </xdr:to>
    <xdr:pic>
      <xdr:nvPicPr>
        <xdr:cNvPr id="4" name="図 8">
          <a:extLst>
            <a:ext uri="{FF2B5EF4-FFF2-40B4-BE49-F238E27FC236}">
              <a16:creationId xmlns:a16="http://schemas.microsoft.com/office/drawing/2014/main" id="{00000000-0008-0000-1100-000004000000}"/>
            </a:ext>
          </a:extLst>
        </xdr:cNvPr>
        <xdr:cNvPicPr/>
      </xdr:nvPicPr>
      <xdr:blipFill>
        <a:blip xmlns:r="http://schemas.openxmlformats.org/officeDocument/2006/relationships" r:embed="rId1"/>
        <a:stretch/>
      </xdr:blipFill>
      <xdr:spPr>
        <a:xfrm>
          <a:off x="12380400" y="142920"/>
          <a:ext cx="7197840" cy="6353280"/>
        </a:xfrm>
        <a:prstGeom prst="rect">
          <a:avLst/>
        </a:prstGeom>
        <a:ln w="0">
          <a:solidFill>
            <a:srgbClr val="000000"/>
          </a:solidFill>
        </a:ln>
      </xdr:spPr>
    </xdr:pic>
    <xdr:clientData/>
  </xdr:twoCellAnchor>
  <mc:AlternateContent xmlns:mc="http://schemas.openxmlformats.org/markup-compatibility/2006">
    <mc:Choice xmlns:a14="http://schemas.microsoft.com/office/drawing/2010/main" Requires="a14">
      <xdr:twoCellAnchor>
        <xdr:from>
          <xdr:col>17</xdr:col>
          <xdr:colOff>6350</xdr:colOff>
          <xdr:row>9</xdr:row>
          <xdr:rowOff>12700</xdr:rowOff>
        </xdr:from>
        <xdr:to>
          <xdr:col>18</xdr:col>
          <xdr:colOff>25400</xdr:colOff>
          <xdr:row>10</xdr:row>
          <xdr:rowOff>12700</xdr:rowOff>
        </xdr:to>
        <xdr:sp macro="" textlink="">
          <xdr:nvSpPr>
            <xdr:cNvPr id="2053" name="shape_0" hidden="1">
              <a:extLst>
                <a:ext uri="{63B3BB69-23CF-44E3-9099-C40C66FF867C}">
                  <a14:compatExt spid="_x0000_s2053"/>
                </a:ext>
                <a:ext uri="{FF2B5EF4-FFF2-40B4-BE49-F238E27FC236}">
                  <a16:creationId xmlns:a16="http://schemas.microsoft.com/office/drawing/2014/main" id="{00000000-0008-0000-1100-000005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6350</xdr:colOff>
          <xdr:row>9</xdr:row>
          <xdr:rowOff>12700</xdr:rowOff>
        </xdr:from>
        <xdr:to>
          <xdr:col>16</xdr:col>
          <xdr:colOff>0</xdr:colOff>
          <xdr:row>10</xdr:row>
          <xdr:rowOff>12700</xdr:rowOff>
        </xdr:to>
        <xdr:sp macro="" textlink="">
          <xdr:nvSpPr>
            <xdr:cNvPr id="2052" name="shape_0" hidden="1">
              <a:extLst>
                <a:ext uri="{63B3BB69-23CF-44E3-9099-C40C66FF867C}">
                  <a14:compatExt spid="_x0000_s2052"/>
                </a:ext>
                <a:ext uri="{FF2B5EF4-FFF2-40B4-BE49-F238E27FC236}">
                  <a16:creationId xmlns:a16="http://schemas.microsoft.com/office/drawing/2014/main" id="{00000000-0008-0000-1100-000004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6350</xdr:colOff>
          <xdr:row>8</xdr:row>
          <xdr:rowOff>12700</xdr:rowOff>
        </xdr:from>
        <xdr:to>
          <xdr:col>16</xdr:col>
          <xdr:colOff>0</xdr:colOff>
          <xdr:row>9</xdr:row>
          <xdr:rowOff>12700</xdr:rowOff>
        </xdr:to>
        <xdr:sp macro="" textlink="">
          <xdr:nvSpPr>
            <xdr:cNvPr id="2051" name="shape_0" hidden="1">
              <a:extLst>
                <a:ext uri="{63B3BB69-23CF-44E3-9099-C40C66FF867C}">
                  <a14:compatExt spid="_x0000_s2051"/>
                </a:ext>
                <a:ext uri="{FF2B5EF4-FFF2-40B4-BE49-F238E27FC236}">
                  <a16:creationId xmlns:a16="http://schemas.microsoft.com/office/drawing/2014/main" id="{00000000-0008-0000-1100-000003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6350</xdr:colOff>
          <xdr:row>8</xdr:row>
          <xdr:rowOff>12700</xdr:rowOff>
        </xdr:from>
        <xdr:to>
          <xdr:col>18</xdr:col>
          <xdr:colOff>25400</xdr:colOff>
          <xdr:row>9</xdr:row>
          <xdr:rowOff>12700</xdr:rowOff>
        </xdr:to>
        <xdr:sp macro="" textlink="">
          <xdr:nvSpPr>
            <xdr:cNvPr id="2050" name="shape_0" hidden="1">
              <a:extLst>
                <a:ext uri="{63B3BB69-23CF-44E3-9099-C40C66FF867C}">
                  <a14:compatExt spid="_x0000_s2050"/>
                </a:ext>
                <a:ext uri="{FF2B5EF4-FFF2-40B4-BE49-F238E27FC236}">
                  <a16:creationId xmlns:a16="http://schemas.microsoft.com/office/drawing/2014/main" id="{00000000-0008-0000-1100-000002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6350</xdr:colOff>
          <xdr:row>9</xdr:row>
          <xdr:rowOff>12700</xdr:rowOff>
        </xdr:from>
        <xdr:to>
          <xdr:col>18</xdr:col>
          <xdr:colOff>25400</xdr:colOff>
          <xdr:row>10</xdr:row>
          <xdr:rowOff>12700</xdr:rowOff>
        </xdr:to>
        <xdr:sp macro="" textlink="">
          <xdr:nvSpPr>
            <xdr:cNvPr id="2049" name="shape_0" hidden="1">
              <a:extLst>
                <a:ext uri="{63B3BB69-23CF-44E3-9099-C40C66FF867C}">
                  <a14:compatExt spid="_x0000_s2049"/>
                </a:ext>
                <a:ext uri="{FF2B5EF4-FFF2-40B4-BE49-F238E27FC236}">
                  <a16:creationId xmlns:a16="http://schemas.microsoft.com/office/drawing/2014/main" id="{00000000-0008-0000-1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8" name="Check Box 1" descr="Check Box 1" hidden="1">
              <a:extLst>
                <a:ext uri="{63B3BB69-23CF-44E3-9099-C40C66FF867C}">
                  <a14:compatExt spid="_x0000_s2058"/>
                </a:ext>
                <a:ext uri="{FF2B5EF4-FFF2-40B4-BE49-F238E27FC236}">
                  <a16:creationId xmlns:a16="http://schemas.microsoft.com/office/drawing/2014/main" id="{00000000-0008-0000-1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7" name="Check Box 2" descr="Check Box 2" hidden="1">
              <a:extLst>
                <a:ext uri="{63B3BB69-23CF-44E3-9099-C40C66FF867C}">
                  <a14:compatExt spid="_x0000_s2057"/>
                </a:ext>
                <a:ext uri="{FF2B5EF4-FFF2-40B4-BE49-F238E27FC236}">
                  <a16:creationId xmlns:a16="http://schemas.microsoft.com/office/drawing/2014/main" id="{00000000-0008-0000-1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6" name="Check Box 3" descr="Check Box 3" hidden="1">
              <a:extLst>
                <a:ext uri="{63B3BB69-23CF-44E3-9099-C40C66FF867C}">
                  <a14:compatExt spid="_x0000_s2056"/>
                </a:ext>
                <a:ext uri="{FF2B5EF4-FFF2-40B4-BE49-F238E27FC236}">
                  <a16:creationId xmlns:a16="http://schemas.microsoft.com/office/drawing/2014/main" id="{00000000-0008-0000-1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5" name="Check Box 4" descr="Check Box 4" hidden="1">
              <a:extLst>
                <a:ext uri="{63B3BB69-23CF-44E3-9099-C40C66FF867C}">
                  <a14:compatExt spid="_x0000_s2055"/>
                </a:ext>
                <a:ext uri="{FF2B5EF4-FFF2-40B4-BE49-F238E27FC236}">
                  <a16:creationId xmlns:a16="http://schemas.microsoft.com/office/drawing/2014/main" id="{00000000-0008-0000-1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4" name="Check Box 5" descr="Check Box 5" hidden="1">
              <a:extLst>
                <a:ext uri="{63B3BB69-23CF-44E3-9099-C40C66FF867C}">
                  <a14:compatExt spid="_x0000_s2054"/>
                </a:ext>
                <a:ext uri="{FF2B5EF4-FFF2-40B4-BE49-F238E27FC236}">
                  <a16:creationId xmlns:a16="http://schemas.microsoft.com/office/drawing/2014/main" id="{00000000-0008-0000-1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3" name="Check Box 15" descr="Check Box 1" hidden="1">
              <a:extLst>
                <a:ext uri="{63B3BB69-23CF-44E3-9099-C40C66FF867C}">
                  <a14:compatExt spid="_x0000_s2063"/>
                </a:ext>
                <a:ext uri="{FF2B5EF4-FFF2-40B4-BE49-F238E27FC236}">
                  <a16:creationId xmlns:a16="http://schemas.microsoft.com/office/drawing/2014/main" id="{00000000-0008-0000-1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2" name="Check Box 14" descr="Check Box 2" hidden="1">
              <a:extLst>
                <a:ext uri="{63B3BB69-23CF-44E3-9099-C40C66FF867C}">
                  <a14:compatExt spid="_x0000_s2062"/>
                </a:ext>
                <a:ext uri="{FF2B5EF4-FFF2-40B4-BE49-F238E27FC236}">
                  <a16:creationId xmlns:a16="http://schemas.microsoft.com/office/drawing/2014/main" id="{00000000-0008-0000-1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1" name="Check Box 13" descr="Check Box 3" hidden="1">
              <a:extLst>
                <a:ext uri="{63B3BB69-23CF-44E3-9099-C40C66FF867C}">
                  <a14:compatExt spid="_x0000_s2061"/>
                </a:ext>
                <a:ext uri="{FF2B5EF4-FFF2-40B4-BE49-F238E27FC236}">
                  <a16:creationId xmlns:a16="http://schemas.microsoft.com/office/drawing/2014/main" id="{00000000-0008-0000-1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0" name="Check Box 12" descr="Check Box 4" hidden="1">
              <a:extLst>
                <a:ext uri="{63B3BB69-23CF-44E3-9099-C40C66FF867C}">
                  <a14:compatExt spid="_x0000_s2060"/>
                </a:ext>
                <a:ext uri="{FF2B5EF4-FFF2-40B4-BE49-F238E27FC236}">
                  <a16:creationId xmlns:a16="http://schemas.microsoft.com/office/drawing/2014/main" id="{00000000-0008-0000-1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9" name="Check Box 11" descr="Check Box 5" hidden="1">
              <a:extLst>
                <a:ext uri="{63B3BB69-23CF-44E3-9099-C40C66FF867C}">
                  <a14:compatExt spid="_x0000_s2059"/>
                </a:ext>
                <a:ext uri="{FF2B5EF4-FFF2-40B4-BE49-F238E27FC236}">
                  <a16:creationId xmlns:a16="http://schemas.microsoft.com/office/drawing/2014/main" id="{00000000-0008-0000-1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8" name="Check Box 20" descr="Check Box 1" hidden="1">
              <a:extLst>
                <a:ext uri="{63B3BB69-23CF-44E3-9099-C40C66FF867C}">
                  <a14:compatExt spid="_x0000_s2068"/>
                </a:ext>
                <a:ext uri="{FF2B5EF4-FFF2-40B4-BE49-F238E27FC236}">
                  <a16:creationId xmlns:a16="http://schemas.microsoft.com/office/drawing/2014/main" id="{00000000-0008-0000-1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7" name="Check Box 19" descr="Check Box 2" hidden="1">
              <a:extLst>
                <a:ext uri="{63B3BB69-23CF-44E3-9099-C40C66FF867C}">
                  <a14:compatExt spid="_x0000_s2067"/>
                </a:ext>
                <a:ext uri="{FF2B5EF4-FFF2-40B4-BE49-F238E27FC236}">
                  <a16:creationId xmlns:a16="http://schemas.microsoft.com/office/drawing/2014/main" id="{00000000-0008-0000-1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6" name="Check Box 18" descr="Check Box 3" hidden="1">
              <a:extLst>
                <a:ext uri="{63B3BB69-23CF-44E3-9099-C40C66FF867C}">
                  <a14:compatExt spid="_x0000_s2066"/>
                </a:ext>
                <a:ext uri="{FF2B5EF4-FFF2-40B4-BE49-F238E27FC236}">
                  <a16:creationId xmlns:a16="http://schemas.microsoft.com/office/drawing/2014/main" id="{00000000-0008-0000-1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5" name="Check Box 17" descr="Check Box 4" hidden="1">
              <a:extLst>
                <a:ext uri="{63B3BB69-23CF-44E3-9099-C40C66FF867C}">
                  <a14:compatExt spid="_x0000_s2065"/>
                </a:ext>
                <a:ext uri="{FF2B5EF4-FFF2-40B4-BE49-F238E27FC236}">
                  <a16:creationId xmlns:a16="http://schemas.microsoft.com/office/drawing/2014/main" id="{00000000-0008-0000-1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4" name="Check Box 16" descr="Check Box 5" hidden="1">
              <a:extLst>
                <a:ext uri="{63B3BB69-23CF-44E3-9099-C40C66FF867C}">
                  <a14:compatExt spid="_x0000_s2064"/>
                </a:ext>
                <a:ext uri="{FF2B5EF4-FFF2-40B4-BE49-F238E27FC236}">
                  <a16:creationId xmlns:a16="http://schemas.microsoft.com/office/drawing/2014/main" id="{00000000-0008-0000-1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11</xdr:col>
      <xdr:colOff>183600</xdr:colOff>
      <xdr:row>12</xdr:row>
      <xdr:rowOff>51480</xdr:rowOff>
    </xdr:from>
    <xdr:to>
      <xdr:col>12</xdr:col>
      <xdr:colOff>67680</xdr:colOff>
      <xdr:row>15</xdr:row>
      <xdr:rowOff>4680</xdr:rowOff>
    </xdr:to>
    <xdr:pic>
      <xdr:nvPicPr>
        <xdr:cNvPr id="5" name="Picture 4">
          <a:extLst>
            <a:ext uri="{FF2B5EF4-FFF2-40B4-BE49-F238E27FC236}">
              <a16:creationId xmlns:a16="http://schemas.microsoft.com/office/drawing/2014/main" id="{00000000-0008-0000-1200-000005000000}"/>
            </a:ext>
          </a:extLst>
        </xdr:cNvPr>
        <xdr:cNvPicPr/>
      </xdr:nvPicPr>
      <xdr:blipFill>
        <a:blip xmlns:r="http://schemas.openxmlformats.org/officeDocument/2006/relationships" r:embed="rId1"/>
        <a:stretch/>
      </xdr:blipFill>
      <xdr:spPr>
        <a:xfrm>
          <a:off x="2844720" y="3556800"/>
          <a:ext cx="126360" cy="667440"/>
        </a:xfrm>
        <a:prstGeom prst="rect">
          <a:avLst/>
        </a:prstGeom>
        <a:ln w="0">
          <a:noFill/>
        </a:ln>
      </xdr:spPr>
    </xdr:pic>
    <xdr:clientData/>
  </xdr:twoCellAnchor>
  <xdr:twoCellAnchor editAs="oneCell">
    <xdr:from>
      <xdr:col>33</xdr:col>
      <xdr:colOff>95400</xdr:colOff>
      <xdr:row>12</xdr:row>
      <xdr:rowOff>12240</xdr:rowOff>
    </xdr:from>
    <xdr:to>
      <xdr:col>33</xdr:col>
      <xdr:colOff>213840</xdr:colOff>
      <xdr:row>17</xdr:row>
      <xdr:rowOff>223920</xdr:rowOff>
    </xdr:to>
    <xdr:pic>
      <xdr:nvPicPr>
        <xdr:cNvPr id="6" name="Picture 5">
          <a:extLst>
            <a:ext uri="{FF2B5EF4-FFF2-40B4-BE49-F238E27FC236}">
              <a16:creationId xmlns:a16="http://schemas.microsoft.com/office/drawing/2014/main" id="{00000000-0008-0000-1200-000006000000}"/>
            </a:ext>
          </a:extLst>
        </xdr:cNvPr>
        <xdr:cNvPicPr/>
      </xdr:nvPicPr>
      <xdr:blipFill>
        <a:blip xmlns:r="http://schemas.openxmlformats.org/officeDocument/2006/relationships" r:embed="rId2"/>
        <a:stretch/>
      </xdr:blipFill>
      <xdr:spPr>
        <a:xfrm>
          <a:off x="8079120" y="3517560"/>
          <a:ext cx="118440" cy="1402200"/>
        </a:xfrm>
        <a:prstGeom prst="rect">
          <a:avLst/>
        </a:prstGeom>
        <a:ln w="0">
          <a:noFill/>
        </a:ln>
      </xdr:spPr>
    </xdr:pic>
    <xdr:clientData/>
  </xdr:twoCellAnchor>
  <xdr:twoCellAnchor editAs="oneCell">
    <xdr:from>
      <xdr:col>23</xdr:col>
      <xdr:colOff>27360</xdr:colOff>
      <xdr:row>19</xdr:row>
      <xdr:rowOff>20520</xdr:rowOff>
    </xdr:from>
    <xdr:to>
      <xdr:col>29</xdr:col>
      <xdr:colOff>6480</xdr:colOff>
      <xdr:row>19</xdr:row>
      <xdr:rowOff>150480</xdr:rowOff>
    </xdr:to>
    <xdr:pic>
      <xdr:nvPicPr>
        <xdr:cNvPr id="7" name="Picture 6">
          <a:extLst>
            <a:ext uri="{FF2B5EF4-FFF2-40B4-BE49-F238E27FC236}">
              <a16:creationId xmlns:a16="http://schemas.microsoft.com/office/drawing/2014/main" id="{00000000-0008-0000-1200-000007000000}"/>
            </a:ext>
          </a:extLst>
        </xdr:cNvPr>
        <xdr:cNvPicPr/>
      </xdr:nvPicPr>
      <xdr:blipFill>
        <a:blip xmlns:r="http://schemas.openxmlformats.org/officeDocument/2006/relationships" r:embed="rId3"/>
        <a:stretch/>
      </xdr:blipFill>
      <xdr:spPr>
        <a:xfrm>
          <a:off x="5591880" y="5192640"/>
          <a:ext cx="1430640" cy="129960"/>
        </a:xfrm>
        <a:prstGeom prst="rect">
          <a:avLst/>
        </a:prstGeom>
        <a:ln w="0">
          <a:noFill/>
        </a:ln>
      </xdr:spPr>
    </xdr:pic>
    <xdr:clientData/>
  </xdr:twoCellAnchor>
  <xdr:twoCellAnchor editAs="oneCell">
    <xdr:from>
      <xdr:col>12</xdr:col>
      <xdr:colOff>74880</xdr:colOff>
      <xdr:row>22</xdr:row>
      <xdr:rowOff>0</xdr:rowOff>
    </xdr:from>
    <xdr:to>
      <xdr:col>12</xdr:col>
      <xdr:colOff>209160</xdr:colOff>
      <xdr:row>24</xdr:row>
      <xdr:rowOff>13320</xdr:rowOff>
    </xdr:to>
    <xdr:pic>
      <xdr:nvPicPr>
        <xdr:cNvPr id="8" name="Picture 7">
          <a:extLst>
            <a:ext uri="{FF2B5EF4-FFF2-40B4-BE49-F238E27FC236}">
              <a16:creationId xmlns:a16="http://schemas.microsoft.com/office/drawing/2014/main" id="{00000000-0008-0000-1200-000008000000}"/>
            </a:ext>
          </a:extLst>
        </xdr:cNvPr>
        <xdr:cNvPicPr/>
      </xdr:nvPicPr>
      <xdr:blipFill>
        <a:blip xmlns:r="http://schemas.openxmlformats.org/officeDocument/2006/relationships" r:embed="rId4"/>
        <a:stretch/>
      </xdr:blipFill>
      <xdr:spPr>
        <a:xfrm>
          <a:off x="2978280" y="5886360"/>
          <a:ext cx="134280" cy="489600"/>
        </a:xfrm>
        <a:prstGeom prst="rect">
          <a:avLst/>
        </a:prstGeom>
        <a:ln w="0">
          <a:noFill/>
        </a:ln>
      </xdr:spPr>
    </xdr:pic>
    <xdr:clientData/>
  </xdr:twoCellAnchor>
  <xdr:twoCellAnchor editAs="oneCell">
    <xdr:from>
      <xdr:col>12</xdr:col>
      <xdr:colOff>101880</xdr:colOff>
      <xdr:row>27</xdr:row>
      <xdr:rowOff>40680</xdr:rowOff>
    </xdr:from>
    <xdr:to>
      <xdr:col>13</xdr:col>
      <xdr:colOff>2160</xdr:colOff>
      <xdr:row>30</xdr:row>
      <xdr:rowOff>6480</xdr:rowOff>
    </xdr:to>
    <xdr:pic>
      <xdr:nvPicPr>
        <xdr:cNvPr id="9" name="Picture 8">
          <a:extLst>
            <a:ext uri="{FF2B5EF4-FFF2-40B4-BE49-F238E27FC236}">
              <a16:creationId xmlns:a16="http://schemas.microsoft.com/office/drawing/2014/main" id="{00000000-0008-0000-1200-000009000000}"/>
            </a:ext>
          </a:extLst>
        </xdr:cNvPr>
        <xdr:cNvPicPr/>
      </xdr:nvPicPr>
      <xdr:blipFill>
        <a:blip xmlns:r="http://schemas.openxmlformats.org/officeDocument/2006/relationships" r:embed="rId5"/>
        <a:stretch/>
      </xdr:blipFill>
      <xdr:spPr>
        <a:xfrm>
          <a:off x="3005280" y="7117920"/>
          <a:ext cx="142200" cy="680040"/>
        </a:xfrm>
        <a:prstGeom prst="rect">
          <a:avLst/>
        </a:prstGeom>
        <a:ln w="0">
          <a:noFill/>
        </a:ln>
      </xdr:spPr>
    </xdr:pic>
    <xdr:clientData/>
  </xdr:twoCellAnchor>
  <xdr:twoCellAnchor editAs="oneCell">
    <xdr:from>
      <xdr:col>33</xdr:col>
      <xdr:colOff>88560</xdr:colOff>
      <xdr:row>27</xdr:row>
      <xdr:rowOff>33840</xdr:rowOff>
    </xdr:from>
    <xdr:to>
      <xdr:col>33</xdr:col>
      <xdr:colOff>214920</xdr:colOff>
      <xdr:row>29</xdr:row>
      <xdr:rowOff>237960</xdr:rowOff>
    </xdr:to>
    <xdr:pic>
      <xdr:nvPicPr>
        <xdr:cNvPr id="10" name="Picture 9">
          <a:extLst>
            <a:ext uri="{FF2B5EF4-FFF2-40B4-BE49-F238E27FC236}">
              <a16:creationId xmlns:a16="http://schemas.microsoft.com/office/drawing/2014/main" id="{00000000-0008-0000-1200-00000A000000}"/>
            </a:ext>
          </a:extLst>
        </xdr:cNvPr>
        <xdr:cNvPicPr/>
      </xdr:nvPicPr>
      <xdr:blipFill>
        <a:blip xmlns:r="http://schemas.openxmlformats.org/officeDocument/2006/relationships" r:embed="rId6"/>
        <a:stretch/>
      </xdr:blipFill>
      <xdr:spPr>
        <a:xfrm>
          <a:off x="8072280" y="7111080"/>
          <a:ext cx="126360" cy="680040"/>
        </a:xfrm>
        <a:prstGeom prst="rect">
          <a:avLst/>
        </a:prstGeom>
        <a:ln w="0">
          <a:noFill/>
        </a:ln>
      </xdr:spPr>
    </xdr:pic>
    <xdr:clientData/>
  </xdr:twoCellAnchor>
  <xdr:twoCellAnchor editAs="oneCell">
    <xdr:from>
      <xdr:col>5</xdr:col>
      <xdr:colOff>122400</xdr:colOff>
      <xdr:row>33</xdr:row>
      <xdr:rowOff>13680</xdr:rowOff>
    </xdr:from>
    <xdr:to>
      <xdr:col>6</xdr:col>
      <xdr:colOff>2520</xdr:colOff>
      <xdr:row>35</xdr:row>
      <xdr:rowOff>237960</xdr:rowOff>
    </xdr:to>
    <xdr:pic>
      <xdr:nvPicPr>
        <xdr:cNvPr id="11" name="Picture 10">
          <a:extLst>
            <a:ext uri="{FF2B5EF4-FFF2-40B4-BE49-F238E27FC236}">
              <a16:creationId xmlns:a16="http://schemas.microsoft.com/office/drawing/2014/main" id="{00000000-0008-0000-1200-00000B000000}"/>
            </a:ext>
          </a:extLst>
        </xdr:cNvPr>
        <xdr:cNvPicPr/>
      </xdr:nvPicPr>
      <xdr:blipFill>
        <a:blip xmlns:r="http://schemas.openxmlformats.org/officeDocument/2006/relationships" r:embed="rId7"/>
        <a:stretch/>
      </xdr:blipFill>
      <xdr:spPr>
        <a:xfrm>
          <a:off x="1332000" y="8519400"/>
          <a:ext cx="122040" cy="700560"/>
        </a:xfrm>
        <a:prstGeom prst="rect">
          <a:avLst/>
        </a:prstGeom>
        <a:ln w="0">
          <a:noFill/>
        </a:ln>
      </xdr:spPr>
    </xdr:pic>
    <xdr:clientData/>
  </xdr:twoCellAnchor>
  <xdr:twoCellAnchor editAs="oneCell">
    <xdr:from>
      <xdr:col>19</xdr:col>
      <xdr:colOff>95400</xdr:colOff>
      <xdr:row>33</xdr:row>
      <xdr:rowOff>27360</xdr:rowOff>
    </xdr:from>
    <xdr:to>
      <xdr:col>19</xdr:col>
      <xdr:colOff>234360</xdr:colOff>
      <xdr:row>35</xdr:row>
      <xdr:rowOff>224280</xdr:rowOff>
    </xdr:to>
    <xdr:pic>
      <xdr:nvPicPr>
        <xdr:cNvPr id="12" name="Picture 11">
          <a:extLst>
            <a:ext uri="{FF2B5EF4-FFF2-40B4-BE49-F238E27FC236}">
              <a16:creationId xmlns:a16="http://schemas.microsoft.com/office/drawing/2014/main" id="{00000000-0008-0000-1200-00000C000000}"/>
            </a:ext>
          </a:extLst>
        </xdr:cNvPr>
        <xdr:cNvPicPr/>
      </xdr:nvPicPr>
      <xdr:blipFill>
        <a:blip xmlns:r="http://schemas.openxmlformats.org/officeDocument/2006/relationships" r:embed="rId8"/>
        <a:stretch/>
      </xdr:blipFill>
      <xdr:spPr>
        <a:xfrm>
          <a:off x="4692240" y="8533080"/>
          <a:ext cx="138960" cy="673200"/>
        </a:xfrm>
        <a:prstGeom prst="rect">
          <a:avLst/>
        </a:prstGeom>
        <a:ln w="0">
          <a:noFill/>
        </a:ln>
      </xdr:spPr>
    </xdr:pic>
    <xdr:clientData/>
  </xdr:twoCellAnchor>
  <xdr:twoCellAnchor editAs="oneCell">
    <xdr:from>
      <xdr:col>16</xdr:col>
      <xdr:colOff>122400</xdr:colOff>
      <xdr:row>39</xdr:row>
      <xdr:rowOff>27360</xdr:rowOff>
    </xdr:from>
    <xdr:to>
      <xdr:col>17</xdr:col>
      <xdr:colOff>11160</xdr:colOff>
      <xdr:row>42</xdr:row>
      <xdr:rowOff>6480</xdr:rowOff>
    </xdr:to>
    <xdr:pic>
      <xdr:nvPicPr>
        <xdr:cNvPr id="13" name="Picture 12">
          <a:extLst>
            <a:ext uri="{FF2B5EF4-FFF2-40B4-BE49-F238E27FC236}">
              <a16:creationId xmlns:a16="http://schemas.microsoft.com/office/drawing/2014/main" id="{00000000-0008-0000-1200-00000D000000}"/>
            </a:ext>
          </a:extLst>
        </xdr:cNvPr>
        <xdr:cNvPicPr/>
      </xdr:nvPicPr>
      <xdr:blipFill>
        <a:blip xmlns:r="http://schemas.openxmlformats.org/officeDocument/2006/relationships" r:embed="rId9"/>
        <a:stretch/>
      </xdr:blipFill>
      <xdr:spPr>
        <a:xfrm>
          <a:off x="3993480" y="9961920"/>
          <a:ext cx="130680" cy="693360"/>
        </a:xfrm>
        <a:prstGeom prst="rect">
          <a:avLst/>
        </a:prstGeom>
        <a:ln w="0">
          <a:noFill/>
        </a:ln>
      </xdr:spPr>
    </xdr:pic>
    <xdr:clientData/>
  </xdr:twoCellAnchor>
  <xdr:twoCellAnchor editAs="oneCell">
    <xdr:from>
      <xdr:col>33</xdr:col>
      <xdr:colOff>88560</xdr:colOff>
      <xdr:row>39</xdr:row>
      <xdr:rowOff>13680</xdr:rowOff>
    </xdr:from>
    <xdr:to>
      <xdr:col>33</xdr:col>
      <xdr:colOff>229320</xdr:colOff>
      <xdr:row>41</xdr:row>
      <xdr:rowOff>231120</xdr:rowOff>
    </xdr:to>
    <xdr:pic>
      <xdr:nvPicPr>
        <xdr:cNvPr id="14" name="Picture 13">
          <a:extLst>
            <a:ext uri="{FF2B5EF4-FFF2-40B4-BE49-F238E27FC236}">
              <a16:creationId xmlns:a16="http://schemas.microsoft.com/office/drawing/2014/main" id="{00000000-0008-0000-1200-00000E000000}"/>
            </a:ext>
          </a:extLst>
        </xdr:cNvPr>
        <xdr:cNvPicPr/>
      </xdr:nvPicPr>
      <xdr:blipFill>
        <a:blip xmlns:r="http://schemas.openxmlformats.org/officeDocument/2006/relationships" r:embed="rId10"/>
        <a:stretch/>
      </xdr:blipFill>
      <xdr:spPr>
        <a:xfrm>
          <a:off x="8072280" y="9948240"/>
          <a:ext cx="140760" cy="693720"/>
        </a:xfrm>
        <a:prstGeom prst="rect">
          <a:avLst/>
        </a:prstGeom>
        <a:ln w="0">
          <a:noFill/>
        </a:ln>
      </xdr:spPr>
    </xdr:pic>
    <xdr:clientData/>
  </xdr:twoCellAnchor>
  <xdr:twoCellAnchor editAs="oneCell">
    <xdr:from>
      <xdr:col>24</xdr:col>
      <xdr:colOff>20520</xdr:colOff>
      <xdr:row>43</xdr:row>
      <xdr:rowOff>33840</xdr:rowOff>
    </xdr:from>
    <xdr:to>
      <xdr:col>29</xdr:col>
      <xdr:colOff>13320</xdr:colOff>
      <xdr:row>43</xdr:row>
      <xdr:rowOff>153000</xdr:rowOff>
    </xdr:to>
    <xdr:pic>
      <xdr:nvPicPr>
        <xdr:cNvPr id="15" name="Picture 14">
          <a:extLst>
            <a:ext uri="{FF2B5EF4-FFF2-40B4-BE49-F238E27FC236}">
              <a16:creationId xmlns:a16="http://schemas.microsoft.com/office/drawing/2014/main" id="{00000000-0008-0000-1200-00000F000000}"/>
            </a:ext>
          </a:extLst>
        </xdr:cNvPr>
        <xdr:cNvPicPr/>
      </xdr:nvPicPr>
      <xdr:blipFill>
        <a:blip xmlns:r="http://schemas.openxmlformats.org/officeDocument/2006/relationships" r:embed="rId11"/>
        <a:stretch/>
      </xdr:blipFill>
      <xdr:spPr>
        <a:xfrm>
          <a:off x="5826960" y="10920960"/>
          <a:ext cx="1202400" cy="119160"/>
        </a:xfrm>
        <a:prstGeom prst="rect">
          <a:avLst/>
        </a:prstGeom>
        <a:ln w="0">
          <a:noFill/>
        </a:ln>
      </xdr:spPr>
    </xdr:pic>
    <xdr:clientData/>
  </xdr:twoCellAnchor>
  <xdr:twoCellAnchor editAs="oneCell">
    <xdr:from>
      <xdr:col>16</xdr:col>
      <xdr:colOff>122400</xdr:colOff>
      <xdr:row>45</xdr:row>
      <xdr:rowOff>6840</xdr:rowOff>
    </xdr:from>
    <xdr:to>
      <xdr:col>17</xdr:col>
      <xdr:colOff>4680</xdr:colOff>
      <xdr:row>47</xdr:row>
      <xdr:rowOff>231120</xdr:rowOff>
    </xdr:to>
    <xdr:pic>
      <xdr:nvPicPr>
        <xdr:cNvPr id="16" name="Picture 15">
          <a:extLst>
            <a:ext uri="{FF2B5EF4-FFF2-40B4-BE49-F238E27FC236}">
              <a16:creationId xmlns:a16="http://schemas.microsoft.com/office/drawing/2014/main" id="{00000000-0008-0000-1200-000010000000}"/>
            </a:ext>
          </a:extLst>
        </xdr:cNvPr>
        <xdr:cNvPicPr/>
      </xdr:nvPicPr>
      <xdr:blipFill>
        <a:blip xmlns:r="http://schemas.openxmlformats.org/officeDocument/2006/relationships" r:embed="rId12"/>
        <a:stretch/>
      </xdr:blipFill>
      <xdr:spPr>
        <a:xfrm>
          <a:off x="3993480" y="11370240"/>
          <a:ext cx="124200" cy="700560"/>
        </a:xfrm>
        <a:prstGeom prst="rect">
          <a:avLst/>
        </a:prstGeom>
        <a:ln w="0">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7" name="Check Box 1" descr="Check Box 1" hidden="1">
              <a:extLst>
                <a:ext uri="{63B3BB69-23CF-44E3-9099-C40C66FF867C}">
                  <a14:compatExt spid="_x0000_s3097"/>
                </a:ext>
                <a:ext uri="{FF2B5EF4-FFF2-40B4-BE49-F238E27FC236}">
                  <a16:creationId xmlns:a16="http://schemas.microsoft.com/office/drawing/2014/main" id="{00000000-0008-0000-12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8" name="Check Box 2" descr="Check Box 2" hidden="1">
              <a:extLst>
                <a:ext uri="{63B3BB69-23CF-44E3-9099-C40C66FF867C}">
                  <a14:compatExt spid="_x0000_s3098"/>
                </a:ext>
                <a:ext uri="{FF2B5EF4-FFF2-40B4-BE49-F238E27FC236}">
                  <a16:creationId xmlns:a16="http://schemas.microsoft.com/office/drawing/2014/main" id="{00000000-0008-0000-12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9" name="Check Box 3" descr="Check Box 3" hidden="1">
              <a:extLst>
                <a:ext uri="{63B3BB69-23CF-44E3-9099-C40C66FF867C}">
                  <a14:compatExt spid="_x0000_s3099"/>
                </a:ext>
                <a:ext uri="{FF2B5EF4-FFF2-40B4-BE49-F238E27FC236}">
                  <a16:creationId xmlns:a16="http://schemas.microsoft.com/office/drawing/2014/main" id="{00000000-0008-0000-12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0" name="Check Box 4" descr="Check Box 4" hidden="1">
              <a:extLst>
                <a:ext uri="{63B3BB69-23CF-44E3-9099-C40C66FF867C}">
                  <a14:compatExt spid="_x0000_s3100"/>
                </a:ext>
                <a:ext uri="{FF2B5EF4-FFF2-40B4-BE49-F238E27FC236}">
                  <a16:creationId xmlns:a16="http://schemas.microsoft.com/office/drawing/2014/main" id="{00000000-0008-0000-12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1" name="Check Box 5" descr="Check Box 5" hidden="1">
              <a:extLst>
                <a:ext uri="{63B3BB69-23CF-44E3-9099-C40C66FF867C}">
                  <a14:compatExt spid="_x0000_s3101"/>
                </a:ext>
                <a:ext uri="{FF2B5EF4-FFF2-40B4-BE49-F238E27FC236}">
                  <a16:creationId xmlns:a16="http://schemas.microsoft.com/office/drawing/2014/main" id="{00000000-0008-0000-12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2" name="Check Box 6" descr="Check Box 6" hidden="1">
              <a:extLst>
                <a:ext uri="{63B3BB69-23CF-44E3-9099-C40C66FF867C}">
                  <a14:compatExt spid="_x0000_s3102"/>
                </a:ext>
                <a:ext uri="{FF2B5EF4-FFF2-40B4-BE49-F238E27FC236}">
                  <a16:creationId xmlns:a16="http://schemas.microsoft.com/office/drawing/2014/main" id="{00000000-0008-0000-1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3" name="Check Box 7" descr="Check Box 7" hidden="1">
              <a:extLst>
                <a:ext uri="{63B3BB69-23CF-44E3-9099-C40C66FF867C}">
                  <a14:compatExt spid="_x0000_s3103"/>
                </a:ext>
                <a:ext uri="{FF2B5EF4-FFF2-40B4-BE49-F238E27FC236}">
                  <a16:creationId xmlns:a16="http://schemas.microsoft.com/office/drawing/2014/main" id="{00000000-0008-0000-1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4" name="Check Box 8" descr="Check Box 8" hidden="1">
              <a:extLst>
                <a:ext uri="{63B3BB69-23CF-44E3-9099-C40C66FF867C}">
                  <a14:compatExt spid="_x0000_s3104"/>
                </a:ext>
                <a:ext uri="{FF2B5EF4-FFF2-40B4-BE49-F238E27FC236}">
                  <a16:creationId xmlns:a16="http://schemas.microsoft.com/office/drawing/2014/main" id="{00000000-0008-0000-12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5" name="Check Box 9" descr="Check Box 9" hidden="1">
              <a:extLst>
                <a:ext uri="{63B3BB69-23CF-44E3-9099-C40C66FF867C}">
                  <a14:compatExt spid="_x0000_s3105"/>
                </a:ext>
                <a:ext uri="{FF2B5EF4-FFF2-40B4-BE49-F238E27FC236}">
                  <a16:creationId xmlns:a16="http://schemas.microsoft.com/office/drawing/2014/main" id="{00000000-0008-0000-12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6" name="Check Box 10" descr="Check Box 10" hidden="1">
              <a:extLst>
                <a:ext uri="{63B3BB69-23CF-44E3-9099-C40C66FF867C}">
                  <a14:compatExt spid="_x0000_s3106"/>
                </a:ext>
                <a:ext uri="{FF2B5EF4-FFF2-40B4-BE49-F238E27FC236}">
                  <a16:creationId xmlns:a16="http://schemas.microsoft.com/office/drawing/2014/main" id="{00000000-0008-0000-12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7" name="Check Box 11" descr="Check Box 11" hidden="1">
              <a:extLst>
                <a:ext uri="{63B3BB69-23CF-44E3-9099-C40C66FF867C}">
                  <a14:compatExt spid="_x0000_s3107"/>
                </a:ext>
                <a:ext uri="{FF2B5EF4-FFF2-40B4-BE49-F238E27FC236}">
                  <a16:creationId xmlns:a16="http://schemas.microsoft.com/office/drawing/2014/main" id="{00000000-0008-0000-12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8" name="Check Box 12" descr="Check Box 12" hidden="1">
              <a:extLst>
                <a:ext uri="{63B3BB69-23CF-44E3-9099-C40C66FF867C}">
                  <a14:compatExt spid="_x0000_s3108"/>
                </a:ext>
                <a:ext uri="{FF2B5EF4-FFF2-40B4-BE49-F238E27FC236}">
                  <a16:creationId xmlns:a16="http://schemas.microsoft.com/office/drawing/2014/main" id="{00000000-0008-0000-12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xdr:from>
          <xdr:col>24</xdr:col>
          <xdr:colOff>0</xdr:colOff>
          <xdr:row>17</xdr:row>
          <xdr:rowOff>82550</xdr:rowOff>
        </xdr:from>
        <xdr:to>
          <xdr:col>26</xdr:col>
          <xdr:colOff>101600</xdr:colOff>
          <xdr:row>19</xdr:row>
          <xdr:rowOff>50800</xdr:rowOff>
        </xdr:to>
        <xdr:sp macro="" textlink="">
          <xdr:nvSpPr>
            <xdr:cNvPr id="3084" name="shape_0" hidden="1">
              <a:extLst>
                <a:ext uri="{63B3BB69-23CF-44E3-9099-C40C66FF867C}">
                  <a14:compatExt spid="_x0000_s3084"/>
                </a:ext>
                <a:ext uri="{FF2B5EF4-FFF2-40B4-BE49-F238E27FC236}">
                  <a16:creationId xmlns:a16="http://schemas.microsoft.com/office/drawing/2014/main" id="{00000000-0008-0000-1200-00000C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0</xdr:colOff>
          <xdr:row>14</xdr:row>
          <xdr:rowOff>82550</xdr:rowOff>
        </xdr:from>
        <xdr:to>
          <xdr:col>36</xdr:col>
          <xdr:colOff>101600</xdr:colOff>
          <xdr:row>16</xdr:row>
          <xdr:rowOff>50800</xdr:rowOff>
        </xdr:to>
        <xdr:sp macro="" textlink="">
          <xdr:nvSpPr>
            <xdr:cNvPr id="3083" name="shape_0" hidden="1">
              <a:extLst>
                <a:ext uri="{63B3BB69-23CF-44E3-9099-C40C66FF867C}">
                  <a14:compatExt spid="_x0000_s3083"/>
                </a:ext>
                <a:ext uri="{FF2B5EF4-FFF2-40B4-BE49-F238E27FC236}">
                  <a16:creationId xmlns:a16="http://schemas.microsoft.com/office/drawing/2014/main" id="{00000000-0008-0000-1200-00000B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27</xdr:row>
          <xdr:rowOff>82550</xdr:rowOff>
        </xdr:from>
        <xdr:to>
          <xdr:col>15</xdr:col>
          <xdr:colOff>101600</xdr:colOff>
          <xdr:row>29</xdr:row>
          <xdr:rowOff>50800</xdr:rowOff>
        </xdr:to>
        <xdr:sp macro="" textlink="">
          <xdr:nvSpPr>
            <xdr:cNvPr id="3082" name="shape_0" hidden="1">
              <a:extLst>
                <a:ext uri="{63B3BB69-23CF-44E3-9099-C40C66FF867C}">
                  <a14:compatExt spid="_x0000_s3082"/>
                </a:ext>
                <a:ext uri="{FF2B5EF4-FFF2-40B4-BE49-F238E27FC236}">
                  <a16:creationId xmlns:a16="http://schemas.microsoft.com/office/drawing/2014/main" id="{00000000-0008-0000-1200-00000A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33</xdr:row>
          <xdr:rowOff>82550</xdr:rowOff>
        </xdr:from>
        <xdr:to>
          <xdr:col>8</xdr:col>
          <xdr:colOff>101600</xdr:colOff>
          <xdr:row>35</xdr:row>
          <xdr:rowOff>50800</xdr:rowOff>
        </xdr:to>
        <xdr:sp macro="" textlink="">
          <xdr:nvSpPr>
            <xdr:cNvPr id="3081" name="shape_0" hidden="1">
              <a:extLst>
                <a:ext uri="{63B3BB69-23CF-44E3-9099-C40C66FF867C}">
                  <a14:compatExt spid="_x0000_s3081"/>
                </a:ext>
                <a:ext uri="{FF2B5EF4-FFF2-40B4-BE49-F238E27FC236}">
                  <a16:creationId xmlns:a16="http://schemas.microsoft.com/office/drawing/2014/main" id="{00000000-0008-0000-1200-000009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0</xdr:colOff>
          <xdr:row>39</xdr:row>
          <xdr:rowOff>82550</xdr:rowOff>
        </xdr:from>
        <xdr:to>
          <xdr:col>19</xdr:col>
          <xdr:colOff>101600</xdr:colOff>
          <xdr:row>41</xdr:row>
          <xdr:rowOff>50800</xdr:rowOff>
        </xdr:to>
        <xdr:sp macro="" textlink="">
          <xdr:nvSpPr>
            <xdr:cNvPr id="3080" name="shape_0" hidden="1">
              <a:extLst>
                <a:ext uri="{63B3BB69-23CF-44E3-9099-C40C66FF867C}">
                  <a14:compatExt spid="_x0000_s3080"/>
                </a:ext>
                <a:ext uri="{FF2B5EF4-FFF2-40B4-BE49-F238E27FC236}">
                  <a16:creationId xmlns:a16="http://schemas.microsoft.com/office/drawing/2014/main" id="{00000000-0008-0000-1200-000008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0</xdr:colOff>
          <xdr:row>27</xdr:row>
          <xdr:rowOff>82550</xdr:rowOff>
        </xdr:from>
        <xdr:to>
          <xdr:col>36</xdr:col>
          <xdr:colOff>101600</xdr:colOff>
          <xdr:row>29</xdr:row>
          <xdr:rowOff>50800</xdr:rowOff>
        </xdr:to>
        <xdr:sp macro="" textlink="">
          <xdr:nvSpPr>
            <xdr:cNvPr id="3079" name="shape_0" hidden="1">
              <a:extLst>
                <a:ext uri="{63B3BB69-23CF-44E3-9099-C40C66FF867C}">
                  <a14:compatExt spid="_x0000_s3079"/>
                </a:ext>
                <a:ext uri="{FF2B5EF4-FFF2-40B4-BE49-F238E27FC236}">
                  <a16:creationId xmlns:a16="http://schemas.microsoft.com/office/drawing/2014/main" id="{00000000-0008-0000-1200-000007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33</xdr:col>
          <xdr:colOff>114300</xdr:colOff>
          <xdr:row>39</xdr:row>
          <xdr:rowOff>82550</xdr:rowOff>
        </xdr:from>
        <xdr:to>
          <xdr:col>36</xdr:col>
          <xdr:colOff>88900</xdr:colOff>
          <xdr:row>41</xdr:row>
          <xdr:rowOff>50800</xdr:rowOff>
        </xdr:to>
        <xdr:sp macro="" textlink="">
          <xdr:nvSpPr>
            <xdr:cNvPr id="3078" name="shape_0" hidden="1">
              <a:extLst>
                <a:ext uri="{63B3BB69-23CF-44E3-9099-C40C66FF867C}">
                  <a14:compatExt spid="_x0000_s3078"/>
                </a:ext>
                <a:ext uri="{FF2B5EF4-FFF2-40B4-BE49-F238E27FC236}">
                  <a16:creationId xmlns:a16="http://schemas.microsoft.com/office/drawing/2014/main" id="{00000000-0008-0000-1200-000006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33</xdr:row>
          <xdr:rowOff>82550</xdr:rowOff>
        </xdr:from>
        <xdr:to>
          <xdr:col>22</xdr:col>
          <xdr:colOff>101600</xdr:colOff>
          <xdr:row>35</xdr:row>
          <xdr:rowOff>50800</xdr:rowOff>
        </xdr:to>
        <xdr:sp macro="" textlink="">
          <xdr:nvSpPr>
            <xdr:cNvPr id="3077" name="shape_0" hidden="1">
              <a:extLst>
                <a:ext uri="{63B3BB69-23CF-44E3-9099-C40C66FF867C}">
                  <a14:compatExt spid="_x0000_s3077"/>
                </a:ext>
                <a:ext uri="{FF2B5EF4-FFF2-40B4-BE49-F238E27FC236}">
                  <a16:creationId xmlns:a16="http://schemas.microsoft.com/office/drawing/2014/main" id="{00000000-0008-0000-1200-000005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12</xdr:row>
          <xdr:rowOff>82550</xdr:rowOff>
        </xdr:from>
        <xdr:to>
          <xdr:col>15</xdr:col>
          <xdr:colOff>101600</xdr:colOff>
          <xdr:row>14</xdr:row>
          <xdr:rowOff>50800</xdr:rowOff>
        </xdr:to>
        <xdr:sp macro="" textlink="">
          <xdr:nvSpPr>
            <xdr:cNvPr id="3076" name="shape_0" hidden="1">
              <a:extLst>
                <a:ext uri="{63B3BB69-23CF-44E3-9099-C40C66FF867C}">
                  <a14:compatExt spid="_x0000_s3076"/>
                </a:ext>
                <a:ext uri="{FF2B5EF4-FFF2-40B4-BE49-F238E27FC236}">
                  <a16:creationId xmlns:a16="http://schemas.microsoft.com/office/drawing/2014/main" id="{00000000-0008-0000-1200-000004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21</xdr:row>
          <xdr:rowOff>82550</xdr:rowOff>
        </xdr:from>
        <xdr:to>
          <xdr:col>15</xdr:col>
          <xdr:colOff>101600</xdr:colOff>
          <xdr:row>23</xdr:row>
          <xdr:rowOff>50800</xdr:rowOff>
        </xdr:to>
        <xdr:sp macro="" textlink="">
          <xdr:nvSpPr>
            <xdr:cNvPr id="3075" name="shape_0" hidden="1">
              <a:extLst>
                <a:ext uri="{63B3BB69-23CF-44E3-9099-C40C66FF867C}">
                  <a14:compatExt spid="_x0000_s3075"/>
                </a:ext>
                <a:ext uri="{FF2B5EF4-FFF2-40B4-BE49-F238E27FC236}">
                  <a16:creationId xmlns:a16="http://schemas.microsoft.com/office/drawing/2014/main" id="{00000000-0008-0000-1200-000003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0</xdr:colOff>
          <xdr:row>45</xdr:row>
          <xdr:rowOff>82550</xdr:rowOff>
        </xdr:from>
        <xdr:to>
          <xdr:col>19</xdr:col>
          <xdr:colOff>101600</xdr:colOff>
          <xdr:row>47</xdr:row>
          <xdr:rowOff>50800</xdr:rowOff>
        </xdr:to>
        <xdr:sp macro="" textlink="">
          <xdr:nvSpPr>
            <xdr:cNvPr id="3074" name="shape_0" hidden="1">
              <a:extLst>
                <a:ext uri="{63B3BB69-23CF-44E3-9099-C40C66FF867C}">
                  <a14:compatExt spid="_x0000_s3074"/>
                </a:ext>
                <a:ext uri="{FF2B5EF4-FFF2-40B4-BE49-F238E27FC236}">
                  <a16:creationId xmlns:a16="http://schemas.microsoft.com/office/drawing/2014/main" id="{00000000-0008-0000-1200-000002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0</xdr:colOff>
          <xdr:row>41</xdr:row>
          <xdr:rowOff>82550</xdr:rowOff>
        </xdr:from>
        <xdr:to>
          <xdr:col>27</xdr:col>
          <xdr:colOff>101600</xdr:colOff>
          <xdr:row>43</xdr:row>
          <xdr:rowOff>50800</xdr:rowOff>
        </xdr:to>
        <xdr:sp macro="" textlink="">
          <xdr:nvSpPr>
            <xdr:cNvPr id="3073" name="shape_0" hidden="1">
              <a:extLst>
                <a:ext uri="{63B3BB69-23CF-44E3-9099-C40C66FF867C}">
                  <a14:compatExt spid="_x0000_s3073"/>
                </a:ext>
                <a:ext uri="{FF2B5EF4-FFF2-40B4-BE49-F238E27FC236}">
                  <a16:creationId xmlns:a16="http://schemas.microsoft.com/office/drawing/2014/main" id="{00000000-0008-0000-1200-000001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6" name="Check Box 1" descr="Check Box 1" hidden="1">
              <a:extLst>
                <a:ext uri="{63B3BB69-23CF-44E3-9099-C40C66FF867C}">
                  <a14:compatExt spid="_x0000_s3096"/>
                </a:ext>
                <a:ext uri="{FF2B5EF4-FFF2-40B4-BE49-F238E27FC236}">
                  <a16:creationId xmlns:a16="http://schemas.microsoft.com/office/drawing/2014/main" id="{00000000-0008-0000-12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5" name="Check Box 2" descr="Check Box 2" hidden="1">
              <a:extLst>
                <a:ext uri="{63B3BB69-23CF-44E3-9099-C40C66FF867C}">
                  <a14:compatExt spid="_x0000_s3095"/>
                </a:ext>
                <a:ext uri="{FF2B5EF4-FFF2-40B4-BE49-F238E27FC236}">
                  <a16:creationId xmlns:a16="http://schemas.microsoft.com/office/drawing/2014/main" id="{00000000-0008-0000-12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4" name="Check Box 3" descr="Check Box 3" hidden="1">
              <a:extLst>
                <a:ext uri="{63B3BB69-23CF-44E3-9099-C40C66FF867C}">
                  <a14:compatExt spid="_x0000_s3094"/>
                </a:ext>
                <a:ext uri="{FF2B5EF4-FFF2-40B4-BE49-F238E27FC236}">
                  <a16:creationId xmlns:a16="http://schemas.microsoft.com/office/drawing/2014/main" id="{00000000-0008-0000-12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3" name="Check Box 4" descr="Check Box 4" hidden="1">
              <a:extLst>
                <a:ext uri="{63B3BB69-23CF-44E3-9099-C40C66FF867C}">
                  <a14:compatExt spid="_x0000_s3093"/>
                </a:ext>
                <a:ext uri="{FF2B5EF4-FFF2-40B4-BE49-F238E27FC236}">
                  <a16:creationId xmlns:a16="http://schemas.microsoft.com/office/drawing/2014/main" id="{00000000-0008-0000-12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2" name="Check Box 5" descr="Check Box 5" hidden="1">
              <a:extLst>
                <a:ext uri="{63B3BB69-23CF-44E3-9099-C40C66FF867C}">
                  <a14:compatExt spid="_x0000_s3092"/>
                </a:ext>
                <a:ext uri="{FF2B5EF4-FFF2-40B4-BE49-F238E27FC236}">
                  <a16:creationId xmlns:a16="http://schemas.microsoft.com/office/drawing/2014/main" id="{00000000-0008-0000-1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1" name="Check Box 6" descr="Check Box 6" hidden="1">
              <a:extLst>
                <a:ext uri="{63B3BB69-23CF-44E3-9099-C40C66FF867C}">
                  <a14:compatExt spid="_x0000_s3091"/>
                </a:ext>
                <a:ext uri="{FF2B5EF4-FFF2-40B4-BE49-F238E27FC236}">
                  <a16:creationId xmlns:a16="http://schemas.microsoft.com/office/drawing/2014/main" id="{00000000-0008-0000-1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0" name="Check Box 7" descr="Check Box 7" hidden="1">
              <a:extLst>
                <a:ext uri="{63B3BB69-23CF-44E3-9099-C40C66FF867C}">
                  <a14:compatExt spid="_x0000_s3090"/>
                </a:ext>
                <a:ext uri="{FF2B5EF4-FFF2-40B4-BE49-F238E27FC236}">
                  <a16:creationId xmlns:a16="http://schemas.microsoft.com/office/drawing/2014/main" id="{00000000-0008-0000-1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9" name="Check Box 8" descr="Check Box 8" hidden="1">
              <a:extLst>
                <a:ext uri="{63B3BB69-23CF-44E3-9099-C40C66FF867C}">
                  <a14:compatExt spid="_x0000_s3089"/>
                </a:ext>
                <a:ext uri="{FF2B5EF4-FFF2-40B4-BE49-F238E27FC236}">
                  <a16:creationId xmlns:a16="http://schemas.microsoft.com/office/drawing/2014/main" id="{00000000-0008-0000-1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8" name="Check Box 9" descr="Check Box 9" hidden="1">
              <a:extLst>
                <a:ext uri="{63B3BB69-23CF-44E3-9099-C40C66FF867C}">
                  <a14:compatExt spid="_x0000_s3088"/>
                </a:ext>
                <a:ext uri="{FF2B5EF4-FFF2-40B4-BE49-F238E27FC236}">
                  <a16:creationId xmlns:a16="http://schemas.microsoft.com/office/drawing/2014/main" id="{00000000-0008-0000-1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7" name="Check Box 10" descr="Check Box 10" hidden="1">
              <a:extLst>
                <a:ext uri="{63B3BB69-23CF-44E3-9099-C40C66FF867C}">
                  <a14:compatExt spid="_x0000_s3087"/>
                </a:ext>
                <a:ext uri="{FF2B5EF4-FFF2-40B4-BE49-F238E27FC236}">
                  <a16:creationId xmlns:a16="http://schemas.microsoft.com/office/drawing/2014/main" id="{00000000-0008-0000-1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6" name="Check Box 11" descr="Check Box 11" hidden="1">
              <a:extLst>
                <a:ext uri="{63B3BB69-23CF-44E3-9099-C40C66FF867C}">
                  <a14:compatExt spid="_x0000_s3086"/>
                </a:ext>
                <a:ext uri="{FF2B5EF4-FFF2-40B4-BE49-F238E27FC236}">
                  <a16:creationId xmlns:a16="http://schemas.microsoft.com/office/drawing/2014/main" id="{00000000-0008-0000-1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5" name="Check Box 12" descr="Check Box 12" hidden="1">
              <a:extLst>
                <a:ext uri="{63B3BB69-23CF-44E3-9099-C40C66FF867C}">
                  <a14:compatExt spid="_x0000_s3085"/>
                </a:ext>
                <a:ext uri="{FF2B5EF4-FFF2-40B4-BE49-F238E27FC236}">
                  <a16:creationId xmlns:a16="http://schemas.microsoft.com/office/drawing/2014/main" id="{00000000-0008-0000-1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23</xdr:col>
      <xdr:colOff>47520</xdr:colOff>
      <xdr:row>60</xdr:row>
      <xdr:rowOff>61560</xdr:rowOff>
    </xdr:from>
    <xdr:to>
      <xdr:col>44</xdr:col>
      <xdr:colOff>67680</xdr:colOff>
      <xdr:row>63</xdr:row>
      <xdr:rowOff>9720</xdr:rowOff>
    </xdr:to>
    <xdr:sp macro="" textlink="">
      <xdr:nvSpPr>
        <xdr:cNvPr id="17" name="Text Box 1">
          <a:extLst>
            <a:ext uri="{FF2B5EF4-FFF2-40B4-BE49-F238E27FC236}">
              <a16:creationId xmlns:a16="http://schemas.microsoft.com/office/drawing/2014/main" id="{00000000-0008-0000-1300-000011000000}"/>
            </a:ext>
          </a:extLst>
        </xdr:cNvPr>
        <xdr:cNvSpPr/>
      </xdr:nvSpPr>
      <xdr:spPr>
        <a:xfrm>
          <a:off x="1726560" y="10339200"/>
          <a:ext cx="1446840" cy="633960"/>
        </a:xfrm>
        <a:prstGeom prst="rect">
          <a:avLst/>
        </a:prstGeom>
        <a:solidFill>
          <a:srgbClr val="CCFFFF"/>
        </a:solidFill>
        <a:ln w="9525" cap="rnd">
          <a:solidFill>
            <a:srgbClr val="000000"/>
          </a:solidFill>
          <a:prstDash val="sysDot"/>
          <a:miter/>
        </a:ln>
      </xdr:spPr>
      <xdr:style>
        <a:lnRef idx="0">
          <a:scrgbClr r="0" g="0" b="0"/>
        </a:lnRef>
        <a:fillRef idx="0">
          <a:scrgbClr r="0" g="0" b="0"/>
        </a:fillRef>
        <a:effectRef idx="0">
          <a:scrgbClr r="0" g="0" b="0"/>
        </a:effectRef>
        <a:fontRef idx="minor"/>
      </xdr:style>
      <xdr:txBody>
        <a:bodyPr vertOverflow="clip" lIns="18360" tIns="18360" rIns="0" bIns="18360" anchor="ctr" upright="1">
          <a:noAutofit/>
        </a:bodyPr>
        <a:lstStyle/>
        <a:p>
          <a:pPr>
            <a:lnSpc>
              <a:spcPct val="100000"/>
            </a:lnSpc>
          </a:pPr>
          <a:r>
            <a:rPr lang="en-US" sz="600" b="0" strike="noStrike" spc="-1">
              <a:solidFill>
                <a:srgbClr val="000000"/>
              </a:solidFill>
              <a:latin typeface="ＭＳ Ｐゴシック"/>
              <a:ea typeface="ＭＳ Ｐゴシック"/>
            </a:rPr>
            <a:t>For customers appointed by Corporate Research Division to which points 5 or 6 apply in Section 1, request a recommendation from the credit division in charge of the transaction (send copy).</a:t>
          </a:r>
          <a:endParaRPr lang="en-IN" sz="600" b="0" strike="noStrike" spc="-1">
            <a:latin typeface="Times New Roman"/>
          </a:endParaRPr>
        </a:p>
      </xdr:txBody>
    </xdr:sp>
    <xdr:clientData/>
  </xdr:twoCellAnchor>
  <xdr:twoCellAnchor>
    <xdr:from>
      <xdr:col>47</xdr:col>
      <xdr:colOff>28440</xdr:colOff>
      <xdr:row>59</xdr:row>
      <xdr:rowOff>9360</xdr:rowOff>
    </xdr:from>
    <xdr:to>
      <xdr:col>59</xdr:col>
      <xdr:colOff>28440</xdr:colOff>
      <xdr:row>61</xdr:row>
      <xdr:rowOff>28440</xdr:rowOff>
    </xdr:to>
    <xdr:sp macro="" textlink="">
      <xdr:nvSpPr>
        <xdr:cNvPr id="18" name="Line 2">
          <a:extLst>
            <a:ext uri="{FF2B5EF4-FFF2-40B4-BE49-F238E27FC236}">
              <a16:creationId xmlns:a16="http://schemas.microsoft.com/office/drawing/2014/main" id="{00000000-0008-0000-1300-000012000000}"/>
            </a:ext>
          </a:extLst>
        </xdr:cNvPr>
        <xdr:cNvSpPr/>
      </xdr:nvSpPr>
      <xdr:spPr>
        <a:xfrm>
          <a:off x="3337920" y="10134360"/>
          <a:ext cx="815400" cy="343080"/>
        </a:xfrm>
        <a:prstGeom prst="line">
          <a:avLst/>
        </a:prstGeom>
        <a:ln w="25400">
          <a:solidFill>
            <a:srgbClr val="000000"/>
          </a:solidFill>
          <a:round/>
          <a:tailEnd type="stealth" w="med" len="med"/>
        </a:ln>
      </xdr:spPr>
      <xdr:style>
        <a:lnRef idx="0">
          <a:scrgbClr r="0" g="0" b="0"/>
        </a:lnRef>
        <a:fillRef idx="0">
          <a:scrgbClr r="0" g="0" b="0"/>
        </a:fillRef>
        <a:effectRef idx="0">
          <a:scrgbClr r="0" g="0" b="0"/>
        </a:effectRef>
        <a:fontRef idx="minor"/>
      </xdr:style>
    </xdr:sp>
    <xdr:clientData/>
  </xdr:twoCellAnchor>
  <xdr:twoCellAnchor>
    <xdr:from>
      <xdr:col>45</xdr:col>
      <xdr:colOff>9360</xdr:colOff>
      <xdr:row>59</xdr:row>
      <xdr:rowOff>114120</xdr:rowOff>
    </xdr:from>
    <xdr:to>
      <xdr:col>58</xdr:col>
      <xdr:colOff>47520</xdr:colOff>
      <xdr:row>61</xdr:row>
      <xdr:rowOff>218880</xdr:rowOff>
    </xdr:to>
    <xdr:sp macro="" textlink="">
      <xdr:nvSpPr>
        <xdr:cNvPr id="19" name="Line 3">
          <a:extLst>
            <a:ext uri="{FF2B5EF4-FFF2-40B4-BE49-F238E27FC236}">
              <a16:creationId xmlns:a16="http://schemas.microsoft.com/office/drawing/2014/main" id="{00000000-0008-0000-1300-000013000000}"/>
            </a:ext>
          </a:extLst>
        </xdr:cNvPr>
        <xdr:cNvSpPr/>
      </xdr:nvSpPr>
      <xdr:spPr>
        <a:xfrm>
          <a:off x="3183120" y="10239120"/>
          <a:ext cx="921240" cy="428760"/>
        </a:xfrm>
        <a:prstGeom prst="line">
          <a:avLst/>
        </a:prstGeom>
        <a:ln w="25400">
          <a:solidFill>
            <a:srgbClr val="000000"/>
          </a:solidFill>
          <a:round/>
          <a:headEnd type="stealth" w="med" len="med"/>
        </a:ln>
      </xdr:spPr>
      <xdr:style>
        <a:lnRef idx="0">
          <a:scrgbClr r="0" g="0" b="0"/>
        </a:lnRef>
        <a:fillRef idx="0">
          <a:scrgbClr r="0" g="0" b="0"/>
        </a:fillRef>
        <a:effectRef idx="0">
          <a:scrgbClr r="0" g="0" b="0"/>
        </a:effectRef>
        <a:fontRef idx="minor"/>
      </xdr:style>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5" name="Check Box 1" descr="Check Box 1" hidden="1">
              <a:extLst>
                <a:ext uri="{63B3BB69-23CF-44E3-9099-C40C66FF867C}">
                  <a14:compatExt spid="_x0000_s4105"/>
                </a:ext>
                <a:ext uri="{FF2B5EF4-FFF2-40B4-BE49-F238E27FC236}">
                  <a16:creationId xmlns:a16="http://schemas.microsoft.com/office/drawing/2014/main" id="{00000000-0008-0000-1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6" name="Check Box 2" descr="Check Box 2" hidden="1">
              <a:extLst>
                <a:ext uri="{63B3BB69-23CF-44E3-9099-C40C66FF867C}">
                  <a14:compatExt spid="_x0000_s4106"/>
                </a:ext>
                <a:ext uri="{FF2B5EF4-FFF2-40B4-BE49-F238E27FC236}">
                  <a16:creationId xmlns:a16="http://schemas.microsoft.com/office/drawing/2014/main" id="{00000000-0008-0000-1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7" name="Check Box 3" descr="Check Box 3" hidden="1">
              <a:extLst>
                <a:ext uri="{63B3BB69-23CF-44E3-9099-C40C66FF867C}">
                  <a14:compatExt spid="_x0000_s4107"/>
                </a:ext>
                <a:ext uri="{FF2B5EF4-FFF2-40B4-BE49-F238E27FC236}">
                  <a16:creationId xmlns:a16="http://schemas.microsoft.com/office/drawing/2014/main" id="{00000000-0008-0000-13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8" name="Check Box 4" descr="Check Box 4" hidden="1">
              <a:extLst>
                <a:ext uri="{63B3BB69-23CF-44E3-9099-C40C66FF867C}">
                  <a14:compatExt spid="_x0000_s4108"/>
                </a:ext>
                <a:ext uri="{FF2B5EF4-FFF2-40B4-BE49-F238E27FC236}">
                  <a16:creationId xmlns:a16="http://schemas.microsoft.com/office/drawing/2014/main" id="{00000000-0008-0000-13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xdr:from>
          <xdr:col>89</xdr:col>
          <xdr:colOff>25400</xdr:colOff>
          <xdr:row>11</xdr:row>
          <xdr:rowOff>6350</xdr:rowOff>
        </xdr:from>
        <xdr:to>
          <xdr:col>94</xdr:col>
          <xdr:colOff>12700</xdr:colOff>
          <xdr:row>12</xdr:row>
          <xdr:rowOff>12700</xdr:rowOff>
        </xdr:to>
        <xdr:sp macro="" textlink="">
          <xdr:nvSpPr>
            <xdr:cNvPr id="4100" name="shape_0" hidden="1">
              <a:extLst>
                <a:ext uri="{63B3BB69-23CF-44E3-9099-C40C66FF867C}">
                  <a14:compatExt spid="_x0000_s4100"/>
                </a:ext>
                <a:ext uri="{FF2B5EF4-FFF2-40B4-BE49-F238E27FC236}">
                  <a16:creationId xmlns:a16="http://schemas.microsoft.com/office/drawing/2014/main" id="{00000000-0008-0000-1300-000004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96</xdr:col>
          <xdr:colOff>38100</xdr:colOff>
          <xdr:row>11</xdr:row>
          <xdr:rowOff>6350</xdr:rowOff>
        </xdr:from>
        <xdr:to>
          <xdr:col>101</xdr:col>
          <xdr:colOff>25400</xdr:colOff>
          <xdr:row>12</xdr:row>
          <xdr:rowOff>12700</xdr:rowOff>
        </xdr:to>
        <xdr:sp macro="" textlink="">
          <xdr:nvSpPr>
            <xdr:cNvPr id="4099" name="shape_0" hidden="1">
              <a:extLst>
                <a:ext uri="{63B3BB69-23CF-44E3-9099-C40C66FF867C}">
                  <a14:compatExt spid="_x0000_s4099"/>
                </a:ext>
                <a:ext uri="{FF2B5EF4-FFF2-40B4-BE49-F238E27FC236}">
                  <a16:creationId xmlns:a16="http://schemas.microsoft.com/office/drawing/2014/main" id="{00000000-0008-0000-1300-000003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89</xdr:col>
          <xdr:colOff>25400</xdr:colOff>
          <xdr:row>12</xdr:row>
          <xdr:rowOff>6350</xdr:rowOff>
        </xdr:from>
        <xdr:to>
          <xdr:col>94</xdr:col>
          <xdr:colOff>12700</xdr:colOff>
          <xdr:row>13</xdr:row>
          <xdr:rowOff>12700</xdr:rowOff>
        </xdr:to>
        <xdr:sp macro="" textlink="">
          <xdr:nvSpPr>
            <xdr:cNvPr id="4098" name="shape_0" hidden="1">
              <a:extLst>
                <a:ext uri="{63B3BB69-23CF-44E3-9099-C40C66FF867C}">
                  <a14:compatExt spid="_x0000_s4098"/>
                </a:ext>
                <a:ext uri="{FF2B5EF4-FFF2-40B4-BE49-F238E27FC236}">
                  <a16:creationId xmlns:a16="http://schemas.microsoft.com/office/drawing/2014/main" id="{00000000-0008-0000-1300-000002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96</xdr:col>
          <xdr:colOff>38100</xdr:colOff>
          <xdr:row>12</xdr:row>
          <xdr:rowOff>6350</xdr:rowOff>
        </xdr:from>
        <xdr:to>
          <xdr:col>101</xdr:col>
          <xdr:colOff>25400</xdr:colOff>
          <xdr:row>13</xdr:row>
          <xdr:rowOff>12700</xdr:rowOff>
        </xdr:to>
        <xdr:sp macro="" textlink="">
          <xdr:nvSpPr>
            <xdr:cNvPr id="4097" name="shape_0" hidden="1">
              <a:extLst>
                <a:ext uri="{63B3BB69-23CF-44E3-9099-C40C66FF867C}">
                  <a14:compatExt spid="_x0000_s4097"/>
                </a:ext>
                <a:ext uri="{FF2B5EF4-FFF2-40B4-BE49-F238E27FC236}">
                  <a16:creationId xmlns:a16="http://schemas.microsoft.com/office/drawing/2014/main" id="{00000000-0008-0000-1300-000001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4" name="Check Box 1" descr="Check Box 1" hidden="1">
              <a:extLst>
                <a:ext uri="{63B3BB69-23CF-44E3-9099-C40C66FF867C}">
                  <a14:compatExt spid="_x0000_s4104"/>
                </a:ext>
                <a:ext uri="{FF2B5EF4-FFF2-40B4-BE49-F238E27FC236}">
                  <a16:creationId xmlns:a16="http://schemas.microsoft.com/office/drawing/2014/main" id="{00000000-0008-0000-13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3" name="Check Box 2" descr="Check Box 2" hidden="1">
              <a:extLst>
                <a:ext uri="{63B3BB69-23CF-44E3-9099-C40C66FF867C}">
                  <a14:compatExt spid="_x0000_s4103"/>
                </a:ext>
                <a:ext uri="{FF2B5EF4-FFF2-40B4-BE49-F238E27FC236}">
                  <a16:creationId xmlns:a16="http://schemas.microsoft.com/office/drawing/2014/main" id="{00000000-0008-0000-13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2" name="Check Box 3" descr="Check Box 3" hidden="1">
              <a:extLst>
                <a:ext uri="{63B3BB69-23CF-44E3-9099-C40C66FF867C}">
                  <a14:compatExt spid="_x0000_s4102"/>
                </a:ext>
                <a:ext uri="{FF2B5EF4-FFF2-40B4-BE49-F238E27FC236}">
                  <a16:creationId xmlns:a16="http://schemas.microsoft.com/office/drawing/2014/main" id="{00000000-0008-0000-1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1" name="Check Box 4" descr="Check Box 4" hidden="1">
              <a:extLst>
                <a:ext uri="{63B3BB69-23CF-44E3-9099-C40C66FF867C}">
                  <a14:compatExt spid="_x0000_s4101"/>
                </a:ext>
                <a:ext uri="{FF2B5EF4-FFF2-40B4-BE49-F238E27FC236}">
                  <a16:creationId xmlns:a16="http://schemas.microsoft.com/office/drawing/2014/main" id="{00000000-0008-0000-1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04%20DELIVERY%20FUNCTIONS/02%20CRA/Rating%20Application/Input%20Sheet_GCCD_Sampl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Q:/&#34276;&#20117;/&#9318;&#26684;&#20184;&#20877;&#27083;&#31689;/&#29694;&#34892;&#24115;&#31080;/&#26989;&#31649;/0719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H13&#23455;&#32318;/0104/H1304M-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vsfile01\data\windows\TEMP\IBM%20401K\Kayama\&#20966;&#29702;&#12497;&#12479;&#12540;&#12531;&#215;&#12503;&#12525;&#12475;&#12473;&#38306;&#36899;&#3492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9632;&#26684;&#20184;&#12514;&#12487;&#12523;&#20877;&#27083;&#31689;/200_DFV&#25552;&#20986;/&#9632;20100716&#38598;&#32004;&#26696;/20100716_&#36001;&#21209;&#38917;&#30446;&#38598;&#32004;&#2669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WINNT/Profiles/b9417087/TEMP/C.Lotus.Notes.Data/&#21307;&#30274;&#27861;&#20154;_&#27491;&#35215;&#21270;&#36039;&#26009;&#65334;&#65349;&#65362;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st0001\e\&#12415;&#12378;&#12411;\&#35443;&#32048;&#35373;&#35336;&#26360;_&#12484;&#12540;&#12523;&#32080;&#26524;\STR071B0_&#37326;&#30000;\STR071B0_TOO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P:/&#9632;&#26684;&#20184;&#12514;&#12487;&#12523;&#20877;&#27083;&#31689;/200_DFV&#25552;&#20986;/&#9632;20100716&#38598;&#32004;&#26696;/20100716_&#36001;&#21209;&#38917;&#30446;&#38598;&#32004;&#2669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EUEJ47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D:/&#34276;&#20117;/&#9318;&#26684;&#20184;&#20877;&#27083;&#31689;/&#29694;&#34892;&#24115;&#31080;/&#26989;&#31649;/0719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M:/&#34276;&#20117;/&#9318;&#26684;&#20184;&#20877;&#27083;&#31689;/&#29694;&#34892;&#24115;&#31080;/&#26989;&#31649;/0719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mgs0105/AppData/Local/Temp/notes90C43B/(A-2A-3)CAA%20Determination%20Worksheet&#252;%5eEffectiveness%20of%20Guarante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WINNT/Profiles/b9417087/TEMP/C.Lotus.Notes.Data/&#21307;&#30274;&#27861;&#20154;_&#27491;&#35215;&#21270;&#36039;&#26009;&#65334;&#65349;&#65362;4.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EUEJ47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34276;&#20117;/&#9318;&#26684;&#20184;&#20877;&#27083;&#31689;/&#29694;&#34892;&#24115;&#31080;/&#26989;&#31649;/0719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8.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19.xml.rels><?xml version="1.0" encoding="UTF-8" standalone="yes"?>
<Relationships xmlns="http://schemas.openxmlformats.org/package/2006/relationships"><Relationship Id="rId13" Type="http://schemas.openxmlformats.org/officeDocument/2006/relationships/ctrlProp" Target="../ctrlProps/ctrlProp35.xml"/><Relationship Id="rId18" Type="http://schemas.openxmlformats.org/officeDocument/2006/relationships/ctrlProp" Target="../ctrlProps/ctrlProp40.xml"/><Relationship Id="rId26" Type="http://schemas.openxmlformats.org/officeDocument/2006/relationships/ctrlProp" Target="../ctrlProps/ctrlProp48.xml"/><Relationship Id="rId39" Type="http://schemas.openxmlformats.org/officeDocument/2006/relationships/ctrlProp" Target="../ctrlProps/ctrlProp61.xml"/><Relationship Id="rId21" Type="http://schemas.openxmlformats.org/officeDocument/2006/relationships/ctrlProp" Target="../ctrlProps/ctrlProp43.xml"/><Relationship Id="rId34" Type="http://schemas.openxmlformats.org/officeDocument/2006/relationships/ctrlProp" Target="../ctrlProps/ctrlProp56.xml"/><Relationship Id="rId7" Type="http://schemas.openxmlformats.org/officeDocument/2006/relationships/ctrlProp" Target="../ctrlProps/ctrlProp29.xml"/><Relationship Id="rId12" Type="http://schemas.openxmlformats.org/officeDocument/2006/relationships/ctrlProp" Target="../ctrlProps/ctrlProp34.xml"/><Relationship Id="rId17" Type="http://schemas.openxmlformats.org/officeDocument/2006/relationships/ctrlProp" Target="../ctrlProps/ctrlProp39.xml"/><Relationship Id="rId25" Type="http://schemas.openxmlformats.org/officeDocument/2006/relationships/ctrlProp" Target="../ctrlProps/ctrlProp47.xml"/><Relationship Id="rId33" Type="http://schemas.openxmlformats.org/officeDocument/2006/relationships/ctrlProp" Target="../ctrlProps/ctrlProp55.xml"/><Relationship Id="rId38" Type="http://schemas.openxmlformats.org/officeDocument/2006/relationships/ctrlProp" Target="../ctrlProps/ctrlProp60.xml"/><Relationship Id="rId2" Type="http://schemas.openxmlformats.org/officeDocument/2006/relationships/drawing" Target="../drawings/drawing3.xml"/><Relationship Id="rId16" Type="http://schemas.openxmlformats.org/officeDocument/2006/relationships/ctrlProp" Target="../ctrlProps/ctrlProp38.xml"/><Relationship Id="rId20" Type="http://schemas.openxmlformats.org/officeDocument/2006/relationships/ctrlProp" Target="../ctrlProps/ctrlProp42.xml"/><Relationship Id="rId29" Type="http://schemas.openxmlformats.org/officeDocument/2006/relationships/ctrlProp" Target="../ctrlProps/ctrlProp51.xml"/><Relationship Id="rId1" Type="http://schemas.openxmlformats.org/officeDocument/2006/relationships/printerSettings" Target="../printerSettings/printerSettings19.bin"/><Relationship Id="rId6" Type="http://schemas.openxmlformats.org/officeDocument/2006/relationships/ctrlProp" Target="../ctrlProps/ctrlProp28.xml"/><Relationship Id="rId11" Type="http://schemas.openxmlformats.org/officeDocument/2006/relationships/ctrlProp" Target="../ctrlProps/ctrlProp33.xml"/><Relationship Id="rId24" Type="http://schemas.openxmlformats.org/officeDocument/2006/relationships/ctrlProp" Target="../ctrlProps/ctrlProp46.xml"/><Relationship Id="rId32" Type="http://schemas.openxmlformats.org/officeDocument/2006/relationships/ctrlProp" Target="../ctrlProps/ctrlProp54.xml"/><Relationship Id="rId37" Type="http://schemas.openxmlformats.org/officeDocument/2006/relationships/ctrlProp" Target="../ctrlProps/ctrlProp59.xml"/><Relationship Id="rId5" Type="http://schemas.openxmlformats.org/officeDocument/2006/relationships/ctrlProp" Target="../ctrlProps/ctrlProp27.xml"/><Relationship Id="rId15" Type="http://schemas.openxmlformats.org/officeDocument/2006/relationships/ctrlProp" Target="../ctrlProps/ctrlProp37.xml"/><Relationship Id="rId23" Type="http://schemas.openxmlformats.org/officeDocument/2006/relationships/ctrlProp" Target="../ctrlProps/ctrlProp45.xml"/><Relationship Id="rId28" Type="http://schemas.openxmlformats.org/officeDocument/2006/relationships/ctrlProp" Target="../ctrlProps/ctrlProp50.xml"/><Relationship Id="rId36" Type="http://schemas.openxmlformats.org/officeDocument/2006/relationships/ctrlProp" Target="../ctrlProps/ctrlProp58.xml"/><Relationship Id="rId10" Type="http://schemas.openxmlformats.org/officeDocument/2006/relationships/ctrlProp" Target="../ctrlProps/ctrlProp32.xml"/><Relationship Id="rId19" Type="http://schemas.openxmlformats.org/officeDocument/2006/relationships/ctrlProp" Target="../ctrlProps/ctrlProp41.xml"/><Relationship Id="rId31" Type="http://schemas.openxmlformats.org/officeDocument/2006/relationships/ctrlProp" Target="../ctrlProps/ctrlProp53.xml"/><Relationship Id="rId4" Type="http://schemas.openxmlformats.org/officeDocument/2006/relationships/ctrlProp" Target="../ctrlProps/ctrlProp26.xml"/><Relationship Id="rId9" Type="http://schemas.openxmlformats.org/officeDocument/2006/relationships/ctrlProp" Target="../ctrlProps/ctrlProp31.xml"/><Relationship Id="rId14" Type="http://schemas.openxmlformats.org/officeDocument/2006/relationships/ctrlProp" Target="../ctrlProps/ctrlProp36.xml"/><Relationship Id="rId22" Type="http://schemas.openxmlformats.org/officeDocument/2006/relationships/ctrlProp" Target="../ctrlProps/ctrlProp44.xml"/><Relationship Id="rId27" Type="http://schemas.openxmlformats.org/officeDocument/2006/relationships/ctrlProp" Target="../ctrlProps/ctrlProp49.xml"/><Relationship Id="rId30" Type="http://schemas.openxmlformats.org/officeDocument/2006/relationships/ctrlProp" Target="../ctrlProps/ctrlProp52.xml"/><Relationship Id="rId35" Type="http://schemas.openxmlformats.org/officeDocument/2006/relationships/ctrlProp" Target="../ctrlProps/ctrlProp57.xml"/><Relationship Id="rId8" Type="http://schemas.openxmlformats.org/officeDocument/2006/relationships/ctrlProp" Target="../ctrlProps/ctrlProp30.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66.xml"/><Relationship Id="rId13" Type="http://schemas.openxmlformats.org/officeDocument/2006/relationships/ctrlProp" Target="../ctrlProps/ctrlProp71.xml"/><Relationship Id="rId3" Type="http://schemas.openxmlformats.org/officeDocument/2006/relationships/vmlDrawing" Target="../drawings/vmlDrawing3.vml"/><Relationship Id="rId7" Type="http://schemas.openxmlformats.org/officeDocument/2006/relationships/ctrlProp" Target="../ctrlProps/ctrlProp65.xml"/><Relationship Id="rId12" Type="http://schemas.openxmlformats.org/officeDocument/2006/relationships/ctrlProp" Target="../ctrlProps/ctrlProp70.xml"/><Relationship Id="rId2" Type="http://schemas.openxmlformats.org/officeDocument/2006/relationships/drawing" Target="../drawings/drawing4.xml"/><Relationship Id="rId1" Type="http://schemas.openxmlformats.org/officeDocument/2006/relationships/printerSettings" Target="../printerSettings/printerSettings20.bin"/><Relationship Id="rId6" Type="http://schemas.openxmlformats.org/officeDocument/2006/relationships/ctrlProp" Target="../ctrlProps/ctrlProp64.xml"/><Relationship Id="rId11" Type="http://schemas.openxmlformats.org/officeDocument/2006/relationships/ctrlProp" Target="../ctrlProps/ctrlProp69.xml"/><Relationship Id="rId5" Type="http://schemas.openxmlformats.org/officeDocument/2006/relationships/ctrlProp" Target="../ctrlProps/ctrlProp63.xml"/><Relationship Id="rId15" Type="http://schemas.openxmlformats.org/officeDocument/2006/relationships/ctrlProp" Target="../ctrlProps/ctrlProp73.xml"/><Relationship Id="rId10" Type="http://schemas.openxmlformats.org/officeDocument/2006/relationships/ctrlProp" Target="../ctrlProps/ctrlProp68.xml"/><Relationship Id="rId4" Type="http://schemas.openxmlformats.org/officeDocument/2006/relationships/ctrlProp" Target="../ctrlProps/ctrlProp62.xml"/><Relationship Id="rId9" Type="http://schemas.openxmlformats.org/officeDocument/2006/relationships/ctrlProp" Target="../ctrlProps/ctrlProp67.xml"/><Relationship Id="rId14" Type="http://schemas.openxmlformats.org/officeDocument/2006/relationships/ctrlProp" Target="../ctrlProps/ctrlProp7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26"/>
  <sheetViews>
    <sheetView showGridLines="0" view="pageBreakPreview" zoomScale="95" zoomScaleNormal="100" zoomScalePageLayoutView="95" workbookViewId="0">
      <selection activeCell="G14" sqref="G14"/>
    </sheetView>
  </sheetViews>
  <sheetFormatPr defaultColWidth="9" defaultRowHeight="14"/>
  <cols>
    <col min="1" max="1" width="40.7265625" style="6" customWidth="1"/>
    <col min="2" max="4" width="14.26953125" style="6" customWidth="1"/>
    <col min="5" max="5" width="14.08984375" style="6" customWidth="1"/>
    <col min="6" max="6" width="14.26953125" style="6" customWidth="1"/>
    <col min="7" max="7" width="13.6328125" style="7" customWidth="1"/>
    <col min="8" max="8" width="10.7265625" style="6" customWidth="1"/>
    <col min="9" max="9" width="11.90625" style="6" hidden="1" customWidth="1"/>
    <col min="10" max="10" width="10.7265625" style="6" hidden="1" customWidth="1"/>
    <col min="11" max="11" width="11.90625" style="6" hidden="1" customWidth="1"/>
    <col min="12" max="12" width="19.36328125" style="6" hidden="1" customWidth="1"/>
    <col min="13" max="13" width="15.36328125" style="6" hidden="1" customWidth="1"/>
    <col min="14" max="14" width="12" style="6" hidden="1" customWidth="1"/>
    <col min="15" max="15" width="12.36328125" style="6" customWidth="1"/>
    <col min="16" max="18" width="11.7265625" style="6" customWidth="1"/>
    <col min="19" max="19" width="14.7265625" style="6" customWidth="1"/>
    <col min="20" max="20" width="11.7265625" style="6" customWidth="1"/>
    <col min="21" max="27" width="12.08984375" style="6" customWidth="1"/>
    <col min="28" max="1024" width="9" style="6"/>
  </cols>
  <sheetData>
    <row r="1" spans="1:28">
      <c r="B1" s="8" t="s">
        <v>0</v>
      </c>
      <c r="C1" s="8"/>
      <c r="D1" s="8"/>
      <c r="E1" s="8"/>
      <c r="L1" s="6" t="s">
        <v>1</v>
      </c>
      <c r="T1" s="9"/>
      <c r="U1" s="9"/>
      <c r="V1" s="9"/>
      <c r="W1" s="9"/>
      <c r="X1" s="9"/>
      <c r="Y1" s="9"/>
      <c r="Z1" s="9"/>
      <c r="AA1" s="9"/>
      <c r="AB1" s="9"/>
    </row>
    <row r="2" spans="1:28">
      <c r="A2" s="10" t="s">
        <v>2</v>
      </c>
      <c r="B2" s="622" t="s">
        <v>3</v>
      </c>
      <c r="C2" s="622"/>
      <c r="D2" s="622"/>
      <c r="E2" s="622"/>
      <c r="L2" s="6" t="s">
        <v>4</v>
      </c>
      <c r="M2" s="9" t="s">
        <v>5</v>
      </c>
    </row>
    <row r="3" spans="1:28">
      <c r="A3" s="10" t="s">
        <v>6</v>
      </c>
      <c r="B3" s="622" t="s">
        <v>7</v>
      </c>
      <c r="C3" s="622"/>
      <c r="D3" s="622"/>
      <c r="E3" s="622"/>
      <c r="G3" s="11" t="s">
        <v>8</v>
      </c>
      <c r="H3" s="12"/>
      <c r="L3" s="6" t="s">
        <v>9</v>
      </c>
      <c r="M3" s="9" t="s">
        <v>10</v>
      </c>
    </row>
    <row r="4" spans="1:28" ht="28">
      <c r="A4" s="10" t="s">
        <v>11</v>
      </c>
      <c r="B4" s="622">
        <v>6612351</v>
      </c>
      <c r="C4" s="622"/>
      <c r="D4" s="622"/>
      <c r="E4" s="622"/>
      <c r="G4" s="11" t="s">
        <v>12</v>
      </c>
      <c r="H4" s="12"/>
      <c r="L4" s="6" t="s">
        <v>13</v>
      </c>
      <c r="M4" s="6" t="s">
        <v>14</v>
      </c>
    </row>
    <row r="5" spans="1:28" ht="15" customHeight="1">
      <c r="A5" s="10" t="s">
        <v>15</v>
      </c>
      <c r="B5" s="625" t="s">
        <v>16</v>
      </c>
      <c r="C5" s="625"/>
      <c r="D5" s="625"/>
      <c r="E5" s="625"/>
      <c r="G5" s="11" t="s">
        <v>17</v>
      </c>
      <c r="H5" s="5"/>
      <c r="L5" s="6" t="s">
        <v>18</v>
      </c>
      <c r="M5" s="6" t="s">
        <v>19</v>
      </c>
    </row>
    <row r="6" spans="1:28">
      <c r="A6" s="10" t="s">
        <v>20</v>
      </c>
      <c r="B6" s="622"/>
      <c r="C6" s="622"/>
      <c r="D6" s="622"/>
      <c r="E6" s="622"/>
      <c r="G6" s="11" t="s">
        <v>21</v>
      </c>
      <c r="H6" s="5"/>
      <c r="L6" s="6" t="s">
        <v>22</v>
      </c>
    </row>
    <row r="7" spans="1:28">
      <c r="A7" s="10" t="s">
        <v>23</v>
      </c>
      <c r="B7" s="622" t="s">
        <v>24</v>
      </c>
      <c r="C7" s="622"/>
      <c r="D7" s="622"/>
      <c r="E7" s="622"/>
      <c r="G7" s="11" t="s">
        <v>25</v>
      </c>
      <c r="H7" s="5"/>
      <c r="L7" s="6" t="s">
        <v>24</v>
      </c>
    </row>
    <row r="8" spans="1:28">
      <c r="A8" s="10" t="s">
        <v>26</v>
      </c>
      <c r="B8" s="622" t="s">
        <v>27</v>
      </c>
      <c r="C8" s="622"/>
      <c r="D8" s="622"/>
      <c r="E8" s="622"/>
      <c r="G8" s="11" t="s">
        <v>28</v>
      </c>
      <c r="H8" s="5"/>
      <c r="L8" s="6" t="s">
        <v>29</v>
      </c>
    </row>
    <row r="9" spans="1:28">
      <c r="A9" s="10" t="s">
        <v>30</v>
      </c>
      <c r="B9" s="622">
        <f>INDEX(H202:O206,MATCH(B10,H202:H206,0),MATCH(B8,H202:O202,0))</f>
        <v>1E-3</v>
      </c>
      <c r="C9" s="622"/>
      <c r="D9" s="622"/>
      <c r="E9" s="622"/>
      <c r="L9" s="6" t="s">
        <v>31</v>
      </c>
    </row>
    <row r="10" spans="1:28">
      <c r="A10" s="10" t="s">
        <v>32</v>
      </c>
      <c r="B10" s="622" t="s">
        <v>33</v>
      </c>
      <c r="C10" s="622"/>
      <c r="D10" s="622"/>
      <c r="E10" s="622"/>
      <c r="J10" s="13"/>
    </row>
    <row r="11" spans="1:28">
      <c r="A11" s="10" t="s">
        <v>34</v>
      </c>
      <c r="B11" s="622" t="s">
        <v>35</v>
      </c>
      <c r="C11" s="622"/>
      <c r="D11" s="622"/>
      <c r="E11" s="622"/>
      <c r="J11" s="13"/>
    </row>
    <row r="12" spans="1:28" ht="28">
      <c r="A12" s="14" t="s">
        <v>36</v>
      </c>
      <c r="B12" s="622"/>
      <c r="C12" s="622"/>
      <c r="D12" s="622"/>
      <c r="E12" s="622"/>
      <c r="I12" s="13"/>
      <c r="J12" s="13"/>
    </row>
    <row r="13" spans="1:28">
      <c r="A13" s="10" t="s">
        <v>37</v>
      </c>
      <c r="B13" s="622"/>
      <c r="C13" s="622"/>
      <c r="D13" s="622"/>
      <c r="E13" s="622"/>
      <c r="I13" s="13"/>
    </row>
    <row r="14" spans="1:28">
      <c r="A14" s="10" t="s">
        <v>38</v>
      </c>
      <c r="B14" s="622"/>
      <c r="C14" s="622"/>
      <c r="D14" s="622"/>
      <c r="E14" s="622"/>
    </row>
    <row r="15" spans="1:28" s="15" customFormat="1" ht="6" customHeight="1">
      <c r="G15" s="16"/>
    </row>
    <row r="16" spans="1:28" ht="15.75" customHeight="1">
      <c r="A16" s="17" t="s">
        <v>39</v>
      </c>
      <c r="B16" s="17"/>
      <c r="C16" s="17"/>
      <c r="D16" s="18"/>
      <c r="E16" s="18"/>
      <c r="F16" s="18"/>
    </row>
    <row r="17" spans="1:19" ht="15.75" customHeight="1">
      <c r="A17" s="17"/>
      <c r="B17" s="17"/>
      <c r="C17" s="17"/>
      <c r="D17" s="18"/>
      <c r="E17" s="18"/>
      <c r="F17" s="18"/>
      <c r="G17" s="19"/>
    </row>
    <row r="18" spans="1:19">
      <c r="A18" s="18" t="s">
        <v>40</v>
      </c>
      <c r="B18" s="20" t="str">
        <f t="shared" ref="B18:G18" si="0">IF(OR(B77&gt;0.5,B77&lt;-0.5),"Check","OK")</f>
        <v>OK</v>
      </c>
      <c r="C18" s="20" t="str">
        <f t="shared" si="0"/>
        <v>OK</v>
      </c>
      <c r="D18" s="20" t="str">
        <f t="shared" si="0"/>
        <v>OK</v>
      </c>
      <c r="E18" s="20" t="str">
        <f t="shared" si="0"/>
        <v>OK</v>
      </c>
      <c r="F18" s="20" t="str">
        <f t="shared" si="0"/>
        <v>OK</v>
      </c>
      <c r="G18" s="21" t="str">
        <f t="shared" si="0"/>
        <v>OK</v>
      </c>
      <c r="I18" s="22"/>
    </row>
    <row r="19" spans="1:19">
      <c r="A19" s="23" t="s">
        <v>41</v>
      </c>
      <c r="B19" s="23"/>
      <c r="C19" s="23"/>
      <c r="D19" s="18"/>
      <c r="E19" s="18"/>
      <c r="F19" s="18"/>
      <c r="G19" s="19"/>
      <c r="H19" s="18"/>
      <c r="I19" s="18"/>
      <c r="K19" s="24"/>
    </row>
    <row r="20" spans="1:19" ht="28">
      <c r="A20" s="18"/>
      <c r="B20" s="18"/>
      <c r="C20" s="18"/>
      <c r="D20" s="18"/>
      <c r="E20" s="18"/>
      <c r="F20" s="18"/>
      <c r="G20" s="25" t="str">
        <f>"in "&amp;B7&amp;" "&amp;B8</f>
        <v>in NZD Thousands</v>
      </c>
      <c r="H20" s="18"/>
      <c r="I20" s="18"/>
      <c r="O20" s="18"/>
      <c r="P20" s="18"/>
      <c r="Q20" s="18"/>
      <c r="R20" s="18"/>
      <c r="S20" s="26" t="str">
        <f>"in "&amp;B7&amp;" "&amp;B10</f>
        <v>in NZD Millions</v>
      </c>
    </row>
    <row r="21" spans="1:19">
      <c r="A21" s="27" t="s">
        <v>42</v>
      </c>
      <c r="B21" s="28" t="str">
        <f>LEFT(C21,4)-1&amp;RIGHT(C21,3)</f>
        <v>2017/03</v>
      </c>
      <c r="C21" s="28" t="str">
        <f>LEFT(D21,4)-1&amp;RIGHT(D21,3)</f>
        <v>2018/03</v>
      </c>
      <c r="D21" s="28" t="str">
        <f>LEFT(E21,4)-1&amp;RIGHT(E21,3)</f>
        <v>2019/03</v>
      </c>
      <c r="E21" s="28" t="str">
        <f>LEFT(F21,4)-1&amp;RIGHT(F21,3)</f>
        <v>2020/03</v>
      </c>
      <c r="F21" s="28" t="str">
        <f>LEFT(G21,4)-1&amp;RIGHT(G21,3)</f>
        <v>2021/03</v>
      </c>
      <c r="G21" s="29" t="str">
        <f>B11</f>
        <v>2022/03</v>
      </c>
      <c r="O21" s="28" t="str">
        <f>+C21</f>
        <v>2018/03</v>
      </c>
      <c r="P21" s="28" t="str">
        <f>+D21</f>
        <v>2019/03</v>
      </c>
      <c r="Q21" s="28" t="str">
        <f>+E21</f>
        <v>2020/03</v>
      </c>
      <c r="R21" s="28" t="str">
        <f>+F21</f>
        <v>2021/03</v>
      </c>
      <c r="S21" s="28" t="str">
        <f>+G21</f>
        <v>2022/03</v>
      </c>
    </row>
    <row r="22" spans="1:19">
      <c r="A22" s="27"/>
      <c r="B22" s="28">
        <v>12</v>
      </c>
      <c r="C22" s="28">
        <v>12</v>
      </c>
      <c r="D22" s="28">
        <v>12</v>
      </c>
      <c r="E22" s="28">
        <v>12</v>
      </c>
      <c r="F22" s="28">
        <v>12</v>
      </c>
      <c r="G22" s="29">
        <v>12</v>
      </c>
      <c r="O22" s="28">
        <v>12</v>
      </c>
      <c r="P22" s="28">
        <v>12</v>
      </c>
      <c r="Q22" s="28">
        <v>12</v>
      </c>
      <c r="R22" s="28">
        <v>12</v>
      </c>
      <c r="S22" s="28">
        <v>12</v>
      </c>
    </row>
    <row r="23" spans="1:19">
      <c r="A23" s="30" t="s">
        <v>43</v>
      </c>
      <c r="B23" s="31">
        <f>'BS (Assets) breakdown'!C26</f>
        <v>0</v>
      </c>
      <c r="C23" s="31">
        <f>'BS (Assets) breakdown'!D26</f>
        <v>0</v>
      </c>
      <c r="D23" s="31">
        <f>'BS (Assets) breakdown'!E26</f>
        <v>0</v>
      </c>
      <c r="E23" s="31">
        <f>'BS (Assets) breakdown'!F26</f>
        <v>0</v>
      </c>
      <c r="F23" s="31">
        <f>'BS (Assets) breakdown'!G26</f>
        <v>0</v>
      </c>
      <c r="G23" s="31">
        <f>'BS (Assets) breakdown'!H26</f>
        <v>0</v>
      </c>
      <c r="O23" s="31">
        <f t="shared" ref="O23:S28" si="1">+C23*$B$9</f>
        <v>0</v>
      </c>
      <c r="P23" s="31">
        <f t="shared" si="1"/>
        <v>0</v>
      </c>
      <c r="Q23" s="31">
        <f t="shared" si="1"/>
        <v>0</v>
      </c>
      <c r="R23" s="31">
        <f t="shared" si="1"/>
        <v>0</v>
      </c>
      <c r="S23" s="31">
        <f t="shared" si="1"/>
        <v>0</v>
      </c>
    </row>
    <row r="24" spans="1:19">
      <c r="A24" s="30" t="s">
        <v>44</v>
      </c>
      <c r="B24" s="31">
        <f>'BS (Assets) breakdown'!C40</f>
        <v>0</v>
      </c>
      <c r="C24" s="31">
        <f>'BS (Assets) breakdown'!D40</f>
        <v>0</v>
      </c>
      <c r="D24" s="31">
        <f>'BS (Assets) breakdown'!E40</f>
        <v>0</v>
      </c>
      <c r="E24" s="31">
        <f>'BS (Assets) breakdown'!F40</f>
        <v>0</v>
      </c>
      <c r="F24" s="31">
        <f>'BS (Assets) breakdown'!G40</f>
        <v>0</v>
      </c>
      <c r="G24" s="31">
        <f>'BS (Assets) breakdown'!H40</f>
        <v>0</v>
      </c>
      <c r="N24" s="32">
        <f>B24*$B$9</f>
        <v>0</v>
      </c>
      <c r="O24" s="31">
        <f t="shared" si="1"/>
        <v>0</v>
      </c>
      <c r="P24" s="31">
        <f t="shared" si="1"/>
        <v>0</v>
      </c>
      <c r="Q24" s="31">
        <f t="shared" si="1"/>
        <v>0</v>
      </c>
      <c r="R24" s="31">
        <f t="shared" si="1"/>
        <v>0</v>
      </c>
      <c r="S24" s="31">
        <f t="shared" si="1"/>
        <v>0</v>
      </c>
    </row>
    <row r="25" spans="1:19">
      <c r="A25" s="30" t="s">
        <v>45</v>
      </c>
      <c r="B25" s="31">
        <f>'BS (Assets) breakdown'!C53</f>
        <v>0</v>
      </c>
      <c r="C25" s="31">
        <f>'BS (Assets) breakdown'!D53</f>
        <v>0</v>
      </c>
      <c r="D25" s="31">
        <f>'BS (Assets) breakdown'!E53</f>
        <v>0</v>
      </c>
      <c r="E25" s="31">
        <f>'BS (Assets) breakdown'!F53</f>
        <v>0</v>
      </c>
      <c r="F25" s="31">
        <f>'BS (Assets) breakdown'!G53</f>
        <v>0</v>
      </c>
      <c r="G25" s="31">
        <f>'BS (Assets) breakdown'!H53</f>
        <v>0</v>
      </c>
      <c r="N25" s="32">
        <f>B25*$B$9</f>
        <v>0</v>
      </c>
      <c r="O25" s="31">
        <f t="shared" si="1"/>
        <v>0</v>
      </c>
      <c r="P25" s="31">
        <f t="shared" si="1"/>
        <v>0</v>
      </c>
      <c r="Q25" s="31">
        <f t="shared" si="1"/>
        <v>0</v>
      </c>
      <c r="R25" s="31">
        <f t="shared" si="1"/>
        <v>0</v>
      </c>
      <c r="S25" s="31">
        <f t="shared" si="1"/>
        <v>0</v>
      </c>
    </row>
    <row r="26" spans="1:19">
      <c r="A26" s="30" t="s">
        <v>46</v>
      </c>
      <c r="B26" s="31">
        <f>'BS (Assets) breakdown'!C67</f>
        <v>0</v>
      </c>
      <c r="C26" s="31">
        <f>'BS (Assets) breakdown'!D67</f>
        <v>0</v>
      </c>
      <c r="D26" s="31">
        <f>'BS (Assets) breakdown'!E67</f>
        <v>0</v>
      </c>
      <c r="E26" s="31">
        <f>'BS (Assets) breakdown'!F67</f>
        <v>0</v>
      </c>
      <c r="F26" s="31">
        <f>'BS (Assets) breakdown'!G67</f>
        <v>0</v>
      </c>
      <c r="G26" s="31">
        <f>'BS (Assets) breakdown'!H67</f>
        <v>0</v>
      </c>
      <c r="O26" s="31">
        <f t="shared" si="1"/>
        <v>0</v>
      </c>
      <c r="P26" s="31">
        <f t="shared" si="1"/>
        <v>0</v>
      </c>
      <c r="Q26" s="31">
        <f t="shared" si="1"/>
        <v>0</v>
      </c>
      <c r="R26" s="31">
        <f t="shared" si="1"/>
        <v>0</v>
      </c>
      <c r="S26" s="31">
        <f t="shared" si="1"/>
        <v>0</v>
      </c>
    </row>
    <row r="27" spans="1:19" hidden="1">
      <c r="A27" s="30"/>
      <c r="B27" s="31"/>
      <c r="C27" s="31"/>
      <c r="D27" s="33"/>
      <c r="E27" s="31"/>
      <c r="F27" s="31"/>
      <c r="G27" s="33"/>
      <c r="O27" s="31">
        <f t="shared" si="1"/>
        <v>0</v>
      </c>
      <c r="P27" s="31">
        <f t="shared" si="1"/>
        <v>0</v>
      </c>
      <c r="Q27" s="31">
        <f t="shared" si="1"/>
        <v>0</v>
      </c>
      <c r="R27" s="31">
        <f t="shared" si="1"/>
        <v>0</v>
      </c>
      <c r="S27" s="31">
        <f t="shared" si="1"/>
        <v>0</v>
      </c>
    </row>
    <row r="28" spans="1:19">
      <c r="A28" s="34" t="s">
        <v>47</v>
      </c>
      <c r="B28" s="31">
        <f>'BS (Assets) breakdown'!C81</f>
        <v>0</v>
      </c>
      <c r="C28" s="31">
        <f>'BS (Assets) breakdown'!D81</f>
        <v>0</v>
      </c>
      <c r="D28" s="31">
        <f>'BS (Assets) breakdown'!E81</f>
        <v>0</v>
      </c>
      <c r="E28" s="31">
        <f>'BS (Assets) breakdown'!F81</f>
        <v>0</v>
      </c>
      <c r="F28" s="31">
        <f>'BS (Assets) breakdown'!G81</f>
        <v>0</v>
      </c>
      <c r="G28" s="31">
        <f>'BS (Assets) breakdown'!H81</f>
        <v>0</v>
      </c>
      <c r="O28" s="31">
        <f t="shared" si="1"/>
        <v>0</v>
      </c>
      <c r="P28" s="31">
        <f t="shared" si="1"/>
        <v>0</v>
      </c>
      <c r="Q28" s="31">
        <f t="shared" si="1"/>
        <v>0</v>
      </c>
      <c r="R28" s="31">
        <f t="shared" si="1"/>
        <v>0</v>
      </c>
      <c r="S28" s="31">
        <f t="shared" si="1"/>
        <v>0</v>
      </c>
    </row>
    <row r="29" spans="1:19">
      <c r="A29" s="35" t="s">
        <v>48</v>
      </c>
      <c r="B29" s="36">
        <f t="shared" ref="B29:G29" si="2">SUM(B23:B28)</f>
        <v>0</v>
      </c>
      <c r="C29" s="36">
        <f t="shared" si="2"/>
        <v>0</v>
      </c>
      <c r="D29" s="36">
        <f t="shared" si="2"/>
        <v>0</v>
      </c>
      <c r="E29" s="36">
        <f t="shared" si="2"/>
        <v>0</v>
      </c>
      <c r="F29" s="36">
        <f t="shared" si="2"/>
        <v>0</v>
      </c>
      <c r="G29" s="36">
        <f t="shared" si="2"/>
        <v>0</v>
      </c>
      <c r="H29" s="32"/>
      <c r="O29" s="36">
        <f>SUM(O23:O28)</f>
        <v>0</v>
      </c>
      <c r="P29" s="36">
        <f>SUM(P23:P28)</f>
        <v>0</v>
      </c>
      <c r="Q29" s="36">
        <f>SUM(Q23:Q28)</f>
        <v>0</v>
      </c>
      <c r="R29" s="36">
        <f>SUM(R23:R28)</f>
        <v>0</v>
      </c>
      <c r="S29" s="36">
        <f>SUM(S23:S28)</f>
        <v>0</v>
      </c>
    </row>
    <row r="30" spans="1:19">
      <c r="A30" s="34" t="s">
        <v>49</v>
      </c>
      <c r="B30" s="31">
        <f>'BS (Assets) breakdown'!C83</f>
        <v>0</v>
      </c>
      <c r="C30" s="31">
        <f>'BS (Assets) breakdown'!D83</f>
        <v>0</v>
      </c>
      <c r="D30" s="31">
        <f>'BS (Assets) breakdown'!E83</f>
        <v>0</v>
      </c>
      <c r="E30" s="31">
        <f>'BS (Assets) breakdown'!F83</f>
        <v>0</v>
      </c>
      <c r="F30" s="31">
        <f>'BS (Assets) breakdown'!G83</f>
        <v>0</v>
      </c>
      <c r="G30" s="31">
        <f>'BS (Assets) breakdown'!H83</f>
        <v>0</v>
      </c>
      <c r="I30" s="32"/>
      <c r="J30" s="32"/>
      <c r="N30" s="24"/>
      <c r="O30" s="31">
        <f>O31-O32</f>
        <v>0</v>
      </c>
      <c r="P30" s="31">
        <f>P31-P32</f>
        <v>0</v>
      </c>
      <c r="Q30" s="31">
        <f>Q31-Q32</f>
        <v>0</v>
      </c>
      <c r="R30" s="31">
        <f>R31-R32</f>
        <v>0</v>
      </c>
      <c r="S30" s="31">
        <f>S31-S32</f>
        <v>0</v>
      </c>
    </row>
    <row r="31" spans="1:19">
      <c r="A31" s="34" t="s">
        <v>50</v>
      </c>
      <c r="B31" s="31">
        <f>'BS (Assets) breakdown'!C97</f>
        <v>0</v>
      </c>
      <c r="C31" s="31">
        <f>'BS (Assets) breakdown'!D97</f>
        <v>0</v>
      </c>
      <c r="D31" s="31">
        <f>'BS (Assets) breakdown'!E97</f>
        <v>0</v>
      </c>
      <c r="E31" s="31">
        <f>'BS (Assets) breakdown'!F97</f>
        <v>0</v>
      </c>
      <c r="F31" s="31">
        <f>'BS (Assets) breakdown'!G97</f>
        <v>0</v>
      </c>
      <c r="G31" s="31">
        <f>'BS (Assets) breakdown'!H97</f>
        <v>0</v>
      </c>
      <c r="H31" s="32"/>
      <c r="I31" s="32"/>
      <c r="J31" s="32"/>
      <c r="O31" s="31">
        <f t="shared" ref="O31:S33" si="3">+C31*$B$9</f>
        <v>0</v>
      </c>
      <c r="P31" s="31">
        <f t="shared" si="3"/>
        <v>0</v>
      </c>
      <c r="Q31" s="31">
        <f t="shared" si="3"/>
        <v>0</v>
      </c>
      <c r="R31" s="31">
        <f t="shared" si="3"/>
        <v>0</v>
      </c>
      <c r="S31" s="31">
        <f t="shared" si="3"/>
        <v>0</v>
      </c>
    </row>
    <row r="32" spans="1:19">
      <c r="A32" s="34" t="s">
        <v>51</v>
      </c>
      <c r="B32" s="31">
        <f>'BS (Assets) breakdown'!C111</f>
        <v>0</v>
      </c>
      <c r="C32" s="31">
        <f>'BS (Assets) breakdown'!D111</f>
        <v>0</v>
      </c>
      <c r="D32" s="31">
        <f>'BS (Assets) breakdown'!E111</f>
        <v>0</v>
      </c>
      <c r="E32" s="31">
        <f>'BS (Assets) breakdown'!F111</f>
        <v>0</v>
      </c>
      <c r="F32" s="31">
        <f>'BS (Assets) breakdown'!G111</f>
        <v>0</v>
      </c>
      <c r="G32" s="31">
        <f>'BS (Assets) breakdown'!H111</f>
        <v>0</v>
      </c>
      <c r="I32" s="32"/>
      <c r="J32" s="32"/>
      <c r="O32" s="31">
        <f t="shared" si="3"/>
        <v>0</v>
      </c>
      <c r="P32" s="31">
        <f t="shared" si="3"/>
        <v>0</v>
      </c>
      <c r="Q32" s="31">
        <f t="shared" si="3"/>
        <v>0</v>
      </c>
      <c r="R32" s="31">
        <f t="shared" si="3"/>
        <v>0</v>
      </c>
      <c r="S32" s="31">
        <f t="shared" si="3"/>
        <v>0</v>
      </c>
    </row>
    <row r="33" spans="1:19">
      <c r="A33" s="30" t="s">
        <v>52</v>
      </c>
      <c r="B33" s="31">
        <f>'BS (Assets) breakdown'!C126</f>
        <v>0</v>
      </c>
      <c r="C33" s="31">
        <f>'BS (Assets) breakdown'!D126</f>
        <v>0</v>
      </c>
      <c r="D33" s="31">
        <f>'BS (Assets) breakdown'!E126</f>
        <v>0</v>
      </c>
      <c r="E33" s="31">
        <f>'BS (Assets) breakdown'!F126</f>
        <v>0</v>
      </c>
      <c r="F33" s="31">
        <f>'BS (Assets) breakdown'!G126</f>
        <v>0</v>
      </c>
      <c r="G33" s="31">
        <f>'BS (Assets) breakdown'!H126</f>
        <v>0</v>
      </c>
      <c r="I33" s="32"/>
      <c r="J33" s="32"/>
      <c r="O33" s="31">
        <f t="shared" si="3"/>
        <v>0</v>
      </c>
      <c r="P33" s="31">
        <f t="shared" si="3"/>
        <v>0</v>
      </c>
      <c r="Q33" s="31">
        <f t="shared" si="3"/>
        <v>0</v>
      </c>
      <c r="R33" s="31">
        <f t="shared" si="3"/>
        <v>0</v>
      </c>
      <c r="S33" s="31">
        <f t="shared" si="3"/>
        <v>0</v>
      </c>
    </row>
    <row r="34" spans="1:19">
      <c r="A34" s="35" t="s">
        <v>53</v>
      </c>
      <c r="B34" s="36">
        <f t="shared" ref="B34:G34" si="4">B30+B33</f>
        <v>0</v>
      </c>
      <c r="C34" s="36">
        <f t="shared" si="4"/>
        <v>0</v>
      </c>
      <c r="D34" s="36">
        <f t="shared" si="4"/>
        <v>0</v>
      </c>
      <c r="E34" s="36">
        <f t="shared" si="4"/>
        <v>0</v>
      </c>
      <c r="F34" s="36">
        <f t="shared" si="4"/>
        <v>0</v>
      </c>
      <c r="G34" s="36">
        <f t="shared" si="4"/>
        <v>0</v>
      </c>
      <c r="O34" s="36">
        <f>O30+O33</f>
        <v>0</v>
      </c>
      <c r="P34" s="36">
        <f>P30+P33</f>
        <v>0</v>
      </c>
      <c r="Q34" s="36">
        <f>Q30+Q33</f>
        <v>0</v>
      </c>
      <c r="R34" s="36">
        <f>R30+R33</f>
        <v>0</v>
      </c>
      <c r="S34" s="36">
        <f>S30+S33</f>
        <v>0</v>
      </c>
    </row>
    <row r="35" spans="1:19">
      <c r="A35" s="37"/>
      <c r="B35" s="38"/>
      <c r="C35" s="39"/>
      <c r="D35" s="40"/>
      <c r="E35" s="39"/>
      <c r="F35" s="39"/>
      <c r="G35" s="40"/>
      <c r="O35" s="37"/>
      <c r="P35" s="39"/>
      <c r="Q35" s="39"/>
      <c r="R35" s="39"/>
      <c r="S35" s="39"/>
    </row>
    <row r="36" spans="1:19">
      <c r="A36" s="34" t="s">
        <v>54</v>
      </c>
      <c r="B36" s="41">
        <f>'BS (Assets) breakdown'!C131</f>
        <v>0</v>
      </c>
      <c r="C36" s="41">
        <f>'BS (Assets) breakdown'!D131</f>
        <v>0</v>
      </c>
      <c r="D36" s="41">
        <f>'BS (Assets) breakdown'!E131</f>
        <v>0</v>
      </c>
      <c r="E36" s="41">
        <f>'BS (Assets) breakdown'!F131</f>
        <v>0</v>
      </c>
      <c r="F36" s="41">
        <f>'BS (Assets) breakdown'!G131</f>
        <v>0</v>
      </c>
      <c r="G36" s="41">
        <f>'BS (Assets) breakdown'!H131</f>
        <v>0</v>
      </c>
      <c r="O36" s="31">
        <f t="shared" ref="O36:S37" si="5">+C36*$B$9</f>
        <v>0</v>
      </c>
      <c r="P36" s="31">
        <f t="shared" si="5"/>
        <v>0</v>
      </c>
      <c r="Q36" s="31">
        <f t="shared" si="5"/>
        <v>0</v>
      </c>
      <c r="R36" s="31">
        <f t="shared" si="5"/>
        <v>0</v>
      </c>
      <c r="S36" s="31">
        <f t="shared" si="5"/>
        <v>0</v>
      </c>
    </row>
    <row r="37" spans="1:19">
      <c r="A37" s="30" t="s">
        <v>55</v>
      </c>
      <c r="B37" s="31">
        <f>'BS (Assets) breakdown'!C144</f>
        <v>0</v>
      </c>
      <c r="C37" s="31">
        <f>'BS (Assets) breakdown'!D144</f>
        <v>0</v>
      </c>
      <c r="D37" s="31">
        <f>'BS (Assets) breakdown'!E144</f>
        <v>0</v>
      </c>
      <c r="E37" s="31">
        <f>'BS (Assets) breakdown'!F144</f>
        <v>0</v>
      </c>
      <c r="F37" s="31">
        <f>'BS (Assets) breakdown'!G144</f>
        <v>0</v>
      </c>
      <c r="G37" s="31">
        <f>'BS (Assets) breakdown'!H144</f>
        <v>0</v>
      </c>
      <c r="O37" s="31">
        <f t="shared" si="5"/>
        <v>0</v>
      </c>
      <c r="P37" s="31">
        <f t="shared" si="5"/>
        <v>0</v>
      </c>
      <c r="Q37" s="31">
        <f t="shared" si="5"/>
        <v>0</v>
      </c>
      <c r="R37" s="31">
        <f t="shared" si="5"/>
        <v>0</v>
      </c>
      <c r="S37" s="31">
        <f t="shared" si="5"/>
        <v>0</v>
      </c>
    </row>
    <row r="38" spans="1:19">
      <c r="A38" s="35" t="s">
        <v>56</v>
      </c>
      <c r="B38" s="36">
        <f t="shared" ref="B38:G38" si="6">B36+B37</f>
        <v>0</v>
      </c>
      <c r="C38" s="36">
        <f t="shared" si="6"/>
        <v>0</v>
      </c>
      <c r="D38" s="36">
        <f t="shared" si="6"/>
        <v>0</v>
      </c>
      <c r="E38" s="36">
        <f t="shared" si="6"/>
        <v>0</v>
      </c>
      <c r="F38" s="36">
        <f t="shared" si="6"/>
        <v>0</v>
      </c>
      <c r="G38" s="36">
        <f t="shared" si="6"/>
        <v>0</v>
      </c>
      <c r="O38" s="36">
        <f>SUM(O36:O37)</f>
        <v>0</v>
      </c>
      <c r="P38" s="36">
        <f>SUM(P36:P37)</f>
        <v>0</v>
      </c>
      <c r="Q38" s="36">
        <f>SUM(Q36:Q37)</f>
        <v>0</v>
      </c>
      <c r="R38" s="36">
        <f>SUM(R36:R37)</f>
        <v>0</v>
      </c>
      <c r="S38" s="36">
        <f>SUM(S36:S37)</f>
        <v>0</v>
      </c>
    </row>
    <row r="39" spans="1:19">
      <c r="A39" s="37"/>
      <c r="B39" s="38"/>
      <c r="C39" s="39"/>
      <c r="D39" s="40"/>
      <c r="E39" s="39"/>
      <c r="F39" s="39"/>
      <c r="G39" s="40"/>
      <c r="O39" s="37"/>
      <c r="P39" s="39"/>
      <c r="Q39" s="39"/>
      <c r="R39" s="39"/>
      <c r="S39" s="39"/>
    </row>
    <row r="40" spans="1:19">
      <c r="A40" s="30" t="s">
        <v>57</v>
      </c>
      <c r="B40" s="42">
        <f>'BS (Assets) breakdown'!C158</f>
        <v>0</v>
      </c>
      <c r="C40" s="43">
        <f>'BS (Assets) breakdown'!D158</f>
        <v>0</v>
      </c>
      <c r="D40" s="43">
        <f>'BS (Assets) breakdown'!E158</f>
        <v>0</v>
      </c>
      <c r="E40" s="43">
        <f>'BS (Assets) breakdown'!F158</f>
        <v>0</v>
      </c>
      <c r="F40" s="43">
        <f>'BS (Assets) breakdown'!G158</f>
        <v>0</v>
      </c>
      <c r="G40" s="43">
        <f>'BS (Assets) breakdown'!H158</f>
        <v>0</v>
      </c>
      <c r="O40" s="31">
        <f t="shared" ref="O40:S42" si="7">+C40*$B$9</f>
        <v>0</v>
      </c>
      <c r="P40" s="31">
        <f t="shared" si="7"/>
        <v>0</v>
      </c>
      <c r="Q40" s="31">
        <f t="shared" si="7"/>
        <v>0</v>
      </c>
      <c r="R40" s="31">
        <f t="shared" si="7"/>
        <v>0</v>
      </c>
      <c r="S40" s="31">
        <f t="shared" si="7"/>
        <v>0</v>
      </c>
    </row>
    <row r="41" spans="1:19">
      <c r="A41" s="30" t="s">
        <v>58</v>
      </c>
      <c r="B41" s="42">
        <f>'BS (Assets) breakdown'!C163</f>
        <v>0</v>
      </c>
      <c r="C41" s="42">
        <f>'BS (Assets) breakdown'!D163</f>
        <v>0</v>
      </c>
      <c r="D41" s="42">
        <f>'BS (Assets) breakdown'!E163</f>
        <v>0</v>
      </c>
      <c r="E41" s="42">
        <f>'BS (Assets) breakdown'!F163</f>
        <v>0</v>
      </c>
      <c r="F41" s="42">
        <f>'BS (Assets) breakdown'!G163</f>
        <v>0</v>
      </c>
      <c r="G41" s="42">
        <f>'BS (Assets) breakdown'!H163</f>
        <v>0</v>
      </c>
      <c r="N41" s="32">
        <f>B41*$B$9</f>
        <v>0</v>
      </c>
      <c r="O41" s="31">
        <f t="shared" si="7"/>
        <v>0</v>
      </c>
      <c r="P41" s="31">
        <f t="shared" si="7"/>
        <v>0</v>
      </c>
      <c r="Q41" s="31">
        <f t="shared" si="7"/>
        <v>0</v>
      </c>
      <c r="R41" s="31">
        <f t="shared" si="7"/>
        <v>0</v>
      </c>
      <c r="S41" s="31">
        <f t="shared" si="7"/>
        <v>0</v>
      </c>
    </row>
    <row r="42" spans="1:19">
      <c r="A42" s="34" t="s">
        <v>59</v>
      </c>
      <c r="B42" s="31">
        <f>'BS (Assets) breakdown'!C176</f>
        <v>0</v>
      </c>
      <c r="C42" s="31">
        <f>'BS (Assets) breakdown'!D176</f>
        <v>0</v>
      </c>
      <c r="D42" s="31">
        <f>'BS (Assets) breakdown'!E176</f>
        <v>0</v>
      </c>
      <c r="E42" s="31">
        <f>'BS (Assets) breakdown'!F176</f>
        <v>0</v>
      </c>
      <c r="F42" s="31">
        <f>'BS (Assets) breakdown'!G176</f>
        <v>0</v>
      </c>
      <c r="G42" s="31">
        <f>'BS (Assets) breakdown'!H176</f>
        <v>0</v>
      </c>
      <c r="O42" s="31">
        <f t="shared" si="7"/>
        <v>0</v>
      </c>
      <c r="P42" s="31">
        <f t="shared" si="7"/>
        <v>0</v>
      </c>
      <c r="Q42" s="31">
        <f t="shared" si="7"/>
        <v>0</v>
      </c>
      <c r="R42" s="31">
        <f t="shared" si="7"/>
        <v>0</v>
      </c>
      <c r="S42" s="31">
        <f t="shared" si="7"/>
        <v>0</v>
      </c>
    </row>
    <row r="43" spans="1:19">
      <c r="A43" s="35" t="s">
        <v>60</v>
      </c>
      <c r="B43" s="36">
        <f t="shared" ref="B43:G43" si="8">B34+B38+B40+B41+B42</f>
        <v>0</v>
      </c>
      <c r="C43" s="36">
        <f t="shared" si="8"/>
        <v>0</v>
      </c>
      <c r="D43" s="36">
        <f t="shared" si="8"/>
        <v>0</v>
      </c>
      <c r="E43" s="36">
        <f t="shared" si="8"/>
        <v>0</v>
      </c>
      <c r="F43" s="36">
        <f t="shared" si="8"/>
        <v>0</v>
      </c>
      <c r="G43" s="36">
        <f t="shared" si="8"/>
        <v>0</v>
      </c>
      <c r="O43" s="36">
        <f>SUM(O40:O42)+O38+O34</f>
        <v>0</v>
      </c>
      <c r="P43" s="36">
        <f>SUM(P40:P42)+P38+P34</f>
        <v>0</v>
      </c>
      <c r="Q43" s="36">
        <f>SUM(Q40:Q42)+Q38+Q34</f>
        <v>0</v>
      </c>
      <c r="R43" s="36">
        <f>SUM(R40:R42)+R38+R34</f>
        <v>0</v>
      </c>
      <c r="S43" s="36">
        <f>SUM(S40:S42)+S38+S34</f>
        <v>0</v>
      </c>
    </row>
    <row r="44" spans="1:19">
      <c r="A44" s="35" t="s">
        <v>61</v>
      </c>
      <c r="B44" s="36">
        <f t="shared" ref="B44:G44" si="9">B29+B43</f>
        <v>0</v>
      </c>
      <c r="C44" s="36">
        <f t="shared" si="9"/>
        <v>0</v>
      </c>
      <c r="D44" s="44">
        <f t="shared" si="9"/>
        <v>0</v>
      </c>
      <c r="E44" s="36">
        <f t="shared" si="9"/>
        <v>0</v>
      </c>
      <c r="F44" s="36">
        <f t="shared" si="9"/>
        <v>0</v>
      </c>
      <c r="G44" s="44">
        <f t="shared" si="9"/>
        <v>0</v>
      </c>
      <c r="O44" s="36">
        <f>O29+O43</f>
        <v>0</v>
      </c>
      <c r="P44" s="36">
        <f>P29+P43</f>
        <v>0</v>
      </c>
      <c r="Q44" s="36">
        <f>Q29+Q43</f>
        <v>0</v>
      </c>
      <c r="R44" s="36">
        <f>R29+R43</f>
        <v>0</v>
      </c>
      <c r="S44" s="36">
        <f>S29+S43</f>
        <v>0</v>
      </c>
    </row>
    <row r="45" spans="1:19">
      <c r="A45" s="18" t="s">
        <v>42</v>
      </c>
      <c r="B45" s="18"/>
      <c r="C45" s="18"/>
      <c r="D45" s="18"/>
      <c r="E45" s="18"/>
      <c r="F45" s="18"/>
      <c r="G45" s="19"/>
      <c r="O45" s="18"/>
      <c r="P45" s="18"/>
      <c r="Q45" s="18"/>
      <c r="R45" s="18"/>
      <c r="S45" s="18"/>
    </row>
    <row r="46" spans="1:19">
      <c r="A46" s="18"/>
      <c r="B46" s="18"/>
      <c r="C46" s="18"/>
      <c r="D46" s="18"/>
      <c r="E46" s="45"/>
      <c r="F46" s="45"/>
      <c r="G46" s="46"/>
      <c r="K46" s="13"/>
      <c r="O46" s="18"/>
      <c r="P46" s="18"/>
      <c r="Q46" s="45"/>
      <c r="R46" s="45"/>
      <c r="S46" s="47"/>
    </row>
    <row r="47" spans="1:19">
      <c r="A47" s="23" t="s">
        <v>62</v>
      </c>
      <c r="B47" s="23"/>
      <c r="C47" s="23"/>
      <c r="D47" s="48"/>
      <c r="E47" s="48"/>
      <c r="F47" s="48"/>
      <c r="G47" s="49"/>
      <c r="J47" s="50"/>
      <c r="K47" s="51"/>
      <c r="L47" s="52"/>
      <c r="N47" s="51"/>
      <c r="O47" s="23"/>
      <c r="P47" s="48"/>
      <c r="Q47" s="48"/>
      <c r="R47" s="48"/>
      <c r="S47" s="48"/>
    </row>
    <row r="48" spans="1:19">
      <c r="A48" s="18"/>
      <c r="B48" s="18"/>
      <c r="C48" s="18"/>
      <c r="D48" s="18"/>
      <c r="E48" s="18"/>
      <c r="F48" s="18"/>
      <c r="G48" s="19"/>
      <c r="J48" s="50"/>
      <c r="K48" s="51"/>
      <c r="L48" s="52"/>
      <c r="M48" s="13"/>
      <c r="N48" s="51"/>
      <c r="O48" s="18"/>
      <c r="P48" s="18"/>
      <c r="Q48" s="18"/>
      <c r="R48" s="18"/>
      <c r="S48" s="18"/>
    </row>
    <row r="49" spans="1:19">
      <c r="A49" s="27" t="s">
        <v>42</v>
      </c>
      <c r="B49" s="28" t="str">
        <f t="shared" ref="B49:G49" si="10">B21</f>
        <v>2017/03</v>
      </c>
      <c r="C49" s="28" t="str">
        <f t="shared" si="10"/>
        <v>2018/03</v>
      </c>
      <c r="D49" s="28" t="str">
        <f t="shared" si="10"/>
        <v>2019/03</v>
      </c>
      <c r="E49" s="28" t="str">
        <f t="shared" si="10"/>
        <v>2020/03</v>
      </c>
      <c r="F49" s="28" t="str">
        <f t="shared" si="10"/>
        <v>2021/03</v>
      </c>
      <c r="G49" s="29" t="str">
        <f t="shared" si="10"/>
        <v>2022/03</v>
      </c>
      <c r="J49" s="50"/>
      <c r="K49" s="51"/>
      <c r="L49" s="52"/>
      <c r="N49" s="51"/>
      <c r="O49" s="28" t="str">
        <f>O21</f>
        <v>2018/03</v>
      </c>
      <c r="P49" s="28" t="str">
        <f>P21</f>
        <v>2019/03</v>
      </c>
      <c r="Q49" s="28" t="str">
        <f>Q21</f>
        <v>2020/03</v>
      </c>
      <c r="R49" s="28" t="str">
        <f>R21</f>
        <v>2021/03</v>
      </c>
      <c r="S49" s="28" t="str">
        <f>S21</f>
        <v>2022/03</v>
      </c>
    </row>
    <row r="50" spans="1:19">
      <c r="A50" s="30" t="s">
        <v>63</v>
      </c>
      <c r="B50" s="53">
        <f>'BS (Liabilities) breakdown'!C27</f>
        <v>0</v>
      </c>
      <c r="C50" s="53">
        <f>'BS (Liabilities) breakdown'!D27</f>
        <v>0</v>
      </c>
      <c r="D50" s="53">
        <f>'BS (Liabilities) breakdown'!E27</f>
        <v>0</v>
      </c>
      <c r="E50" s="53">
        <f>'BS (Liabilities) breakdown'!F27</f>
        <v>0</v>
      </c>
      <c r="F50" s="53">
        <f>'BS (Liabilities) breakdown'!G27</f>
        <v>0</v>
      </c>
      <c r="G50" s="53">
        <f>'BS (Liabilities) breakdown'!H27</f>
        <v>0</v>
      </c>
      <c r="J50" s="50"/>
      <c r="K50" s="51"/>
      <c r="L50" s="52"/>
      <c r="O50" s="31">
        <f t="shared" ref="O50:S56" si="11">+C50*$B$9</f>
        <v>0</v>
      </c>
      <c r="P50" s="31">
        <f t="shared" si="11"/>
        <v>0</v>
      </c>
      <c r="Q50" s="31">
        <f t="shared" si="11"/>
        <v>0</v>
      </c>
      <c r="R50" s="31">
        <f t="shared" si="11"/>
        <v>0</v>
      </c>
      <c r="S50" s="31">
        <f t="shared" si="11"/>
        <v>0</v>
      </c>
    </row>
    <row r="51" spans="1:19">
      <c r="A51" s="30" t="s">
        <v>64</v>
      </c>
      <c r="B51" s="53">
        <f>'BS (Liabilities) breakdown'!C41</f>
        <v>0</v>
      </c>
      <c r="C51" s="53">
        <f>'BS (Liabilities) breakdown'!D41</f>
        <v>0</v>
      </c>
      <c r="D51" s="53">
        <f>'BS (Liabilities) breakdown'!E41</f>
        <v>0</v>
      </c>
      <c r="E51" s="53">
        <f>'BS (Liabilities) breakdown'!F41</f>
        <v>0</v>
      </c>
      <c r="F51" s="53">
        <f>'BS (Liabilities) breakdown'!G41</f>
        <v>0</v>
      </c>
      <c r="G51" s="53">
        <f>'BS (Liabilities) breakdown'!H41</f>
        <v>0</v>
      </c>
      <c r="J51" s="54"/>
      <c r="K51" s="54"/>
      <c r="L51" s="54"/>
      <c r="O51" s="31">
        <f t="shared" si="11"/>
        <v>0</v>
      </c>
      <c r="P51" s="31">
        <f t="shared" si="11"/>
        <v>0</v>
      </c>
      <c r="Q51" s="31">
        <f t="shared" si="11"/>
        <v>0</v>
      </c>
      <c r="R51" s="31">
        <f t="shared" si="11"/>
        <v>0</v>
      </c>
      <c r="S51" s="31">
        <f t="shared" si="11"/>
        <v>0</v>
      </c>
    </row>
    <row r="52" spans="1:19">
      <c r="A52" s="34" t="s">
        <v>65</v>
      </c>
      <c r="B52" s="53">
        <f>'BS (Liabilities) breakdown'!C55</f>
        <v>0</v>
      </c>
      <c r="C52" s="53">
        <f>'BS (Liabilities) breakdown'!D55</f>
        <v>0</v>
      </c>
      <c r="D52" s="53">
        <f>'BS (Liabilities) breakdown'!E55</f>
        <v>0</v>
      </c>
      <c r="E52" s="53">
        <f>'BS (Liabilities) breakdown'!F55</f>
        <v>0</v>
      </c>
      <c r="F52" s="53">
        <f>'BS (Liabilities) breakdown'!G55</f>
        <v>0</v>
      </c>
      <c r="G52" s="53">
        <f>'BS (Liabilities) breakdown'!H55</f>
        <v>0</v>
      </c>
      <c r="J52" s="50"/>
      <c r="K52" s="13"/>
      <c r="O52" s="31">
        <f t="shared" si="11"/>
        <v>0</v>
      </c>
      <c r="P52" s="31">
        <f t="shared" si="11"/>
        <v>0</v>
      </c>
      <c r="Q52" s="31">
        <f t="shared" si="11"/>
        <v>0</v>
      </c>
      <c r="R52" s="31">
        <f t="shared" si="11"/>
        <v>0</v>
      </c>
      <c r="S52" s="31">
        <f t="shared" si="11"/>
        <v>0</v>
      </c>
    </row>
    <row r="53" spans="1:19">
      <c r="A53" s="30" t="s">
        <v>66</v>
      </c>
      <c r="B53" s="53">
        <f>'BS (Liabilities) breakdown'!C67</f>
        <v>0</v>
      </c>
      <c r="C53" s="53">
        <f>'BS (Liabilities) breakdown'!D67</f>
        <v>0</v>
      </c>
      <c r="D53" s="53">
        <f>'BS (Liabilities) breakdown'!E67</f>
        <v>0</v>
      </c>
      <c r="E53" s="53">
        <f>'BS (Liabilities) breakdown'!F67</f>
        <v>0</v>
      </c>
      <c r="F53" s="53">
        <f>'BS (Liabilities) breakdown'!G67</f>
        <v>0</v>
      </c>
      <c r="G53" s="53">
        <f>'BS (Liabilities) breakdown'!H67</f>
        <v>0</v>
      </c>
      <c r="J53" s="50"/>
      <c r="K53" s="51"/>
      <c r="L53" s="52"/>
      <c r="N53" s="32">
        <f>B53*$B$9</f>
        <v>0</v>
      </c>
      <c r="O53" s="31">
        <f t="shared" si="11"/>
        <v>0</v>
      </c>
      <c r="P53" s="31">
        <f t="shared" si="11"/>
        <v>0</v>
      </c>
      <c r="Q53" s="31">
        <f t="shared" si="11"/>
        <v>0</v>
      </c>
      <c r="R53" s="31">
        <f t="shared" si="11"/>
        <v>0</v>
      </c>
      <c r="S53" s="31">
        <f t="shared" si="11"/>
        <v>0</v>
      </c>
    </row>
    <row r="54" spans="1:19">
      <c r="A54" s="30" t="s">
        <v>67</v>
      </c>
      <c r="B54" s="53">
        <f>'BS (Liabilities) breakdown'!C81</f>
        <v>0</v>
      </c>
      <c r="C54" s="53">
        <f>'BS (Liabilities) breakdown'!D81</f>
        <v>0</v>
      </c>
      <c r="D54" s="53">
        <f>'BS (Liabilities) breakdown'!E81</f>
        <v>0</v>
      </c>
      <c r="E54" s="53">
        <f>'BS (Liabilities) breakdown'!F81</f>
        <v>0</v>
      </c>
      <c r="F54" s="53">
        <f>'BS (Liabilities) breakdown'!G81</f>
        <v>0</v>
      </c>
      <c r="G54" s="53">
        <f>'BS (Liabilities) breakdown'!H81</f>
        <v>0</v>
      </c>
      <c r="J54" s="50"/>
      <c r="K54" s="51"/>
      <c r="L54" s="52"/>
      <c r="O54" s="31">
        <f t="shared" si="11"/>
        <v>0</v>
      </c>
      <c r="P54" s="31">
        <f t="shared" si="11"/>
        <v>0</v>
      </c>
      <c r="Q54" s="31">
        <f t="shared" si="11"/>
        <v>0</v>
      </c>
      <c r="R54" s="31">
        <f t="shared" si="11"/>
        <v>0</v>
      </c>
      <c r="S54" s="31">
        <f t="shared" si="11"/>
        <v>0</v>
      </c>
    </row>
    <row r="55" spans="1:19">
      <c r="A55" s="30" t="s">
        <v>68</v>
      </c>
      <c r="B55" s="53">
        <f>'BS (Liabilities) breakdown'!C86</f>
        <v>0</v>
      </c>
      <c r="C55" s="53">
        <f>'BS (Liabilities) breakdown'!D86</f>
        <v>0</v>
      </c>
      <c r="D55" s="53">
        <f>'BS (Liabilities) breakdown'!E86</f>
        <v>0</v>
      </c>
      <c r="E55" s="53">
        <f>'BS (Liabilities) breakdown'!F86</f>
        <v>0</v>
      </c>
      <c r="F55" s="53">
        <f>'BS (Liabilities) breakdown'!G86</f>
        <v>0</v>
      </c>
      <c r="G55" s="53">
        <f>'BS (Liabilities) breakdown'!H86</f>
        <v>0</v>
      </c>
      <c r="J55" s="50"/>
      <c r="K55" s="51"/>
      <c r="L55" s="52"/>
      <c r="N55" s="32">
        <f>B55*$B$9</f>
        <v>0</v>
      </c>
      <c r="O55" s="31">
        <f t="shared" si="11"/>
        <v>0</v>
      </c>
      <c r="P55" s="31">
        <f t="shared" si="11"/>
        <v>0</v>
      </c>
      <c r="Q55" s="31">
        <f t="shared" si="11"/>
        <v>0</v>
      </c>
      <c r="R55" s="31">
        <f t="shared" si="11"/>
        <v>0</v>
      </c>
      <c r="S55" s="31">
        <f t="shared" si="11"/>
        <v>0</v>
      </c>
    </row>
    <row r="56" spans="1:19">
      <c r="A56" s="30" t="s">
        <v>69</v>
      </c>
      <c r="B56" s="53">
        <f>'BS (Liabilities) breakdown'!C99</f>
        <v>0</v>
      </c>
      <c r="C56" s="53">
        <f>'BS (Liabilities) breakdown'!D99</f>
        <v>0</v>
      </c>
      <c r="D56" s="53">
        <f>'BS (Liabilities) breakdown'!E99</f>
        <v>0</v>
      </c>
      <c r="E56" s="53">
        <f>'BS (Liabilities) breakdown'!F99</f>
        <v>0</v>
      </c>
      <c r="F56" s="53">
        <f>'BS (Liabilities) breakdown'!G99</f>
        <v>0</v>
      </c>
      <c r="G56" s="53">
        <f>'BS (Liabilities) breakdown'!H99</f>
        <v>0</v>
      </c>
      <c r="J56" s="50"/>
      <c r="K56" s="51"/>
      <c r="L56" s="52"/>
      <c r="O56" s="31">
        <f t="shared" si="11"/>
        <v>0</v>
      </c>
      <c r="P56" s="31">
        <f t="shared" si="11"/>
        <v>0</v>
      </c>
      <c r="Q56" s="31">
        <f t="shared" si="11"/>
        <v>0</v>
      </c>
      <c r="R56" s="31">
        <f t="shared" si="11"/>
        <v>0</v>
      </c>
      <c r="S56" s="31">
        <f t="shared" si="11"/>
        <v>0</v>
      </c>
    </row>
    <row r="57" spans="1:19">
      <c r="A57" s="35" t="s">
        <v>70</v>
      </c>
      <c r="B57" s="55">
        <f t="shared" ref="B57:G57" si="12">SUM(B50:B56)</f>
        <v>0</v>
      </c>
      <c r="C57" s="55">
        <f t="shared" si="12"/>
        <v>0</v>
      </c>
      <c r="D57" s="55">
        <f t="shared" si="12"/>
        <v>0</v>
      </c>
      <c r="E57" s="55">
        <f t="shared" si="12"/>
        <v>0</v>
      </c>
      <c r="F57" s="55">
        <f t="shared" si="12"/>
        <v>0</v>
      </c>
      <c r="G57" s="55">
        <f t="shared" si="12"/>
        <v>0</v>
      </c>
      <c r="J57" s="54"/>
      <c r="K57" s="54"/>
      <c r="L57" s="54"/>
      <c r="O57" s="55">
        <f>SUM(O50:O56)</f>
        <v>0</v>
      </c>
      <c r="P57" s="55">
        <f>SUM(P50:P56)</f>
        <v>0</v>
      </c>
      <c r="Q57" s="55">
        <f>SUM(Q50:Q56)</f>
        <v>0</v>
      </c>
      <c r="R57" s="55">
        <f>SUM(R50:R56)</f>
        <v>0</v>
      </c>
      <c r="S57" s="55">
        <f>SUM(S50:S56)</f>
        <v>0</v>
      </c>
    </row>
    <row r="58" spans="1:19">
      <c r="A58" s="37"/>
      <c r="B58" s="37"/>
      <c r="C58" s="56"/>
      <c r="D58" s="57"/>
      <c r="E58" s="56"/>
      <c r="F58" s="56"/>
      <c r="G58" s="57"/>
      <c r="K58" s="13"/>
      <c r="O58" s="37"/>
      <c r="P58" s="56"/>
      <c r="Q58" s="56"/>
      <c r="R58" s="56"/>
      <c r="S58" s="56"/>
    </row>
    <row r="59" spans="1:19">
      <c r="A59" s="34" t="s">
        <v>71</v>
      </c>
      <c r="B59" s="53">
        <f>'BS (Liabilities) breakdown'!C120</f>
        <v>0</v>
      </c>
      <c r="C59" s="53">
        <f>'BS (Liabilities) breakdown'!D120</f>
        <v>0</v>
      </c>
      <c r="D59" s="53">
        <f>'BS (Liabilities) breakdown'!E120</f>
        <v>0</v>
      </c>
      <c r="E59" s="53">
        <f>'BS (Liabilities) breakdown'!F120</f>
        <v>0</v>
      </c>
      <c r="F59" s="53">
        <f>'BS (Liabilities) breakdown'!G120</f>
        <v>0</v>
      </c>
      <c r="G59" s="53">
        <f>'BS (Liabilities) breakdown'!H120</f>
        <v>0</v>
      </c>
      <c r="O59" s="53">
        <f>O60+O61+O62</f>
        <v>0</v>
      </c>
      <c r="P59" s="53">
        <f>P60+P61+P62</f>
        <v>0</v>
      </c>
      <c r="Q59" s="53">
        <f>Q60+Q61+Q62</f>
        <v>0</v>
      </c>
      <c r="R59" s="53">
        <f>R60+R61+R62</f>
        <v>0</v>
      </c>
      <c r="S59" s="53">
        <f>S60+S61+S62</f>
        <v>0</v>
      </c>
    </row>
    <row r="60" spans="1:19">
      <c r="A60" s="30" t="s">
        <v>72</v>
      </c>
      <c r="B60" s="53">
        <f>'BS (Liabilities) breakdown'!C103</f>
        <v>0</v>
      </c>
      <c r="C60" s="53">
        <f>'BS (Liabilities) breakdown'!D103</f>
        <v>0</v>
      </c>
      <c r="D60" s="53">
        <f>'BS (Liabilities) breakdown'!E103</f>
        <v>0</v>
      </c>
      <c r="E60" s="53">
        <f>'BS (Liabilities) breakdown'!F103</f>
        <v>0</v>
      </c>
      <c r="F60" s="53">
        <f>'BS (Liabilities) breakdown'!G103</f>
        <v>0</v>
      </c>
      <c r="G60" s="53">
        <f>'BS (Liabilities) breakdown'!H103</f>
        <v>0</v>
      </c>
      <c r="K60" s="58"/>
      <c r="M60" s="13"/>
      <c r="O60" s="31">
        <f t="shared" ref="O60:S65" si="13">+C60*$B$9</f>
        <v>0</v>
      </c>
      <c r="P60" s="31">
        <f t="shared" si="13"/>
        <v>0</v>
      </c>
      <c r="Q60" s="31">
        <f t="shared" si="13"/>
        <v>0</v>
      </c>
      <c r="R60" s="31">
        <f t="shared" si="13"/>
        <v>0</v>
      </c>
      <c r="S60" s="31">
        <f t="shared" si="13"/>
        <v>0</v>
      </c>
    </row>
    <row r="61" spans="1:19">
      <c r="A61" s="34" t="s">
        <v>73</v>
      </c>
      <c r="B61" s="53">
        <f>'BS (Liabilities) breakdown'!C106</f>
        <v>0</v>
      </c>
      <c r="C61" s="53">
        <f>'BS (Liabilities) breakdown'!D106</f>
        <v>0</v>
      </c>
      <c r="D61" s="53">
        <f>'BS (Liabilities) breakdown'!E106</f>
        <v>0</v>
      </c>
      <c r="E61" s="53">
        <f>'BS (Liabilities) breakdown'!F106</f>
        <v>0</v>
      </c>
      <c r="F61" s="53">
        <f>'BS (Liabilities) breakdown'!G106</f>
        <v>0</v>
      </c>
      <c r="G61" s="53">
        <f>'BS (Liabilities) breakdown'!H106</f>
        <v>0</v>
      </c>
      <c r="M61" s="13"/>
      <c r="N61" s="3"/>
      <c r="O61" s="31">
        <f t="shared" si="13"/>
        <v>0</v>
      </c>
      <c r="P61" s="31">
        <f t="shared" si="13"/>
        <v>0</v>
      </c>
      <c r="Q61" s="31">
        <f t="shared" si="13"/>
        <v>0</v>
      </c>
      <c r="R61" s="31">
        <f t="shared" si="13"/>
        <v>0</v>
      </c>
      <c r="S61" s="31">
        <f t="shared" si="13"/>
        <v>0</v>
      </c>
    </row>
    <row r="62" spans="1:19">
      <c r="A62" s="34" t="s">
        <v>74</v>
      </c>
      <c r="B62" s="53">
        <f>'BS (Liabilities) breakdown'!C109</f>
        <v>0</v>
      </c>
      <c r="C62" s="53">
        <f>'BS (Liabilities) breakdown'!D109</f>
        <v>0</v>
      </c>
      <c r="D62" s="53">
        <f>'BS (Liabilities) breakdown'!E109</f>
        <v>0</v>
      </c>
      <c r="E62" s="53">
        <f>'BS (Liabilities) breakdown'!F109</f>
        <v>0</v>
      </c>
      <c r="F62" s="53">
        <f>'BS (Liabilities) breakdown'!G109</f>
        <v>0</v>
      </c>
      <c r="G62" s="53">
        <f>'BS (Liabilities) breakdown'!H109</f>
        <v>0</v>
      </c>
      <c r="K62" s="13"/>
      <c r="L62" s="13"/>
      <c r="M62" s="13"/>
      <c r="O62" s="31">
        <f t="shared" si="13"/>
        <v>0</v>
      </c>
      <c r="P62" s="31">
        <f t="shared" si="13"/>
        <v>0</v>
      </c>
      <c r="Q62" s="31">
        <f t="shared" si="13"/>
        <v>0</v>
      </c>
      <c r="R62" s="31">
        <f t="shared" si="13"/>
        <v>0</v>
      </c>
      <c r="S62" s="31">
        <f t="shared" si="13"/>
        <v>0</v>
      </c>
    </row>
    <row r="63" spans="1:19">
      <c r="A63" s="30" t="s">
        <v>75</v>
      </c>
      <c r="B63" s="53">
        <f>'BS (Liabilities) breakdown'!C125</f>
        <v>0</v>
      </c>
      <c r="C63" s="53">
        <f>'BS (Liabilities) breakdown'!D125</f>
        <v>0</v>
      </c>
      <c r="D63" s="53">
        <f>'BS (Liabilities) breakdown'!E125</f>
        <v>0</v>
      </c>
      <c r="E63" s="53">
        <f>'BS (Liabilities) breakdown'!F125</f>
        <v>0</v>
      </c>
      <c r="F63" s="53">
        <f>'BS (Liabilities) breakdown'!G125</f>
        <v>0</v>
      </c>
      <c r="G63" s="53">
        <f>'BS (Liabilities) breakdown'!H125</f>
        <v>0</v>
      </c>
      <c r="K63" s="58"/>
      <c r="L63" s="13"/>
      <c r="M63" s="13"/>
      <c r="N63" s="32">
        <f>B63*$B$9</f>
        <v>0</v>
      </c>
      <c r="O63" s="31">
        <f t="shared" si="13"/>
        <v>0</v>
      </c>
      <c r="P63" s="31">
        <f t="shared" si="13"/>
        <v>0</v>
      </c>
      <c r="Q63" s="31">
        <f t="shared" si="13"/>
        <v>0</v>
      </c>
      <c r="R63" s="31">
        <f t="shared" si="13"/>
        <v>0</v>
      </c>
      <c r="S63" s="31">
        <f t="shared" si="13"/>
        <v>0</v>
      </c>
    </row>
    <row r="64" spans="1:19">
      <c r="A64" s="30" t="s">
        <v>76</v>
      </c>
      <c r="B64" s="53">
        <f>'BS (Liabilities) breakdown'!C138</f>
        <v>0</v>
      </c>
      <c r="C64" s="53">
        <f>'BS (Liabilities) breakdown'!D138</f>
        <v>0</v>
      </c>
      <c r="D64" s="53">
        <f>'BS (Liabilities) breakdown'!E138</f>
        <v>0</v>
      </c>
      <c r="E64" s="53">
        <f>'BS (Liabilities) breakdown'!F138</f>
        <v>0</v>
      </c>
      <c r="F64" s="53">
        <f>'BS (Liabilities) breakdown'!G138</f>
        <v>0</v>
      </c>
      <c r="G64" s="53">
        <f>'BS (Liabilities) breakdown'!H138</f>
        <v>0</v>
      </c>
      <c r="K64" s="58"/>
      <c r="L64" s="13"/>
      <c r="M64" s="13"/>
      <c r="O64" s="31">
        <f t="shared" si="13"/>
        <v>0</v>
      </c>
      <c r="P64" s="31">
        <f t="shared" si="13"/>
        <v>0</v>
      </c>
      <c r="Q64" s="31">
        <f t="shared" si="13"/>
        <v>0</v>
      </c>
      <c r="R64" s="31">
        <f t="shared" si="13"/>
        <v>0</v>
      </c>
      <c r="S64" s="31">
        <f t="shared" si="13"/>
        <v>0</v>
      </c>
    </row>
    <row r="65" spans="1:19">
      <c r="A65" s="34" t="s">
        <v>77</v>
      </c>
      <c r="B65" s="53">
        <f>'BS (Liabilities) breakdown'!C151</f>
        <v>0</v>
      </c>
      <c r="C65" s="53">
        <f>'BS (Liabilities) breakdown'!D151</f>
        <v>0</v>
      </c>
      <c r="D65" s="53">
        <f>'BS (Liabilities) breakdown'!E151</f>
        <v>0</v>
      </c>
      <c r="E65" s="53">
        <f>'BS (Liabilities) breakdown'!F151</f>
        <v>0</v>
      </c>
      <c r="F65" s="53">
        <f>'BS (Liabilities) breakdown'!G151</f>
        <v>0</v>
      </c>
      <c r="G65" s="53">
        <f>'BS (Liabilities) breakdown'!H151</f>
        <v>0</v>
      </c>
      <c r="K65" s="58"/>
      <c r="L65" s="13"/>
      <c r="M65" s="13"/>
      <c r="O65" s="31">
        <f t="shared" si="13"/>
        <v>0</v>
      </c>
      <c r="P65" s="31">
        <f t="shared" si="13"/>
        <v>0</v>
      </c>
      <c r="Q65" s="31">
        <f t="shared" si="13"/>
        <v>0</v>
      </c>
      <c r="R65" s="31">
        <f t="shared" si="13"/>
        <v>0</v>
      </c>
      <c r="S65" s="31">
        <f t="shared" si="13"/>
        <v>0</v>
      </c>
    </row>
    <row r="66" spans="1:19">
      <c r="A66" s="35" t="s">
        <v>78</v>
      </c>
      <c r="B66" s="55">
        <f t="shared" ref="B66:G66" si="14">B59+B63+B64+B65</f>
        <v>0</v>
      </c>
      <c r="C66" s="55">
        <f t="shared" si="14"/>
        <v>0</v>
      </c>
      <c r="D66" s="55">
        <f t="shared" si="14"/>
        <v>0</v>
      </c>
      <c r="E66" s="55">
        <f t="shared" si="14"/>
        <v>0</v>
      </c>
      <c r="F66" s="55">
        <f t="shared" si="14"/>
        <v>0</v>
      </c>
      <c r="G66" s="55">
        <f t="shared" si="14"/>
        <v>0</v>
      </c>
      <c r="K66" s="58"/>
      <c r="L66" s="13"/>
      <c r="M66" s="13"/>
      <c r="O66" s="55">
        <f>O59+O63+O64+O65</f>
        <v>0</v>
      </c>
      <c r="P66" s="55">
        <f>P59+P63+P64+P65</f>
        <v>0</v>
      </c>
      <c r="Q66" s="55">
        <f>Q59+Q63+Q64+Q65</f>
        <v>0</v>
      </c>
      <c r="R66" s="55">
        <f>R59+R63+R64+R65</f>
        <v>0</v>
      </c>
      <c r="S66" s="55">
        <f>S59+S63+S64+S65</f>
        <v>0</v>
      </c>
    </row>
    <row r="67" spans="1:19">
      <c r="A67" s="35" t="s">
        <v>79</v>
      </c>
      <c r="B67" s="55">
        <f t="shared" ref="B67:G67" si="15">B66+B57</f>
        <v>0</v>
      </c>
      <c r="C67" s="55">
        <f t="shared" si="15"/>
        <v>0</v>
      </c>
      <c r="D67" s="59">
        <f t="shared" si="15"/>
        <v>0</v>
      </c>
      <c r="E67" s="55">
        <f t="shared" si="15"/>
        <v>0</v>
      </c>
      <c r="F67" s="55">
        <f t="shared" si="15"/>
        <v>0</v>
      </c>
      <c r="G67" s="59">
        <f t="shared" si="15"/>
        <v>0</v>
      </c>
      <c r="K67" s="58"/>
      <c r="L67" s="13"/>
      <c r="M67" s="13"/>
      <c r="O67" s="55">
        <f>O66+O57</f>
        <v>0</v>
      </c>
      <c r="P67" s="55">
        <f>P66+P57</f>
        <v>0</v>
      </c>
      <c r="Q67" s="55">
        <f>Q66+Q57</f>
        <v>0</v>
      </c>
      <c r="R67" s="55">
        <f>R66+R57</f>
        <v>0</v>
      </c>
      <c r="S67" s="55">
        <f>S66+S57</f>
        <v>0</v>
      </c>
    </row>
    <row r="68" spans="1:19">
      <c r="A68" s="37"/>
      <c r="B68" s="37"/>
      <c r="C68" s="56"/>
      <c r="D68" s="57"/>
      <c r="E68" s="56"/>
      <c r="F68" s="56"/>
      <c r="G68" s="57"/>
      <c r="K68" s="58"/>
      <c r="L68" s="13"/>
      <c r="M68" s="13"/>
      <c r="O68" s="37"/>
      <c r="P68" s="56"/>
      <c r="Q68" s="56"/>
      <c r="R68" s="56"/>
      <c r="S68" s="56"/>
    </row>
    <row r="69" spans="1:19">
      <c r="A69" s="30" t="s">
        <v>80</v>
      </c>
      <c r="B69" s="53">
        <f>'BS (Liabilities) breakdown'!C157</f>
        <v>0</v>
      </c>
      <c r="C69" s="53">
        <f>'BS (Liabilities) breakdown'!D157</f>
        <v>0</v>
      </c>
      <c r="D69" s="53">
        <f>'BS (Liabilities) breakdown'!E157</f>
        <v>0</v>
      </c>
      <c r="E69" s="53">
        <f>'BS (Liabilities) breakdown'!F157</f>
        <v>0</v>
      </c>
      <c r="F69" s="53">
        <f>'BS (Liabilities) breakdown'!G157</f>
        <v>0</v>
      </c>
      <c r="G69" s="53">
        <f>'BS (Liabilities) breakdown'!H157</f>
        <v>0</v>
      </c>
      <c r="K69" s="58"/>
      <c r="L69" s="13"/>
      <c r="M69" s="13"/>
      <c r="O69" s="31">
        <f t="shared" ref="O69:S73" si="16">+C69*$B$9</f>
        <v>0</v>
      </c>
      <c r="P69" s="31">
        <f t="shared" si="16"/>
        <v>0</v>
      </c>
      <c r="Q69" s="31">
        <f t="shared" si="16"/>
        <v>0</v>
      </c>
      <c r="R69" s="31">
        <f t="shared" si="16"/>
        <v>0</v>
      </c>
      <c r="S69" s="31">
        <f t="shared" si="16"/>
        <v>0</v>
      </c>
    </row>
    <row r="70" spans="1:19">
      <c r="A70" s="34" t="s">
        <v>81</v>
      </c>
      <c r="B70" s="53">
        <f>'BS (Liabilities) breakdown'!C163</f>
        <v>0</v>
      </c>
      <c r="C70" s="53">
        <f>'BS (Liabilities) breakdown'!D163</f>
        <v>0</v>
      </c>
      <c r="D70" s="53">
        <f>'BS (Liabilities) breakdown'!E163</f>
        <v>0</v>
      </c>
      <c r="E70" s="53">
        <f>'BS (Liabilities) breakdown'!F163</f>
        <v>0</v>
      </c>
      <c r="F70" s="53">
        <f>'BS (Liabilities) breakdown'!G163</f>
        <v>0</v>
      </c>
      <c r="G70" s="53">
        <f>'BS (Liabilities) breakdown'!H163</f>
        <v>0</v>
      </c>
      <c r="K70" s="58"/>
      <c r="L70" s="13"/>
      <c r="M70" s="13"/>
      <c r="O70" s="31">
        <f t="shared" si="16"/>
        <v>0</v>
      </c>
      <c r="P70" s="31">
        <f t="shared" si="16"/>
        <v>0</v>
      </c>
      <c r="Q70" s="31">
        <f t="shared" si="16"/>
        <v>0</v>
      </c>
      <c r="R70" s="31">
        <f t="shared" si="16"/>
        <v>0</v>
      </c>
      <c r="S70" s="31">
        <f t="shared" si="16"/>
        <v>0</v>
      </c>
    </row>
    <row r="71" spans="1:19">
      <c r="A71" s="34" t="s">
        <v>82</v>
      </c>
      <c r="B71" s="53">
        <f>'BS (Liabilities) breakdown'!C176</f>
        <v>0</v>
      </c>
      <c r="C71" s="53">
        <f>'BS (Liabilities) breakdown'!D176</f>
        <v>0</v>
      </c>
      <c r="D71" s="53">
        <f>'BS (Liabilities) breakdown'!E176</f>
        <v>0</v>
      </c>
      <c r="E71" s="53">
        <f>'BS (Liabilities) breakdown'!F176</f>
        <v>0</v>
      </c>
      <c r="F71" s="53">
        <f>'BS (Liabilities) breakdown'!G176</f>
        <v>0</v>
      </c>
      <c r="G71" s="53">
        <f>'BS (Liabilities) breakdown'!H176</f>
        <v>0</v>
      </c>
      <c r="K71" s="58"/>
      <c r="L71" s="13"/>
      <c r="O71" s="31">
        <f t="shared" si="16"/>
        <v>0</v>
      </c>
      <c r="P71" s="31">
        <f t="shared" si="16"/>
        <v>0</v>
      </c>
      <c r="Q71" s="31">
        <f t="shared" si="16"/>
        <v>0</v>
      </c>
      <c r="R71" s="31">
        <f t="shared" si="16"/>
        <v>0</v>
      </c>
      <c r="S71" s="31">
        <f t="shared" si="16"/>
        <v>0</v>
      </c>
    </row>
    <row r="72" spans="1:19">
      <c r="A72" s="34" t="s">
        <v>83</v>
      </c>
      <c r="B72" s="53">
        <f>'BS (Liabilities) breakdown'!C181</f>
        <v>0</v>
      </c>
      <c r="C72" s="53">
        <f>'BS (Liabilities) breakdown'!D181</f>
        <v>0</v>
      </c>
      <c r="D72" s="53">
        <f>'BS (Liabilities) breakdown'!E181</f>
        <v>0</v>
      </c>
      <c r="E72" s="53">
        <f>'BS (Liabilities) breakdown'!F181</f>
        <v>0</v>
      </c>
      <c r="F72" s="53">
        <f>'BS (Liabilities) breakdown'!G181</f>
        <v>0</v>
      </c>
      <c r="G72" s="53">
        <f>'BS (Liabilities) breakdown'!H181</f>
        <v>0</v>
      </c>
      <c r="I72" s="32"/>
      <c r="K72" s="58"/>
      <c r="L72" s="13"/>
      <c r="O72" s="31">
        <f t="shared" si="16"/>
        <v>0</v>
      </c>
      <c r="P72" s="31">
        <f t="shared" si="16"/>
        <v>0</v>
      </c>
      <c r="Q72" s="31">
        <f t="shared" si="16"/>
        <v>0</v>
      </c>
      <c r="R72" s="31">
        <f t="shared" si="16"/>
        <v>0</v>
      </c>
      <c r="S72" s="31">
        <f t="shared" si="16"/>
        <v>0</v>
      </c>
    </row>
    <row r="73" spans="1:19">
      <c r="A73" s="34" t="s">
        <v>84</v>
      </c>
      <c r="B73" s="53">
        <f>'BS (Liabilities) breakdown'!C193</f>
        <v>0</v>
      </c>
      <c r="C73" s="53">
        <f>'BS (Liabilities) breakdown'!D193</f>
        <v>0</v>
      </c>
      <c r="D73" s="53">
        <f>'BS (Liabilities) breakdown'!E193</f>
        <v>0</v>
      </c>
      <c r="E73" s="53">
        <f>'BS (Liabilities) breakdown'!F193</f>
        <v>0</v>
      </c>
      <c r="F73" s="53">
        <f>'BS (Liabilities) breakdown'!G193</f>
        <v>0</v>
      </c>
      <c r="G73" s="53">
        <f>'BS (Liabilities) breakdown'!H193</f>
        <v>0</v>
      </c>
      <c r="O73" s="31">
        <f t="shared" si="16"/>
        <v>0</v>
      </c>
      <c r="P73" s="31">
        <f t="shared" si="16"/>
        <v>0</v>
      </c>
      <c r="Q73" s="31">
        <f t="shared" si="16"/>
        <v>0</v>
      </c>
      <c r="R73" s="31">
        <f t="shared" si="16"/>
        <v>0</v>
      </c>
      <c r="S73" s="31">
        <f t="shared" si="16"/>
        <v>0</v>
      </c>
    </row>
    <row r="74" spans="1:19">
      <c r="A74" s="35" t="s">
        <v>85</v>
      </c>
      <c r="B74" s="55">
        <f>'BS (Liabilities) breakdown'!C198</f>
        <v>0</v>
      </c>
      <c r="C74" s="55">
        <f>'BS (Liabilities) breakdown'!D198</f>
        <v>0</v>
      </c>
      <c r="D74" s="55">
        <f>'BS (Liabilities) breakdown'!E198</f>
        <v>0</v>
      </c>
      <c r="E74" s="55">
        <f>'BS (Liabilities) breakdown'!F198</f>
        <v>0</v>
      </c>
      <c r="F74" s="55">
        <f>'BS (Liabilities) breakdown'!G198</f>
        <v>0</v>
      </c>
      <c r="G74" s="55">
        <f>'BS (Liabilities) breakdown'!H198</f>
        <v>0</v>
      </c>
      <c r="H74" s="60"/>
      <c r="O74" s="55">
        <f>SUM(O69:O73)</f>
        <v>0</v>
      </c>
      <c r="P74" s="55">
        <f>SUM(P69:P73)</f>
        <v>0</v>
      </c>
      <c r="Q74" s="55">
        <f>SUM(Q69:Q73)</f>
        <v>0</v>
      </c>
      <c r="R74" s="55">
        <f>SUM(R69:R73)</f>
        <v>0</v>
      </c>
      <c r="S74" s="55">
        <f>SUM(S69:S73)</f>
        <v>0</v>
      </c>
    </row>
    <row r="75" spans="1:19">
      <c r="A75" s="37"/>
      <c r="B75" s="37"/>
      <c r="C75" s="56"/>
      <c r="D75" s="57"/>
      <c r="E75" s="56"/>
      <c r="F75" s="56"/>
      <c r="G75" s="57"/>
      <c r="O75" s="37"/>
      <c r="P75" s="56"/>
      <c r="Q75" s="56"/>
      <c r="R75" s="56"/>
      <c r="S75" s="56"/>
    </row>
    <row r="76" spans="1:19">
      <c r="A76" s="35" t="s">
        <v>86</v>
      </c>
      <c r="B76" s="55">
        <f t="shared" ref="B76:G76" si="17">B74+B67</f>
        <v>0</v>
      </c>
      <c r="C76" s="55">
        <f t="shared" si="17"/>
        <v>0</v>
      </c>
      <c r="D76" s="59">
        <f t="shared" si="17"/>
        <v>0</v>
      </c>
      <c r="E76" s="55">
        <f t="shared" si="17"/>
        <v>0</v>
      </c>
      <c r="F76" s="55">
        <f t="shared" si="17"/>
        <v>0</v>
      </c>
      <c r="G76" s="59">
        <f t="shared" si="17"/>
        <v>0</v>
      </c>
      <c r="O76" s="55">
        <f>O74+O67</f>
        <v>0</v>
      </c>
      <c r="P76" s="55">
        <f>P74+P67</f>
        <v>0</v>
      </c>
      <c r="Q76" s="55">
        <f>Q74+Q67</f>
        <v>0</v>
      </c>
      <c r="R76" s="55">
        <f>R74+R67</f>
        <v>0</v>
      </c>
      <c r="S76" s="55">
        <f>S74+S67</f>
        <v>0</v>
      </c>
    </row>
    <row r="77" spans="1:19">
      <c r="A77" s="61" t="s">
        <v>87</v>
      </c>
      <c r="B77" s="62">
        <f t="shared" ref="B77:G77" si="18">B76-B44</f>
        <v>0</v>
      </c>
      <c r="C77" s="63">
        <f t="shared" si="18"/>
        <v>0</v>
      </c>
      <c r="D77" s="64">
        <f t="shared" si="18"/>
        <v>0</v>
      </c>
      <c r="E77" s="65">
        <f t="shared" si="18"/>
        <v>0</v>
      </c>
      <c r="F77" s="66">
        <f t="shared" si="18"/>
        <v>0</v>
      </c>
      <c r="G77" s="67">
        <f t="shared" si="18"/>
        <v>0</v>
      </c>
      <c r="I77" s="68"/>
      <c r="O77" s="69">
        <f>O76-O44</f>
        <v>0</v>
      </c>
      <c r="P77" s="69">
        <f>P76-P44</f>
        <v>0</v>
      </c>
      <c r="Q77" s="69">
        <f>Q76-Q44</f>
        <v>0</v>
      </c>
      <c r="R77" s="69">
        <f>R76-R44</f>
        <v>0</v>
      </c>
      <c r="S77" s="69">
        <f>S76-S44</f>
        <v>0</v>
      </c>
    </row>
    <row r="78" spans="1:19">
      <c r="A78" s="18"/>
      <c r="B78" s="18"/>
      <c r="C78" s="18"/>
      <c r="D78" s="18"/>
      <c r="E78" s="18"/>
      <c r="F78" s="18"/>
      <c r="G78" s="19"/>
      <c r="O78" s="18"/>
      <c r="P78" s="18"/>
      <c r="Q78" s="18"/>
      <c r="R78" s="18"/>
      <c r="S78" s="18"/>
    </row>
    <row r="79" spans="1:19">
      <c r="A79" s="23" t="s">
        <v>84</v>
      </c>
      <c r="B79" s="23"/>
      <c r="C79" s="23"/>
      <c r="D79" s="18"/>
      <c r="E79" s="18"/>
      <c r="F79" s="18"/>
      <c r="G79" s="19"/>
      <c r="O79" s="23"/>
      <c r="P79" s="18"/>
      <c r="Q79" s="18"/>
      <c r="R79" s="18"/>
      <c r="S79" s="18"/>
    </row>
    <row r="80" spans="1:19">
      <c r="A80" s="18"/>
      <c r="B80" s="18"/>
      <c r="C80" s="18"/>
      <c r="D80" s="18"/>
      <c r="E80" s="18"/>
      <c r="F80" s="18"/>
      <c r="G80" s="19"/>
      <c r="O80" s="18"/>
      <c r="P80" s="18"/>
      <c r="Q80" s="18"/>
      <c r="R80" s="18"/>
      <c r="S80" s="18"/>
    </row>
    <row r="81" spans="1:19">
      <c r="A81" s="27" t="s">
        <v>42</v>
      </c>
      <c r="B81" s="28" t="str">
        <f t="shared" ref="B81:G81" si="19">B21</f>
        <v>2017/03</v>
      </c>
      <c r="C81" s="28" t="str">
        <f t="shared" si="19"/>
        <v>2018/03</v>
      </c>
      <c r="D81" s="28" t="str">
        <f t="shared" si="19"/>
        <v>2019/03</v>
      </c>
      <c r="E81" s="28" t="str">
        <f t="shared" si="19"/>
        <v>2020/03</v>
      </c>
      <c r="F81" s="28" t="str">
        <f t="shared" si="19"/>
        <v>2021/03</v>
      </c>
      <c r="G81" s="29" t="str">
        <f t="shared" si="19"/>
        <v>2022/03</v>
      </c>
      <c r="O81" s="28" t="str">
        <f>O21</f>
        <v>2018/03</v>
      </c>
      <c r="P81" s="28" t="str">
        <f>P21</f>
        <v>2019/03</v>
      </c>
      <c r="Q81" s="28" t="str">
        <f>Q21</f>
        <v>2020/03</v>
      </c>
      <c r="R81" s="28" t="str">
        <f>R21</f>
        <v>2021/03</v>
      </c>
      <c r="S81" s="28" t="str">
        <f>S21</f>
        <v>2022/03</v>
      </c>
    </row>
    <row r="82" spans="1:19">
      <c r="A82" s="34" t="s">
        <v>88</v>
      </c>
      <c r="B82" s="53">
        <f>'BS (Liabilities) breakdown'!C211</f>
        <v>0</v>
      </c>
      <c r="C82" s="53">
        <f>'BS (Liabilities) breakdown'!D211</f>
        <v>0</v>
      </c>
      <c r="D82" s="53">
        <f>'BS (Liabilities) breakdown'!E211</f>
        <v>0</v>
      </c>
      <c r="E82" s="53">
        <f>'BS (Liabilities) breakdown'!F211</f>
        <v>0</v>
      </c>
      <c r="F82" s="53">
        <f>'BS (Liabilities) breakdown'!G211</f>
        <v>0</v>
      </c>
      <c r="G82" s="53">
        <f>'BS (Liabilities) breakdown'!H211</f>
        <v>0</v>
      </c>
      <c r="O82" s="31">
        <f t="shared" ref="O82:S83" si="20">+C82*$B$9</f>
        <v>0</v>
      </c>
      <c r="P82" s="31">
        <f t="shared" si="20"/>
        <v>0</v>
      </c>
      <c r="Q82" s="31">
        <f t="shared" si="20"/>
        <v>0</v>
      </c>
      <c r="R82" s="31">
        <f t="shared" si="20"/>
        <v>0</v>
      </c>
      <c r="S82" s="31">
        <f t="shared" si="20"/>
        <v>0</v>
      </c>
    </row>
    <row r="83" spans="1:19">
      <c r="A83" s="34" t="s">
        <v>89</v>
      </c>
      <c r="B83" s="70">
        <f t="shared" ref="B83:G83" si="21">B59+B50+B51+B52</f>
        <v>0</v>
      </c>
      <c r="C83" s="70">
        <f t="shared" si="21"/>
        <v>0</v>
      </c>
      <c r="D83" s="70">
        <f t="shared" si="21"/>
        <v>0</v>
      </c>
      <c r="E83" s="70">
        <f t="shared" si="21"/>
        <v>0</v>
      </c>
      <c r="F83" s="70">
        <f t="shared" si="21"/>
        <v>0</v>
      </c>
      <c r="G83" s="70">
        <f t="shared" si="21"/>
        <v>0</v>
      </c>
      <c r="O83" s="31">
        <f t="shared" si="20"/>
        <v>0</v>
      </c>
      <c r="P83" s="31">
        <f t="shared" si="20"/>
        <v>0</v>
      </c>
      <c r="Q83" s="31">
        <f t="shared" si="20"/>
        <v>0</v>
      </c>
      <c r="R83" s="31">
        <f t="shared" si="20"/>
        <v>0</v>
      </c>
      <c r="S83" s="31">
        <f t="shared" si="20"/>
        <v>0</v>
      </c>
    </row>
    <row r="84" spans="1:19">
      <c r="A84" s="34" t="s">
        <v>90</v>
      </c>
      <c r="B84" s="53"/>
      <c r="C84" s="53"/>
      <c r="D84" s="53"/>
      <c r="E84" s="53"/>
      <c r="F84" s="53"/>
      <c r="G84" s="70"/>
      <c r="O84" s="31"/>
      <c r="P84" s="31"/>
      <c r="Q84" s="31"/>
      <c r="R84" s="31"/>
      <c r="S84" s="31">
        <f>+G84*$B$9</f>
        <v>0</v>
      </c>
    </row>
    <row r="85" spans="1:19">
      <c r="A85" s="34" t="s">
        <v>91</v>
      </c>
      <c r="B85" s="53"/>
      <c r="C85" s="53"/>
      <c r="D85" s="53"/>
      <c r="E85" s="53"/>
      <c r="F85" s="53"/>
      <c r="G85" s="70"/>
      <c r="O85" s="31"/>
      <c r="P85" s="31"/>
      <c r="Q85" s="31"/>
      <c r="R85" s="31"/>
      <c r="S85" s="31">
        <f>+G85*$B$9</f>
        <v>0</v>
      </c>
    </row>
    <row r="86" spans="1:19">
      <c r="A86" s="34" t="s">
        <v>92</v>
      </c>
      <c r="B86" s="53"/>
      <c r="C86" s="53"/>
      <c r="D86" s="53"/>
      <c r="E86" s="53"/>
      <c r="F86" s="53"/>
      <c r="G86" s="53" t="e">
        <f>-#REF!</f>
        <v>#REF!</v>
      </c>
      <c r="O86" s="31"/>
      <c r="P86" s="31"/>
      <c r="Q86" s="31"/>
      <c r="R86" s="31"/>
      <c r="S86" s="31" t="e">
        <f>-#REF!</f>
        <v>#REF!</v>
      </c>
    </row>
    <row r="87" spans="1:19">
      <c r="A87" s="34" t="s">
        <v>93</v>
      </c>
      <c r="B87" s="53">
        <f t="shared" ref="B87:G87" si="22">B74-B84+B85+B86</f>
        <v>0</v>
      </c>
      <c r="C87" s="53">
        <f t="shared" si="22"/>
        <v>0</v>
      </c>
      <c r="D87" s="53">
        <f t="shared" si="22"/>
        <v>0</v>
      </c>
      <c r="E87" s="53">
        <f t="shared" si="22"/>
        <v>0</v>
      </c>
      <c r="F87" s="53">
        <f t="shared" si="22"/>
        <v>0</v>
      </c>
      <c r="G87" s="70" t="e">
        <f t="shared" si="22"/>
        <v>#REF!</v>
      </c>
      <c r="O87" s="31"/>
      <c r="P87" s="31"/>
      <c r="Q87" s="31"/>
      <c r="R87" s="31"/>
      <c r="S87" s="31" t="e">
        <f>S74+S86</f>
        <v>#REF!</v>
      </c>
    </row>
    <row r="89" spans="1:19">
      <c r="G89" s="71"/>
    </row>
    <row r="200" spans="1:15">
      <c r="A200" s="9"/>
      <c r="B200" s="9"/>
      <c r="G200" s="72"/>
      <c r="H200" s="623" t="s">
        <v>94</v>
      </c>
      <c r="I200" s="623"/>
      <c r="J200" s="623"/>
      <c r="K200" s="623"/>
      <c r="L200" s="623"/>
      <c r="M200" s="623"/>
      <c r="N200" s="623"/>
    </row>
    <row r="201" spans="1:15">
      <c r="A201" s="9"/>
      <c r="B201" s="9"/>
      <c r="G201" s="72"/>
      <c r="H201" s="73"/>
      <c r="I201" s="624" t="s">
        <v>95</v>
      </c>
      <c r="J201" s="624"/>
      <c r="K201" s="624"/>
      <c r="L201" s="624"/>
      <c r="M201" s="624"/>
      <c r="N201" s="624"/>
    </row>
    <row r="202" spans="1:15">
      <c r="H202" s="3" t="s">
        <v>96</v>
      </c>
      <c r="I202" s="3" t="s">
        <v>97</v>
      </c>
      <c r="J202" s="3" t="s">
        <v>98</v>
      </c>
      <c r="K202" s="3" t="s">
        <v>27</v>
      </c>
      <c r="L202" s="3" t="s">
        <v>99</v>
      </c>
      <c r="M202" s="3" t="s">
        <v>100</v>
      </c>
      <c r="N202" s="3" t="s">
        <v>33</v>
      </c>
      <c r="O202" s="73" t="s">
        <v>101</v>
      </c>
    </row>
    <row r="203" spans="1:15">
      <c r="H203" s="3" t="s">
        <v>98</v>
      </c>
      <c r="I203" s="3">
        <f>1/100</f>
        <v>0.01</v>
      </c>
      <c r="J203" s="3">
        <f>100/100</f>
        <v>1</v>
      </c>
      <c r="K203" s="3">
        <f>1000/100</f>
        <v>10</v>
      </c>
      <c r="L203" s="3">
        <f>100000/100</f>
        <v>1000</v>
      </c>
      <c r="M203" s="3">
        <f>10000000/100</f>
        <v>100000</v>
      </c>
      <c r="N203" s="3">
        <f>1000000/100</f>
        <v>10000</v>
      </c>
      <c r="O203" s="73">
        <f>1000000000/100</f>
        <v>10000000</v>
      </c>
    </row>
    <row r="204" spans="1:15">
      <c r="H204" s="73" t="s">
        <v>27</v>
      </c>
      <c r="I204" s="6">
        <f>1/1000</f>
        <v>1E-3</v>
      </c>
      <c r="J204" s="6">
        <f>100/1000</f>
        <v>0.1</v>
      </c>
      <c r="K204" s="6">
        <f>1000/1000</f>
        <v>1</v>
      </c>
      <c r="L204" s="6">
        <f>100000/1000</f>
        <v>100</v>
      </c>
      <c r="M204" s="6">
        <f>10000000/1000</f>
        <v>10000</v>
      </c>
      <c r="N204" s="6">
        <f>1000000/1000</f>
        <v>1000</v>
      </c>
      <c r="O204" s="6">
        <f>1000000000/1000</f>
        <v>1000000</v>
      </c>
    </row>
    <row r="205" spans="1:15">
      <c r="H205" s="73" t="s">
        <v>33</v>
      </c>
      <c r="I205" s="6">
        <f>1/1000000</f>
        <v>9.9999999999999995E-7</v>
      </c>
      <c r="J205" s="6">
        <f>100/1000000</f>
        <v>1E-4</v>
      </c>
      <c r="K205" s="6">
        <f>1000/1000000</f>
        <v>1E-3</v>
      </c>
      <c r="L205" s="6">
        <f>100000/1000000</f>
        <v>0.1</v>
      </c>
      <c r="M205" s="6">
        <f>10000000/1000000</f>
        <v>10</v>
      </c>
      <c r="N205" s="6">
        <f>1000000/1000000</f>
        <v>1</v>
      </c>
      <c r="O205" s="6">
        <f>1000000000/1000000</f>
        <v>1000</v>
      </c>
    </row>
    <row r="206" spans="1:15">
      <c r="H206" s="73" t="s">
        <v>101</v>
      </c>
      <c r="I206" s="6">
        <f>1/1000000000</f>
        <v>1.0000000000000001E-9</v>
      </c>
      <c r="J206" s="6">
        <f>100/1000000000</f>
        <v>9.9999999999999995E-8</v>
      </c>
      <c r="K206" s="6">
        <f>1000/1000000000</f>
        <v>9.9999999999999995E-7</v>
      </c>
      <c r="L206" s="6">
        <f>100000/1000000000</f>
        <v>1E-4</v>
      </c>
      <c r="M206" s="6">
        <f>10000000/1000000000</f>
        <v>0.01</v>
      </c>
      <c r="N206" s="6">
        <f>1000000/1000000000</f>
        <v>1E-3</v>
      </c>
      <c r="O206" s="6">
        <f>1000000000/1000000000</f>
        <v>1</v>
      </c>
    </row>
    <row r="208" spans="1:15">
      <c r="B208" s="6" t="s">
        <v>97</v>
      </c>
    </row>
    <row r="209" spans="1:3">
      <c r="A209" s="6" t="s">
        <v>98</v>
      </c>
      <c r="B209" s="6" t="s">
        <v>98</v>
      </c>
      <c r="C209" s="6" t="s">
        <v>102</v>
      </c>
    </row>
    <row r="210" spans="1:3">
      <c r="A210" s="6" t="s">
        <v>27</v>
      </c>
      <c r="B210" s="6" t="s">
        <v>27</v>
      </c>
      <c r="C210" s="6" t="s">
        <v>103</v>
      </c>
    </row>
    <row r="211" spans="1:3">
      <c r="A211" s="6" t="s">
        <v>33</v>
      </c>
      <c r="B211" s="6" t="s">
        <v>99</v>
      </c>
      <c r="C211" s="6" t="s">
        <v>104</v>
      </c>
    </row>
    <row r="212" spans="1:3">
      <c r="A212" s="6" t="s">
        <v>101</v>
      </c>
      <c r="B212" s="6" t="s">
        <v>100</v>
      </c>
      <c r="C212" s="6" t="s">
        <v>105</v>
      </c>
    </row>
    <row r="213" spans="1:3">
      <c r="B213" s="6" t="s">
        <v>33</v>
      </c>
      <c r="C213" s="6" t="s">
        <v>106</v>
      </c>
    </row>
    <row r="214" spans="1:3">
      <c r="B214" s="6" t="s">
        <v>101</v>
      </c>
      <c r="C214" s="6" t="s">
        <v>107</v>
      </c>
    </row>
    <row r="215" spans="1:3">
      <c r="C215" s="6" t="s">
        <v>108</v>
      </c>
    </row>
    <row r="216" spans="1:3">
      <c r="C216" s="6" t="s">
        <v>109</v>
      </c>
    </row>
    <row r="217" spans="1:3">
      <c r="C217" s="6" t="s">
        <v>110</v>
      </c>
    </row>
    <row r="218" spans="1:3">
      <c r="C218" s="6" t="s">
        <v>111</v>
      </c>
    </row>
    <row r="219" spans="1:3">
      <c r="C219" s="6" t="s">
        <v>112</v>
      </c>
    </row>
    <row r="220" spans="1:3">
      <c r="C220" s="6" t="s">
        <v>113</v>
      </c>
    </row>
    <row r="221" spans="1:3">
      <c r="C221" s="6" t="s">
        <v>35</v>
      </c>
    </row>
    <row r="222" spans="1:3">
      <c r="C222" s="6" t="s">
        <v>114</v>
      </c>
    </row>
    <row r="223" spans="1:3">
      <c r="C223" s="6" t="s">
        <v>115</v>
      </c>
    </row>
    <row r="224" spans="1:3">
      <c r="C224" s="6" t="s">
        <v>116</v>
      </c>
    </row>
    <row r="225" spans="3:3">
      <c r="C225" s="6" t="s">
        <v>117</v>
      </c>
    </row>
    <row r="226" spans="3:3">
      <c r="C226" s="6" t="s">
        <v>118</v>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dxfId="19" priority="2" operator="equal">
      <formula>"Check"</formula>
    </cfRule>
  </conditionalFormatting>
  <dataValidations count="6">
    <dataValidation type="list" showInputMessage="1" showErrorMessage="1" sqref="B12:E12" xr:uid="{00000000-0002-0000-0000-000000000000}">
      <formula1>$M$2:$M$5</formula1>
      <formula2>0</formula2>
    </dataValidation>
    <dataValidation type="list" showInputMessage="1" showErrorMessage="1" sqref="B10:E10" xr:uid="{00000000-0002-0000-0000-000001000000}">
      <formula1>$A$214:$A$216</formula1>
      <formula2>0</formula2>
    </dataValidation>
    <dataValidation type="list" showInputMessage="1" showErrorMessage="1" sqref="B7:E7" xr:uid="{00000000-0002-0000-0000-000002000000}">
      <formula1>$L$1:$L$9</formula1>
      <formula2>0</formula2>
    </dataValidation>
    <dataValidation type="list" showInputMessage="1" showErrorMessage="1" sqref="B11:E11" xr:uid="{00000000-0002-0000-0000-000003000000}">
      <formula1>$C$213:$C$230</formula1>
      <formula2>0</formula2>
    </dataValidation>
    <dataValidation type="list" showInputMessage="1" showErrorMessage="1" sqref="H5" xr:uid="{00000000-0002-0000-0000-000004000000}">
      <formula1>"Gurugram,Mumbai,Chennai,Bangalore,Sydney"</formula1>
      <formula2>0</formula2>
    </dataValidation>
    <dataValidation type="list" showInputMessage="1" showErrorMessage="1" sqref="B8:E8" xr:uid="{00000000-0002-0000-0000-000005000000}">
      <formula1>$B$212:$B$218</formula1>
      <formula2>0</formula2>
    </dataValidation>
  </dataValidations>
  <hyperlinks>
    <hyperlink ref="A23" location="BS_LineItems!A5" display="Cash and cash equivalents " xr:uid="{00000000-0004-0000-0000-000000000000}"/>
    <hyperlink ref="A24" location="BS_LineItems!A15" display="Account Receivables " xr:uid="{00000000-0004-0000-0000-000001000000}"/>
    <hyperlink ref="A25" location="BS_LineItems!A25" display="Inventories " xr:uid="{00000000-0004-0000-0000-000002000000}"/>
    <hyperlink ref="A26" location="BS_LineItems!A35" display="Prepaid Expenses " xr:uid="{00000000-0004-0000-0000-000003000000}"/>
    <hyperlink ref="A33" location="BS_LineItems!A45" display="Other Tangible Assets " xr:uid="{00000000-0004-0000-0000-000004000000}"/>
    <hyperlink ref="A37" location="BS_LineItems!A65" display="Other Intangible Assets " xr:uid="{00000000-0004-0000-0000-000005000000}"/>
    <hyperlink ref="A40" location="BS_LineItems!A75" display="Investments " xr:uid="{00000000-0004-0000-0000-000006000000}"/>
    <hyperlink ref="A41" location="BS_LineItems!A85" display="Deferred Charges " xr:uid="{00000000-0004-0000-0000-000007000000}"/>
    <hyperlink ref="A50" location="BS_LineItems!A98" display="Short Term Debt " xr:uid="{00000000-0004-0000-0000-000008000000}"/>
    <hyperlink ref="A51" location="BS_LineItems!A108" display="Long Term Debt due in one year " xr:uid="{00000000-0004-0000-0000-000009000000}"/>
    <hyperlink ref="A53" location="BS_LineItems!A128" display="Accounts Payable " xr:uid="{00000000-0004-0000-0000-00000A000000}"/>
    <hyperlink ref="A54" location="BS_LineItems!A138" display="Accrued Expenses " xr:uid="{00000000-0004-0000-0000-00000B000000}"/>
    <hyperlink ref="A55" location="BS_LineItems!A148" display="Tax Payable " xr:uid="{00000000-0004-0000-0000-00000C000000}"/>
    <hyperlink ref="A56" location="CDM_BS!A112" display="Other Current Liabilities " xr:uid="{00000000-0004-0000-0000-00000D000000}"/>
    <hyperlink ref="A60" location="BS_LineItems!A158" display="(Long Term Borrowings) " xr:uid="{00000000-0004-0000-0000-00000E000000}"/>
    <hyperlink ref="A63" location="BS_LineItems!A178" display="Deferred Taxes " xr:uid="{00000000-0004-0000-0000-00000F000000}"/>
    <hyperlink ref="A64" location="CDM_BS!A119" display="Other Long Term liabilities " xr:uid="{00000000-0004-0000-0000-000010000000}"/>
    <hyperlink ref="A69" location="BS_LineItems!A208" display="Common Stock " xr:uid="{00000000-0004-0000-0000-000011000000}"/>
  </hyperlinks>
  <pageMargins left="0.7" right="0.7" top="0.75" bottom="0.75" header="0.511811023622047" footer="0.511811023622047"/>
  <pageSetup paperSize="9" scale="28"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41"/>
  <sheetViews>
    <sheetView showGridLines="0" view="pageBreakPreview" zoomScale="95" zoomScaleNormal="100" zoomScalePageLayoutView="95" workbookViewId="0">
      <selection activeCell="A2" sqref="A2"/>
    </sheetView>
  </sheetViews>
  <sheetFormatPr defaultColWidth="8.6328125" defaultRowHeight="13"/>
  <cols>
    <col min="1" max="1" width="2.90625" style="345" customWidth="1"/>
    <col min="2" max="2" width="40.26953125" style="345" customWidth="1"/>
    <col min="3" max="4" width="11.453125" style="345" customWidth="1"/>
    <col min="5" max="6" width="11.26953125" style="345" customWidth="1"/>
    <col min="7" max="8" width="12" style="345" customWidth="1"/>
  </cols>
  <sheetData>
    <row r="2" spans="1:8" ht="14.25" customHeight="1">
      <c r="A2" s="639" t="s">
        <v>249</v>
      </c>
      <c r="B2" s="639"/>
      <c r="C2" s="639"/>
      <c r="D2" s="639"/>
      <c r="E2" s="639"/>
      <c r="F2" s="639"/>
      <c r="G2" s="639"/>
      <c r="H2" s="639"/>
    </row>
    <row r="3" spans="1:8" ht="14.25" customHeight="1">
      <c r="H3" s="346" t="str">
        <f>BS!G20</f>
        <v>in NZD Thousands</v>
      </c>
    </row>
    <row r="4" spans="1:8" ht="14.25" customHeight="1">
      <c r="B4" s="323" t="s">
        <v>42</v>
      </c>
      <c r="C4" s="347" t="str">
        <f>BS!B21</f>
        <v>2017/03</v>
      </c>
      <c r="D4" s="347" t="str">
        <f>BS!C21</f>
        <v>2018/03</v>
      </c>
      <c r="E4" s="347" t="str">
        <f>BS!D21</f>
        <v>2019/03</v>
      </c>
      <c r="F4" s="347" t="str">
        <f>BS!E21</f>
        <v>2020/03</v>
      </c>
      <c r="G4" s="347" t="str">
        <f>BS!F21</f>
        <v>2021/03</v>
      </c>
      <c r="H4" s="347" t="str">
        <f>BS!G21</f>
        <v>2022/03</v>
      </c>
    </row>
    <row r="5" spans="1:8" ht="14.25" customHeight="1">
      <c r="A5" s="638" t="str">
        <f>CF!A10</f>
        <v xml:space="preserve">Net Working Capital </v>
      </c>
      <c r="B5" s="638"/>
      <c r="C5" s="347"/>
      <c r="D5" s="347"/>
      <c r="E5" s="347"/>
      <c r="F5" s="347"/>
      <c r="G5" s="347"/>
      <c r="H5" s="347"/>
    </row>
    <row r="6" spans="1:8" ht="14.25" customHeight="1">
      <c r="B6" s="323" t="s">
        <v>250</v>
      </c>
      <c r="C6" s="348"/>
      <c r="D6" s="349"/>
      <c r="E6" s="349"/>
      <c r="F6" s="349"/>
      <c r="G6" s="349">
        <v>-197.63</v>
      </c>
      <c r="H6" s="349">
        <v>2435.38</v>
      </c>
    </row>
    <row r="7" spans="1:8" ht="14.25" customHeight="1">
      <c r="B7" s="323" t="s">
        <v>251</v>
      </c>
      <c r="C7" s="348"/>
      <c r="D7" s="349"/>
      <c r="E7" s="349"/>
      <c r="F7" s="349"/>
      <c r="G7" s="349">
        <v>629.04</v>
      </c>
      <c r="H7" s="349">
        <v>-1205.02</v>
      </c>
    </row>
    <row r="8" spans="1:8" ht="14.25" customHeight="1">
      <c r="B8" s="323" t="s">
        <v>252</v>
      </c>
      <c r="C8" s="348"/>
      <c r="D8" s="349"/>
      <c r="E8" s="349"/>
      <c r="F8" s="349"/>
      <c r="G8" s="349">
        <v>1548.34</v>
      </c>
      <c r="H8" s="349">
        <v>-1440.69</v>
      </c>
    </row>
    <row r="9" spans="1:8" ht="14.25" customHeight="1">
      <c r="B9" s="323" t="s">
        <v>253</v>
      </c>
      <c r="C9" s="348"/>
      <c r="D9" s="349"/>
      <c r="E9" s="349"/>
      <c r="F9" s="349"/>
      <c r="G9" s="349">
        <v>-151.22999999999999</v>
      </c>
      <c r="H9" s="349">
        <v>-2.38</v>
      </c>
    </row>
    <row r="10" spans="1:8" ht="14.25" customHeight="1">
      <c r="B10" s="323" t="s">
        <v>254</v>
      </c>
      <c r="C10" s="348"/>
      <c r="D10" s="349"/>
      <c r="E10" s="349"/>
      <c r="F10" s="349"/>
      <c r="G10" s="349">
        <v>849.76</v>
      </c>
      <c r="H10" s="349">
        <v>-2891.92</v>
      </c>
    </row>
    <row r="11" spans="1:8" ht="14.25" customHeight="1">
      <c r="B11" s="323" t="s">
        <v>255</v>
      </c>
      <c r="C11" s="348"/>
      <c r="D11" s="349"/>
      <c r="E11" s="349"/>
      <c r="F11" s="349"/>
      <c r="G11" s="349">
        <v>263.2</v>
      </c>
      <c r="H11" s="349">
        <v>-164.13</v>
      </c>
    </row>
    <row r="12" spans="1:8" ht="14.25" customHeight="1">
      <c r="B12" s="323" t="s">
        <v>256</v>
      </c>
      <c r="C12" s="348"/>
      <c r="D12" s="349"/>
      <c r="E12" s="349"/>
      <c r="F12" s="349"/>
      <c r="G12" s="349">
        <v>-77.489999999999995</v>
      </c>
      <c r="H12" s="349">
        <v>-14.04</v>
      </c>
    </row>
    <row r="13" spans="1:8" ht="14.25" customHeight="1">
      <c r="B13" s="323"/>
      <c r="C13" s="348"/>
      <c r="D13" s="349"/>
      <c r="E13" s="349"/>
      <c r="F13" s="349"/>
      <c r="G13" s="349"/>
      <c r="H13" s="349"/>
    </row>
    <row r="14" spans="1:8" ht="14.25" customHeight="1">
      <c r="B14" s="323"/>
      <c r="C14" s="348"/>
      <c r="D14" s="349"/>
      <c r="E14" s="349"/>
      <c r="F14" s="349"/>
      <c r="G14" s="349"/>
      <c r="H14" s="349"/>
    </row>
    <row r="15" spans="1:8" ht="14.25" customHeight="1">
      <c r="B15" s="323"/>
      <c r="C15" s="348"/>
      <c r="D15" s="349"/>
      <c r="E15" s="349"/>
      <c r="F15" s="349"/>
      <c r="G15" s="349"/>
      <c r="H15" s="349"/>
    </row>
    <row r="16" spans="1:8" ht="14.25" customHeight="1">
      <c r="B16" s="323"/>
      <c r="C16" s="348"/>
      <c r="D16" s="349"/>
      <c r="E16" s="349"/>
      <c r="F16" s="349"/>
      <c r="G16" s="349"/>
      <c r="H16" s="349"/>
    </row>
    <row r="17" spans="1:8" ht="14.25" customHeight="1">
      <c r="B17" s="323"/>
      <c r="C17" s="348"/>
      <c r="D17" s="349"/>
      <c r="E17" s="349"/>
      <c r="F17" s="349"/>
      <c r="G17" s="349"/>
      <c r="H17" s="349"/>
    </row>
    <row r="18" spans="1:8" ht="14.25" customHeight="1">
      <c r="B18" s="323"/>
      <c r="C18" s="348"/>
      <c r="D18" s="349"/>
      <c r="E18" s="349"/>
      <c r="F18" s="349"/>
      <c r="G18" s="349"/>
      <c r="H18" s="349"/>
    </row>
    <row r="19" spans="1:8" ht="14.25" customHeight="1">
      <c r="B19" s="323"/>
      <c r="C19" s="348"/>
      <c r="D19" s="349"/>
      <c r="E19" s="349"/>
      <c r="F19" s="349"/>
      <c r="G19" s="349"/>
      <c r="H19" s="349"/>
    </row>
    <row r="20" spans="1:8" ht="15" customHeight="1">
      <c r="A20" s="350"/>
      <c r="B20" s="350" t="s">
        <v>130</v>
      </c>
      <c r="C20" s="351">
        <f t="shared" ref="C20:H20" si="0">SUM(C6:C19)</f>
        <v>0</v>
      </c>
      <c r="D20" s="351">
        <f t="shared" si="0"/>
        <v>0</v>
      </c>
      <c r="E20" s="351">
        <f t="shared" si="0"/>
        <v>0</v>
      </c>
      <c r="F20" s="351">
        <f t="shared" si="0"/>
        <v>0</v>
      </c>
      <c r="G20" s="351">
        <f t="shared" si="0"/>
        <v>2863.99</v>
      </c>
      <c r="H20" s="351">
        <f t="shared" si="0"/>
        <v>-3282.8</v>
      </c>
    </row>
    <row r="21" spans="1:8" ht="14.25" customHeight="1">
      <c r="H21" s="346"/>
    </row>
    <row r="22" spans="1:8" ht="14.25" customHeight="1">
      <c r="H22" s="346" t="str">
        <f>BS!G20</f>
        <v>in NZD Thousands</v>
      </c>
    </row>
    <row r="23" spans="1:8" ht="14.25" customHeight="1">
      <c r="B23" s="323" t="s">
        <v>42</v>
      </c>
      <c r="C23" s="347" t="str">
        <f>BS!B21</f>
        <v>2017/03</v>
      </c>
      <c r="D23" s="347" t="str">
        <f>BS!C21</f>
        <v>2018/03</v>
      </c>
      <c r="E23" s="347" t="str">
        <f>BS!D21</f>
        <v>2019/03</v>
      </c>
      <c r="F23" s="347" t="str">
        <f>BS!E21</f>
        <v>2020/03</v>
      </c>
      <c r="G23" s="347" t="str">
        <f>BS!F21</f>
        <v>2021/03</v>
      </c>
      <c r="H23" s="347" t="str">
        <f>BS!G21</f>
        <v>2022/03</v>
      </c>
    </row>
    <row r="24" spans="1:8" ht="14.25" customHeight="1">
      <c r="A24" s="638" t="str">
        <f>CF!A9</f>
        <v xml:space="preserve">(Gain)/Loss from PP&amp;E Sales </v>
      </c>
      <c r="B24" s="638"/>
      <c r="C24" s="347"/>
      <c r="D24" s="347"/>
      <c r="E24" s="347"/>
      <c r="F24" s="347"/>
      <c r="G24" s="347"/>
      <c r="H24" s="347"/>
    </row>
    <row r="25" spans="1:8" ht="14.25" customHeight="1">
      <c r="B25" s="323" t="s">
        <v>257</v>
      </c>
      <c r="C25" s="348"/>
      <c r="D25" s="349"/>
      <c r="E25" s="349"/>
      <c r="F25" s="349"/>
      <c r="G25" s="349">
        <v>0.21</v>
      </c>
      <c r="H25" s="349">
        <v>0.32</v>
      </c>
    </row>
    <row r="26" spans="1:8" ht="14.25" customHeight="1">
      <c r="B26" s="323"/>
      <c r="C26" s="348"/>
      <c r="D26" s="349"/>
      <c r="E26" s="349"/>
      <c r="F26" s="349"/>
      <c r="G26" s="349"/>
      <c r="H26" s="349"/>
    </row>
    <row r="27" spans="1:8" ht="14.25" customHeight="1">
      <c r="B27" s="323"/>
      <c r="C27" s="348"/>
      <c r="D27" s="349"/>
      <c r="E27" s="349"/>
      <c r="F27" s="349"/>
      <c r="G27" s="349"/>
      <c r="H27" s="349"/>
    </row>
    <row r="28" spans="1:8" ht="14.25" customHeight="1">
      <c r="B28" s="323"/>
      <c r="C28" s="348"/>
      <c r="D28" s="349"/>
      <c r="E28" s="349"/>
      <c r="F28" s="349"/>
      <c r="G28" s="349"/>
      <c r="H28" s="349"/>
    </row>
    <row r="29" spans="1:8" ht="14.25" customHeight="1">
      <c r="B29" s="323"/>
      <c r="C29" s="348"/>
      <c r="D29" s="349"/>
      <c r="E29" s="349"/>
      <c r="F29" s="349"/>
      <c r="G29" s="349"/>
      <c r="H29" s="349"/>
    </row>
    <row r="30" spans="1:8" ht="14.25" customHeight="1">
      <c r="B30" s="323"/>
      <c r="C30" s="348"/>
      <c r="D30" s="349"/>
      <c r="E30" s="349"/>
      <c r="F30" s="349"/>
      <c r="G30" s="349"/>
      <c r="H30" s="349"/>
    </row>
    <row r="31" spans="1:8" ht="14.25" customHeight="1">
      <c r="B31" s="323"/>
      <c r="C31" s="348"/>
      <c r="D31" s="349"/>
      <c r="E31" s="349"/>
      <c r="F31" s="349"/>
      <c r="G31" s="349"/>
      <c r="H31" s="349"/>
    </row>
    <row r="32" spans="1:8" ht="15" customHeight="1">
      <c r="A32" s="350"/>
      <c r="B32" s="350" t="s">
        <v>130</v>
      </c>
      <c r="C32" s="351">
        <f t="shared" ref="C32:H32" si="1">SUM(C25:C31)</f>
        <v>0</v>
      </c>
      <c r="D32" s="351">
        <f t="shared" si="1"/>
        <v>0</v>
      </c>
      <c r="E32" s="351">
        <f t="shared" si="1"/>
        <v>0</v>
      </c>
      <c r="F32" s="351">
        <f t="shared" si="1"/>
        <v>0</v>
      </c>
      <c r="G32" s="351">
        <f t="shared" si="1"/>
        <v>0.21</v>
      </c>
      <c r="H32" s="351">
        <f t="shared" si="1"/>
        <v>0.32</v>
      </c>
    </row>
    <row r="33" spans="1:8" ht="14.25" customHeight="1"/>
    <row r="34" spans="1:8" ht="14.25" customHeight="1">
      <c r="H34" s="346" t="str">
        <f>BS!G20</f>
        <v>in NZD Thousands</v>
      </c>
    </row>
    <row r="35" spans="1:8" ht="14.25" customHeight="1">
      <c r="B35" s="323" t="s">
        <v>42</v>
      </c>
      <c r="C35" s="347" t="str">
        <f>BS!B21</f>
        <v>2017/03</v>
      </c>
      <c r="D35" s="347" t="str">
        <f>BS!C21</f>
        <v>2018/03</v>
      </c>
      <c r="E35" s="347" t="str">
        <f>BS!D21</f>
        <v>2019/03</v>
      </c>
      <c r="F35" s="347" t="str">
        <f>BS!E21</f>
        <v>2020/03</v>
      </c>
      <c r="G35" s="347" t="str">
        <f>BS!F21</f>
        <v>2021/03</v>
      </c>
      <c r="H35" s="347" t="str">
        <f>BS!G21</f>
        <v>2022/03</v>
      </c>
    </row>
    <row r="36" spans="1:8" ht="14.25" customHeight="1">
      <c r="A36" s="638" t="str">
        <f>CF!A13</f>
        <v xml:space="preserve">CAPEX(-) </v>
      </c>
      <c r="B36" s="638"/>
      <c r="C36" s="347"/>
      <c r="D36" s="347"/>
      <c r="E36" s="347"/>
      <c r="F36" s="347"/>
      <c r="G36" s="347"/>
      <c r="H36" s="347"/>
    </row>
    <row r="37" spans="1:8" ht="14.25" customHeight="1">
      <c r="B37" s="323" t="s">
        <v>258</v>
      </c>
      <c r="C37" s="348"/>
      <c r="D37" s="349"/>
      <c r="E37" s="349"/>
      <c r="F37" s="349"/>
      <c r="G37" s="349">
        <v>-1831.64</v>
      </c>
      <c r="H37" s="349">
        <v>1107.17</v>
      </c>
    </row>
    <row r="38" spans="1:8" ht="14.25" customHeight="1">
      <c r="B38" s="323"/>
      <c r="C38" s="348"/>
      <c r="D38" s="349"/>
      <c r="E38" s="349"/>
      <c r="F38" s="349"/>
      <c r="G38" s="349"/>
      <c r="H38" s="349"/>
    </row>
    <row r="39" spans="1:8" ht="14.25" customHeight="1">
      <c r="B39" s="323"/>
      <c r="C39" s="348"/>
      <c r="D39" s="349"/>
      <c r="E39" s="349"/>
      <c r="F39" s="349"/>
      <c r="G39" s="349"/>
      <c r="H39" s="349"/>
    </row>
    <row r="40" spans="1:8" ht="14.25" customHeight="1">
      <c r="B40" s="323"/>
      <c r="C40" s="348"/>
      <c r="D40" s="349"/>
      <c r="E40" s="349"/>
      <c r="F40" s="349"/>
      <c r="G40" s="349"/>
      <c r="H40" s="349"/>
    </row>
    <row r="41" spans="1:8" ht="14.25" customHeight="1">
      <c r="B41" s="323"/>
      <c r="C41" s="348"/>
      <c r="D41" s="349"/>
      <c r="E41" s="349"/>
      <c r="F41" s="349"/>
      <c r="G41" s="349"/>
      <c r="H41" s="349"/>
    </row>
    <row r="42" spans="1:8" ht="14.25" customHeight="1">
      <c r="B42" s="323"/>
      <c r="C42" s="348"/>
      <c r="D42" s="349"/>
      <c r="E42" s="349"/>
      <c r="F42" s="349"/>
      <c r="G42" s="349"/>
      <c r="H42" s="349"/>
    </row>
    <row r="43" spans="1:8" ht="14.25" customHeight="1">
      <c r="B43" s="323"/>
      <c r="C43" s="348"/>
      <c r="D43" s="349"/>
      <c r="E43" s="349"/>
      <c r="F43" s="349"/>
      <c r="G43" s="349"/>
      <c r="H43" s="349"/>
    </row>
    <row r="44" spans="1:8" ht="15" customHeight="1">
      <c r="A44" s="350"/>
      <c r="B44" s="350" t="s">
        <v>130</v>
      </c>
      <c r="C44" s="351">
        <f t="shared" ref="C44:H44" si="2">SUM(C37:C43)</f>
        <v>0</v>
      </c>
      <c r="D44" s="351">
        <f t="shared" si="2"/>
        <v>0</v>
      </c>
      <c r="E44" s="351">
        <f t="shared" si="2"/>
        <v>0</v>
      </c>
      <c r="F44" s="351">
        <f t="shared" si="2"/>
        <v>0</v>
      </c>
      <c r="G44" s="351">
        <f t="shared" si="2"/>
        <v>-1831.64</v>
      </c>
      <c r="H44" s="351">
        <f t="shared" si="2"/>
        <v>1107.17</v>
      </c>
    </row>
    <row r="45" spans="1:8" ht="14.25" customHeight="1"/>
    <row r="46" spans="1:8" ht="14.25" customHeight="1">
      <c r="H46" s="346" t="str">
        <f>BS!G20</f>
        <v>in NZD Thousands</v>
      </c>
    </row>
    <row r="47" spans="1:8" ht="14.25" customHeight="1">
      <c r="B47" s="323" t="s">
        <v>42</v>
      </c>
      <c r="C47" s="347" t="str">
        <f>BS!B21</f>
        <v>2017/03</v>
      </c>
      <c r="D47" s="347" t="str">
        <f>BS!C21</f>
        <v>2018/03</v>
      </c>
      <c r="E47" s="347" t="str">
        <f>BS!D21</f>
        <v>2019/03</v>
      </c>
      <c r="F47" s="347" t="str">
        <f>BS!E21</f>
        <v>2020/03</v>
      </c>
      <c r="G47" s="347" t="str">
        <f>BS!F21</f>
        <v>2021/03</v>
      </c>
      <c r="H47" s="347" t="str">
        <f>BS!G21</f>
        <v>2022/03</v>
      </c>
    </row>
    <row r="48" spans="1:8" ht="14.25" customHeight="1">
      <c r="A48" s="638" t="str">
        <f>CF!A14</f>
        <v xml:space="preserve">Investment(-) </v>
      </c>
      <c r="B48" s="638"/>
      <c r="C48" s="347"/>
      <c r="D48" s="347"/>
      <c r="E48" s="347"/>
      <c r="F48" s="347"/>
      <c r="G48" s="347"/>
      <c r="H48" s="347"/>
    </row>
    <row r="49" spans="1:8" ht="14.25" customHeight="1">
      <c r="B49" s="323" t="s">
        <v>259</v>
      </c>
      <c r="C49" s="348"/>
      <c r="D49" s="349"/>
      <c r="E49" s="349"/>
      <c r="F49" s="349"/>
      <c r="G49" s="349">
        <v>-1225</v>
      </c>
      <c r="H49" s="349">
        <v>0</v>
      </c>
    </row>
    <row r="50" spans="1:8" ht="14.25" customHeight="1">
      <c r="B50" s="323"/>
      <c r="C50" s="348"/>
      <c r="D50" s="349"/>
      <c r="E50" s="349"/>
      <c r="F50" s="349"/>
      <c r="G50" s="349"/>
      <c r="H50" s="349"/>
    </row>
    <row r="51" spans="1:8" ht="14.25" customHeight="1">
      <c r="B51" s="323"/>
      <c r="C51" s="348"/>
      <c r="D51" s="349"/>
      <c r="E51" s="349"/>
      <c r="F51" s="349"/>
      <c r="G51" s="349"/>
      <c r="H51" s="349"/>
    </row>
    <row r="52" spans="1:8" ht="14.25" customHeight="1">
      <c r="B52" s="323"/>
      <c r="C52" s="348"/>
      <c r="D52" s="349"/>
      <c r="E52" s="349"/>
      <c r="F52" s="349"/>
      <c r="G52" s="349"/>
      <c r="H52" s="349"/>
    </row>
    <row r="53" spans="1:8" ht="14.25" customHeight="1">
      <c r="B53" s="323"/>
      <c r="C53" s="348"/>
      <c r="D53" s="349"/>
      <c r="E53" s="349"/>
      <c r="F53" s="349"/>
      <c r="G53" s="349"/>
      <c r="H53" s="349"/>
    </row>
    <row r="54" spans="1:8" ht="14.25" customHeight="1">
      <c r="B54" s="323"/>
      <c r="C54" s="348"/>
      <c r="D54" s="349"/>
      <c r="E54" s="349"/>
      <c r="F54" s="349"/>
      <c r="G54" s="349"/>
      <c r="H54" s="349"/>
    </row>
    <row r="55" spans="1:8" ht="14.25" customHeight="1">
      <c r="B55" s="323"/>
      <c r="C55" s="348"/>
      <c r="D55" s="349"/>
      <c r="E55" s="349"/>
      <c r="F55" s="349"/>
      <c r="G55" s="349"/>
      <c r="H55" s="349"/>
    </row>
    <row r="56" spans="1:8" ht="15" customHeight="1">
      <c r="A56" s="350"/>
      <c r="B56" s="350" t="s">
        <v>130</v>
      </c>
      <c r="C56" s="351">
        <f t="shared" ref="C56:H56" si="3">SUM(C49:C55)</f>
        <v>0</v>
      </c>
      <c r="D56" s="351">
        <f t="shared" si="3"/>
        <v>0</v>
      </c>
      <c r="E56" s="351">
        <f t="shared" si="3"/>
        <v>0</v>
      </c>
      <c r="F56" s="351">
        <f t="shared" si="3"/>
        <v>0</v>
      </c>
      <c r="G56" s="351">
        <f t="shared" si="3"/>
        <v>-1225</v>
      </c>
      <c r="H56" s="351">
        <f t="shared" si="3"/>
        <v>0</v>
      </c>
    </row>
    <row r="57" spans="1:8" ht="14.25" customHeight="1"/>
    <row r="58" spans="1:8" ht="14.25" customHeight="1">
      <c r="H58" s="346" t="str">
        <f>BS!G20</f>
        <v>in NZD Thousands</v>
      </c>
    </row>
    <row r="59" spans="1:8" ht="14.25" customHeight="1">
      <c r="B59" s="323" t="s">
        <v>42</v>
      </c>
      <c r="C59" s="347" t="str">
        <f>BS!B21</f>
        <v>2017/03</v>
      </c>
      <c r="D59" s="347" t="str">
        <f>BS!C21</f>
        <v>2018/03</v>
      </c>
      <c r="E59" s="347" t="str">
        <f>BS!D21</f>
        <v>2019/03</v>
      </c>
      <c r="F59" s="347" t="str">
        <f>BS!E21</f>
        <v>2020/03</v>
      </c>
      <c r="G59" s="347" t="str">
        <f>BS!F21</f>
        <v>2021/03</v>
      </c>
      <c r="H59" s="347" t="str">
        <f>BS!G21</f>
        <v>2022/03</v>
      </c>
    </row>
    <row r="60" spans="1:8" ht="14.25" customHeight="1">
      <c r="A60" s="638" t="str">
        <f>CF!A15</f>
        <v xml:space="preserve">Acquisitions(-) </v>
      </c>
      <c r="B60" s="638"/>
      <c r="C60" s="347"/>
      <c r="D60" s="347"/>
      <c r="E60" s="347"/>
      <c r="F60" s="347"/>
      <c r="G60" s="347"/>
      <c r="H60" s="347"/>
    </row>
    <row r="61" spans="1:8" ht="14.25" customHeight="1">
      <c r="B61" s="323"/>
      <c r="C61" s="348"/>
      <c r="D61" s="349"/>
      <c r="E61" s="349"/>
      <c r="F61" s="349"/>
      <c r="G61" s="349"/>
      <c r="H61" s="349"/>
    </row>
    <row r="62" spans="1:8" ht="14.25" customHeight="1">
      <c r="B62" s="323"/>
      <c r="C62" s="348"/>
      <c r="D62" s="349"/>
      <c r="E62" s="349"/>
      <c r="F62" s="349"/>
      <c r="G62" s="349"/>
      <c r="H62" s="349"/>
    </row>
    <row r="63" spans="1:8" ht="14.25" customHeight="1">
      <c r="B63" s="323"/>
      <c r="C63" s="348"/>
      <c r="D63" s="349"/>
      <c r="E63" s="349"/>
      <c r="F63" s="349"/>
      <c r="G63" s="349"/>
      <c r="H63" s="349"/>
    </row>
    <row r="64" spans="1:8" ht="14.25" customHeight="1">
      <c r="B64" s="323"/>
      <c r="C64" s="348"/>
      <c r="D64" s="349"/>
      <c r="E64" s="349"/>
      <c r="F64" s="349"/>
      <c r="G64" s="349"/>
      <c r="H64" s="349"/>
    </row>
    <row r="65" spans="1:8" ht="14.25" customHeight="1">
      <c r="B65" s="323"/>
      <c r="C65" s="348"/>
      <c r="D65" s="349"/>
      <c r="E65" s="349"/>
      <c r="F65" s="349"/>
      <c r="G65" s="349"/>
      <c r="H65" s="349"/>
    </row>
    <row r="66" spans="1:8" ht="14.25" customHeight="1">
      <c r="B66" s="323"/>
      <c r="C66" s="348"/>
      <c r="D66" s="349"/>
      <c r="E66" s="349"/>
      <c r="F66" s="349"/>
      <c r="G66" s="349"/>
      <c r="H66" s="349"/>
    </row>
    <row r="67" spans="1:8" ht="14.25" customHeight="1">
      <c r="B67" s="323"/>
      <c r="C67" s="348"/>
      <c r="D67" s="349"/>
      <c r="E67" s="349"/>
      <c r="F67" s="349"/>
      <c r="G67" s="349"/>
      <c r="H67" s="349"/>
    </row>
    <row r="68" spans="1:8" ht="15" customHeight="1">
      <c r="A68" s="350"/>
      <c r="B68" s="350" t="s">
        <v>130</v>
      </c>
      <c r="C68" s="351">
        <f t="shared" ref="C68:H68" si="4">SUM(C61:C67)</f>
        <v>0</v>
      </c>
      <c r="D68" s="351">
        <f t="shared" si="4"/>
        <v>0</v>
      </c>
      <c r="E68" s="351">
        <f t="shared" si="4"/>
        <v>0</v>
      </c>
      <c r="F68" s="351">
        <f t="shared" si="4"/>
        <v>0</v>
      </c>
      <c r="G68" s="351">
        <f t="shared" si="4"/>
        <v>0</v>
      </c>
      <c r="H68" s="351">
        <f t="shared" si="4"/>
        <v>0</v>
      </c>
    </row>
    <row r="69" spans="1:8" ht="14.25" customHeight="1"/>
    <row r="70" spans="1:8" ht="14.25" customHeight="1">
      <c r="H70" s="346" t="str">
        <f>BS!G20</f>
        <v>in NZD Thousands</v>
      </c>
    </row>
    <row r="71" spans="1:8" ht="14.25" customHeight="1">
      <c r="B71" s="323" t="s">
        <v>42</v>
      </c>
      <c r="C71" s="347" t="str">
        <f>BS!B21</f>
        <v>2017/03</v>
      </c>
      <c r="D71" s="347" t="str">
        <f>BS!C21</f>
        <v>2018/03</v>
      </c>
      <c r="E71" s="347" t="str">
        <f>BS!D21</f>
        <v>2019/03</v>
      </c>
      <c r="F71" s="347" t="str">
        <f>BS!E21</f>
        <v>2020/03</v>
      </c>
      <c r="G71" s="347" t="str">
        <f>BS!F21</f>
        <v>2021/03</v>
      </c>
      <c r="H71" s="347" t="str">
        <f>BS!G21</f>
        <v>2022/03</v>
      </c>
    </row>
    <row r="72" spans="1:8" ht="14.25" customHeight="1">
      <c r="A72" s="638" t="str">
        <f>CF!A16</f>
        <v xml:space="preserve">Proceeds from PP&amp;E Sales(+) </v>
      </c>
      <c r="B72" s="638"/>
      <c r="C72" s="347"/>
      <c r="D72" s="347"/>
      <c r="E72" s="347"/>
      <c r="F72" s="347"/>
      <c r="G72" s="347"/>
      <c r="H72" s="347"/>
    </row>
    <row r="73" spans="1:8" ht="14.25" customHeight="1">
      <c r="B73" s="323" t="s">
        <v>260</v>
      </c>
      <c r="C73" s="348"/>
      <c r="D73" s="349"/>
      <c r="E73" s="349"/>
      <c r="F73" s="349"/>
      <c r="G73" s="349">
        <v>46.34</v>
      </c>
      <c r="H73" s="349">
        <v>37.29</v>
      </c>
    </row>
    <row r="74" spans="1:8" ht="14.25" customHeight="1">
      <c r="B74" s="323"/>
      <c r="C74" s="348"/>
      <c r="D74" s="349"/>
      <c r="E74" s="349"/>
      <c r="F74" s="349"/>
      <c r="G74" s="349"/>
      <c r="H74" s="349"/>
    </row>
    <row r="75" spans="1:8" ht="14.25" customHeight="1">
      <c r="B75" s="323"/>
      <c r="C75" s="348"/>
      <c r="D75" s="349"/>
      <c r="E75" s="349"/>
      <c r="F75" s="349"/>
      <c r="G75" s="349"/>
      <c r="H75" s="349"/>
    </row>
    <row r="76" spans="1:8" ht="14.25" customHeight="1">
      <c r="B76" s="323"/>
      <c r="C76" s="348"/>
      <c r="D76" s="349"/>
      <c r="E76" s="349"/>
      <c r="F76" s="349"/>
      <c r="G76" s="349"/>
      <c r="H76" s="349"/>
    </row>
    <row r="77" spans="1:8" ht="14.25" customHeight="1">
      <c r="B77" s="323"/>
      <c r="C77" s="348"/>
      <c r="D77" s="349"/>
      <c r="E77" s="349"/>
      <c r="F77" s="349"/>
      <c r="G77" s="349"/>
      <c r="H77" s="349"/>
    </row>
    <row r="78" spans="1:8" ht="14.25" customHeight="1">
      <c r="B78" s="323"/>
      <c r="C78" s="348"/>
      <c r="D78" s="349"/>
      <c r="E78" s="349"/>
      <c r="F78" s="349"/>
      <c r="G78" s="349"/>
      <c r="H78" s="349"/>
    </row>
    <row r="79" spans="1:8" ht="14.25" customHeight="1">
      <c r="B79" s="323"/>
      <c r="C79" s="348"/>
      <c r="D79" s="349"/>
      <c r="E79" s="349"/>
      <c r="F79" s="349"/>
      <c r="G79" s="349"/>
      <c r="H79" s="349"/>
    </row>
    <row r="80" spans="1:8" ht="15" customHeight="1">
      <c r="A80" s="350"/>
      <c r="B80" s="350" t="s">
        <v>130</v>
      </c>
      <c r="C80" s="351">
        <f t="shared" ref="C80:H80" si="5">SUM(C73:C79)</f>
        <v>0</v>
      </c>
      <c r="D80" s="351">
        <f t="shared" si="5"/>
        <v>0</v>
      </c>
      <c r="E80" s="351">
        <f t="shared" si="5"/>
        <v>0</v>
      </c>
      <c r="F80" s="351">
        <f t="shared" si="5"/>
        <v>0</v>
      </c>
      <c r="G80" s="351">
        <f t="shared" si="5"/>
        <v>46.34</v>
      </c>
      <c r="H80" s="351">
        <f t="shared" si="5"/>
        <v>37.29</v>
      </c>
    </row>
    <row r="81" spans="1:8" ht="14.25" customHeight="1"/>
    <row r="82" spans="1:8" ht="14.25" customHeight="1">
      <c r="H82" s="346" t="str">
        <f>BS!G20</f>
        <v>in NZD Thousands</v>
      </c>
    </row>
    <row r="83" spans="1:8" ht="14.25" customHeight="1">
      <c r="B83" s="323" t="s">
        <v>42</v>
      </c>
      <c r="C83" s="347" t="str">
        <f>BS!B21</f>
        <v>2017/03</v>
      </c>
      <c r="D83" s="347" t="str">
        <f>BS!C21</f>
        <v>2018/03</v>
      </c>
      <c r="E83" s="347" t="str">
        <f>BS!D21</f>
        <v>2019/03</v>
      </c>
      <c r="F83" s="347" t="str">
        <f>BS!E21</f>
        <v>2020/03</v>
      </c>
      <c r="G83" s="347" t="str">
        <f>BS!F21</f>
        <v>2021/03</v>
      </c>
      <c r="H83" s="347" t="str">
        <f>BS!G21</f>
        <v>2022/03</v>
      </c>
    </row>
    <row r="84" spans="1:8" ht="14.25" customHeight="1">
      <c r="A84" s="638" t="str">
        <f>CF!A19</f>
        <v xml:space="preserve">Sale of Stock(+) </v>
      </c>
      <c r="B84" s="638"/>
      <c r="C84" s="347"/>
      <c r="D84" s="347"/>
      <c r="E84" s="347"/>
      <c r="F84" s="347"/>
      <c r="G84" s="347"/>
      <c r="H84" s="347"/>
    </row>
    <row r="85" spans="1:8" ht="14.25" customHeight="1">
      <c r="B85" s="323"/>
      <c r="C85" s="348"/>
      <c r="D85" s="349"/>
      <c r="E85" s="349"/>
      <c r="F85" s="349"/>
      <c r="G85" s="349"/>
      <c r="H85" s="349"/>
    </row>
    <row r="86" spans="1:8" ht="14.25" customHeight="1">
      <c r="B86" s="323"/>
      <c r="C86" s="348"/>
      <c r="D86" s="349"/>
      <c r="E86" s="349"/>
      <c r="F86" s="349"/>
      <c r="G86" s="349"/>
      <c r="H86" s="349"/>
    </row>
    <row r="87" spans="1:8" ht="14.25" customHeight="1">
      <c r="B87" s="323"/>
      <c r="C87" s="348"/>
      <c r="D87" s="349"/>
      <c r="E87" s="349"/>
      <c r="F87" s="349"/>
      <c r="G87" s="349"/>
      <c r="H87" s="349"/>
    </row>
    <row r="88" spans="1:8" ht="14.25" customHeight="1">
      <c r="B88" s="323"/>
      <c r="C88" s="348"/>
      <c r="D88" s="349"/>
      <c r="E88" s="349"/>
      <c r="F88" s="349"/>
      <c r="G88" s="349"/>
      <c r="H88" s="349"/>
    </row>
    <row r="89" spans="1:8" ht="14.25" customHeight="1">
      <c r="B89" s="323"/>
      <c r="C89" s="348"/>
      <c r="D89" s="349"/>
      <c r="E89" s="349"/>
      <c r="F89" s="349"/>
      <c r="G89" s="349"/>
      <c r="H89" s="349"/>
    </row>
    <row r="90" spans="1:8" ht="14.25" customHeight="1">
      <c r="B90" s="323"/>
      <c r="C90" s="348"/>
      <c r="D90" s="349"/>
      <c r="E90" s="349"/>
      <c r="F90" s="349"/>
      <c r="G90" s="349"/>
      <c r="H90" s="349"/>
    </row>
    <row r="91" spans="1:8" ht="14.25" customHeight="1">
      <c r="B91" s="323"/>
      <c r="C91" s="348"/>
      <c r="D91" s="349"/>
      <c r="E91" s="349"/>
      <c r="F91" s="349"/>
      <c r="G91" s="349"/>
      <c r="H91" s="349"/>
    </row>
    <row r="92" spans="1:8" ht="15" customHeight="1">
      <c r="A92" s="350"/>
      <c r="B92" s="350" t="s">
        <v>130</v>
      </c>
      <c r="C92" s="351">
        <f t="shared" ref="C92:H92" si="6">SUM(C85:C91)</f>
        <v>0</v>
      </c>
      <c r="D92" s="351">
        <f t="shared" si="6"/>
        <v>0</v>
      </c>
      <c r="E92" s="351">
        <f t="shared" si="6"/>
        <v>0</v>
      </c>
      <c r="F92" s="351">
        <f t="shared" si="6"/>
        <v>0</v>
      </c>
      <c r="G92" s="351">
        <f t="shared" si="6"/>
        <v>0</v>
      </c>
      <c r="H92" s="351">
        <f t="shared" si="6"/>
        <v>0</v>
      </c>
    </row>
    <row r="93" spans="1:8" ht="14.25" customHeight="1"/>
    <row r="94" spans="1:8" ht="14.25" customHeight="1">
      <c r="H94" s="346" t="str">
        <f>BS!G20</f>
        <v>in NZD Thousands</v>
      </c>
    </row>
    <row r="95" spans="1:8" ht="14.25" customHeight="1">
      <c r="B95" s="323" t="s">
        <v>42</v>
      </c>
      <c r="C95" s="347" t="str">
        <f>BS!B21</f>
        <v>2017/03</v>
      </c>
      <c r="D95" s="347" t="str">
        <f>BS!C21</f>
        <v>2018/03</v>
      </c>
      <c r="E95" s="347" t="str">
        <f>BS!D21</f>
        <v>2019/03</v>
      </c>
      <c r="F95" s="347" t="str">
        <f>BS!E21</f>
        <v>2020/03</v>
      </c>
      <c r="G95" s="347" t="str">
        <f>BS!F21</f>
        <v>2021/03</v>
      </c>
      <c r="H95" s="347" t="str">
        <f>BS!G21</f>
        <v>2022/03</v>
      </c>
    </row>
    <row r="96" spans="1:8" ht="14.25" customHeight="1">
      <c r="A96" s="638" t="str">
        <f>CF!A20</f>
        <v xml:space="preserve">Purchase of Stock(-) </v>
      </c>
      <c r="B96" s="638"/>
      <c r="C96" s="347"/>
      <c r="D96" s="347"/>
      <c r="E96" s="347"/>
      <c r="F96" s="347"/>
      <c r="G96" s="347"/>
      <c r="H96" s="347"/>
    </row>
    <row r="97" spans="1:8" ht="14.25" customHeight="1">
      <c r="B97" s="323"/>
      <c r="C97" s="348"/>
      <c r="D97" s="349"/>
      <c r="E97" s="349"/>
      <c r="F97" s="349"/>
      <c r="G97" s="349"/>
      <c r="H97" s="349"/>
    </row>
    <row r="98" spans="1:8" ht="14.25" customHeight="1">
      <c r="B98" s="323"/>
      <c r="C98" s="348"/>
      <c r="D98" s="349"/>
      <c r="E98" s="349"/>
      <c r="F98" s="349"/>
      <c r="G98" s="349"/>
      <c r="H98" s="349"/>
    </row>
    <row r="99" spans="1:8" ht="14.25" customHeight="1">
      <c r="B99" s="323"/>
      <c r="C99" s="348"/>
      <c r="D99" s="349"/>
      <c r="E99" s="349"/>
      <c r="F99" s="349"/>
      <c r="G99" s="349"/>
      <c r="H99" s="349"/>
    </row>
    <row r="100" spans="1:8" ht="14.25" customHeight="1">
      <c r="B100" s="323"/>
      <c r="C100" s="348"/>
      <c r="D100" s="349"/>
      <c r="E100" s="349"/>
      <c r="F100" s="349"/>
      <c r="G100" s="349"/>
      <c r="H100" s="349"/>
    </row>
    <row r="101" spans="1:8" ht="14.25" customHeight="1">
      <c r="B101" s="323"/>
      <c r="C101" s="348"/>
      <c r="D101" s="349"/>
      <c r="E101" s="349"/>
      <c r="F101" s="349"/>
      <c r="G101" s="349"/>
      <c r="H101" s="349"/>
    </row>
    <row r="102" spans="1:8" ht="14.25" customHeight="1">
      <c r="B102" s="323"/>
      <c r="C102" s="348"/>
      <c r="D102" s="349"/>
      <c r="E102" s="349"/>
      <c r="F102" s="349"/>
      <c r="G102" s="349"/>
      <c r="H102" s="349"/>
    </row>
    <row r="103" spans="1:8" ht="14.25" customHeight="1">
      <c r="B103" s="323"/>
      <c r="C103" s="348"/>
      <c r="D103" s="349"/>
      <c r="E103" s="349"/>
      <c r="F103" s="349"/>
      <c r="G103" s="349"/>
      <c r="H103" s="349"/>
    </row>
    <row r="104" spans="1:8" ht="15" customHeight="1">
      <c r="A104" s="350"/>
      <c r="B104" s="350" t="s">
        <v>130</v>
      </c>
      <c r="C104" s="351">
        <f t="shared" ref="C104:H104" si="7">SUM(C97:C103)</f>
        <v>0</v>
      </c>
      <c r="D104" s="351">
        <f t="shared" si="7"/>
        <v>0</v>
      </c>
      <c r="E104" s="351">
        <f t="shared" si="7"/>
        <v>0</v>
      </c>
      <c r="F104" s="351">
        <f t="shared" si="7"/>
        <v>0</v>
      </c>
      <c r="G104" s="351">
        <f t="shared" si="7"/>
        <v>0</v>
      </c>
      <c r="H104" s="351">
        <f t="shared" si="7"/>
        <v>0</v>
      </c>
    </row>
    <row r="105" spans="1:8" ht="14.25" customHeight="1"/>
    <row r="106" spans="1:8" ht="14.25" customHeight="1">
      <c r="H106" s="346" t="str">
        <f>BS!G20</f>
        <v>in NZD Thousands</v>
      </c>
    </row>
    <row r="107" spans="1:8" ht="14.25" customHeight="1">
      <c r="B107" s="323" t="s">
        <v>42</v>
      </c>
      <c r="C107" s="347" t="str">
        <f>BS!B21</f>
        <v>2017/03</v>
      </c>
      <c r="D107" s="347" t="str">
        <f>BS!C21</f>
        <v>2018/03</v>
      </c>
      <c r="E107" s="347" t="str">
        <f>BS!D21</f>
        <v>2019/03</v>
      </c>
      <c r="F107" s="347" t="str">
        <f>BS!E21</f>
        <v>2020/03</v>
      </c>
      <c r="G107" s="347" t="str">
        <f>BS!F21</f>
        <v>2021/03</v>
      </c>
      <c r="H107" s="347" t="str">
        <f>BS!G21</f>
        <v>2022/03</v>
      </c>
    </row>
    <row r="108" spans="1:8" ht="14.25" customHeight="1">
      <c r="A108" s="638" t="str">
        <f>CF!A21</f>
        <v xml:space="preserve">Cash Dividends(-) </v>
      </c>
      <c r="B108" s="638"/>
      <c r="C108" s="347"/>
      <c r="D108" s="347"/>
      <c r="E108" s="347"/>
      <c r="F108" s="347"/>
      <c r="G108" s="347"/>
      <c r="H108" s="347"/>
    </row>
    <row r="109" spans="1:8" ht="14.25" customHeight="1">
      <c r="B109" s="323" t="s">
        <v>261</v>
      </c>
      <c r="C109" s="348"/>
      <c r="D109" s="349"/>
      <c r="E109" s="349"/>
      <c r="F109" s="349"/>
      <c r="G109" s="349">
        <v>-46.25</v>
      </c>
      <c r="H109" s="349">
        <v>0</v>
      </c>
    </row>
    <row r="110" spans="1:8" ht="14.25" customHeight="1">
      <c r="B110" s="323" t="s">
        <v>262</v>
      </c>
      <c r="C110" s="348"/>
      <c r="D110" s="349"/>
      <c r="E110" s="349"/>
      <c r="F110" s="349"/>
      <c r="G110" s="349">
        <v>-225</v>
      </c>
      <c r="H110" s="349">
        <v>0</v>
      </c>
    </row>
    <row r="111" spans="1:8" ht="14.25" customHeight="1">
      <c r="B111" s="323"/>
      <c r="C111" s="348"/>
      <c r="D111" s="349"/>
      <c r="E111" s="349"/>
      <c r="F111" s="349"/>
      <c r="G111" s="349"/>
      <c r="H111" s="349"/>
    </row>
    <row r="112" spans="1:8" ht="14.25" customHeight="1">
      <c r="B112" s="323"/>
      <c r="C112" s="348"/>
      <c r="D112" s="349"/>
      <c r="E112" s="349"/>
      <c r="F112" s="349"/>
      <c r="G112" s="349"/>
      <c r="H112" s="349"/>
    </row>
    <row r="113" spans="1:8" ht="14.25" customHeight="1">
      <c r="B113" s="323"/>
      <c r="C113" s="348"/>
      <c r="D113" s="349"/>
      <c r="E113" s="349"/>
      <c r="F113" s="349"/>
      <c r="G113" s="349"/>
      <c r="H113" s="349"/>
    </row>
    <row r="114" spans="1:8" ht="14.25" customHeight="1">
      <c r="B114" s="323"/>
      <c r="C114" s="348"/>
      <c r="D114" s="349"/>
      <c r="E114" s="349"/>
      <c r="F114" s="349"/>
      <c r="G114" s="349"/>
      <c r="H114" s="349"/>
    </row>
    <row r="115" spans="1:8" ht="14.25" customHeight="1">
      <c r="B115" s="323"/>
      <c r="C115" s="348"/>
      <c r="D115" s="349"/>
      <c r="E115" s="349"/>
      <c r="F115" s="349"/>
      <c r="G115" s="349"/>
      <c r="H115" s="349"/>
    </row>
    <row r="116" spans="1:8" ht="15" customHeight="1">
      <c r="A116" s="350"/>
      <c r="B116" s="350" t="s">
        <v>130</v>
      </c>
      <c r="C116" s="351">
        <f t="shared" ref="C116:H116" si="8">SUM(C109:C115)</f>
        <v>0</v>
      </c>
      <c r="D116" s="351">
        <f t="shared" si="8"/>
        <v>0</v>
      </c>
      <c r="E116" s="351">
        <f t="shared" si="8"/>
        <v>0</v>
      </c>
      <c r="F116" s="351">
        <f t="shared" si="8"/>
        <v>0</v>
      </c>
      <c r="G116" s="351">
        <f t="shared" si="8"/>
        <v>-271.25</v>
      </c>
      <c r="H116" s="351">
        <f t="shared" si="8"/>
        <v>0</v>
      </c>
    </row>
    <row r="117" spans="1:8" ht="14.25" customHeight="1"/>
    <row r="118" spans="1:8" ht="14.25" customHeight="1">
      <c r="H118" s="346" t="str">
        <f>BS!G20</f>
        <v>in NZD Thousands</v>
      </c>
    </row>
    <row r="119" spans="1:8" ht="14.25" customHeight="1">
      <c r="B119" s="323" t="s">
        <v>42</v>
      </c>
      <c r="C119" s="347" t="str">
        <f>BS!B21</f>
        <v>2017/03</v>
      </c>
      <c r="D119" s="347" t="str">
        <f>BS!C21</f>
        <v>2018/03</v>
      </c>
      <c r="E119" s="347" t="str">
        <f>BS!D21</f>
        <v>2019/03</v>
      </c>
      <c r="F119" s="347" t="str">
        <f>BS!E21</f>
        <v>2020/03</v>
      </c>
      <c r="G119" s="347" t="str">
        <f>BS!F21</f>
        <v>2021/03</v>
      </c>
      <c r="H119" s="347" t="str">
        <f>BS!G21</f>
        <v>2022/03</v>
      </c>
    </row>
    <row r="120" spans="1:8" ht="14.25" customHeight="1">
      <c r="A120" s="638" t="str">
        <f>CF!A22</f>
        <v xml:space="preserve">Debt Borrowing(+) </v>
      </c>
      <c r="B120" s="638"/>
      <c r="C120" s="347"/>
      <c r="D120" s="347"/>
      <c r="E120" s="347"/>
      <c r="F120" s="347"/>
      <c r="G120" s="347"/>
      <c r="H120" s="347"/>
    </row>
    <row r="121" spans="1:8" ht="14.25" customHeight="1">
      <c r="B121" s="323" t="s">
        <v>263</v>
      </c>
      <c r="C121" s="348"/>
      <c r="D121" s="349"/>
      <c r="E121" s="349"/>
      <c r="F121" s="349"/>
      <c r="G121" s="349">
        <v>900</v>
      </c>
      <c r="H121" s="349">
        <v>0</v>
      </c>
    </row>
    <row r="122" spans="1:8" ht="14.25" customHeight="1">
      <c r="B122" s="323"/>
      <c r="C122" s="348"/>
      <c r="D122" s="349"/>
      <c r="E122" s="349"/>
      <c r="F122" s="349"/>
      <c r="G122" s="349"/>
      <c r="H122" s="349"/>
    </row>
    <row r="123" spans="1:8" ht="14.25" customHeight="1">
      <c r="B123" s="323"/>
      <c r="C123" s="348"/>
      <c r="D123" s="349"/>
      <c r="E123" s="349"/>
      <c r="F123" s="349"/>
      <c r="G123" s="349"/>
      <c r="H123" s="349"/>
    </row>
    <row r="124" spans="1:8" ht="14.25" customHeight="1">
      <c r="B124" s="323"/>
      <c r="C124" s="348"/>
      <c r="D124" s="349"/>
      <c r="E124" s="349"/>
      <c r="F124" s="349"/>
      <c r="G124" s="349"/>
      <c r="H124" s="349"/>
    </row>
    <row r="125" spans="1:8" ht="14.25" customHeight="1">
      <c r="B125" s="323"/>
      <c r="C125" s="348"/>
      <c r="D125" s="349"/>
      <c r="E125" s="349"/>
      <c r="F125" s="349"/>
      <c r="G125" s="349"/>
      <c r="H125" s="349"/>
    </row>
    <row r="126" spans="1:8" ht="14.25" customHeight="1">
      <c r="B126" s="323"/>
      <c r="C126" s="348"/>
      <c r="D126" s="349"/>
      <c r="E126" s="349"/>
      <c r="F126" s="349"/>
      <c r="G126" s="349"/>
      <c r="H126" s="349"/>
    </row>
    <row r="127" spans="1:8" ht="14.25" customHeight="1">
      <c r="B127" s="323"/>
      <c r="C127" s="348"/>
      <c r="D127" s="349"/>
      <c r="E127" s="349"/>
      <c r="F127" s="349"/>
      <c r="G127" s="349"/>
      <c r="H127" s="349"/>
    </row>
    <row r="128" spans="1:8" ht="15" customHeight="1">
      <c r="A128" s="350"/>
      <c r="B128" s="350" t="s">
        <v>130</v>
      </c>
      <c r="C128" s="351">
        <f t="shared" ref="C128:H128" si="9">SUM(C121:C127)</f>
        <v>0</v>
      </c>
      <c r="D128" s="351">
        <f t="shared" si="9"/>
        <v>0</v>
      </c>
      <c r="E128" s="351">
        <f t="shared" si="9"/>
        <v>0</v>
      </c>
      <c r="F128" s="351">
        <f t="shared" si="9"/>
        <v>0</v>
      </c>
      <c r="G128" s="351">
        <f t="shared" si="9"/>
        <v>900</v>
      </c>
      <c r="H128" s="351">
        <f t="shared" si="9"/>
        <v>0</v>
      </c>
    </row>
    <row r="129" spans="1:8" ht="14.25" customHeight="1"/>
    <row r="130" spans="1:8" ht="14.25" customHeight="1">
      <c r="H130" s="346" t="str">
        <f>BS!G20</f>
        <v>in NZD Thousands</v>
      </c>
    </row>
    <row r="131" spans="1:8" ht="14.25" customHeight="1">
      <c r="B131" s="323" t="s">
        <v>42</v>
      </c>
      <c r="C131" s="347" t="str">
        <f>BS!B21</f>
        <v>2017/03</v>
      </c>
      <c r="D131" s="347" t="str">
        <f>BS!C21</f>
        <v>2018/03</v>
      </c>
      <c r="E131" s="347" t="str">
        <f>BS!D21</f>
        <v>2019/03</v>
      </c>
      <c r="F131" s="347" t="str">
        <f>BS!E21</f>
        <v>2020/03</v>
      </c>
      <c r="G131" s="347" t="str">
        <f>BS!F21</f>
        <v>2021/03</v>
      </c>
      <c r="H131" s="347" t="str">
        <f>BS!G21</f>
        <v>2022/03</v>
      </c>
    </row>
    <row r="132" spans="1:8" ht="14.25" customHeight="1">
      <c r="A132" s="638" t="str">
        <f>CF!A23</f>
        <v xml:space="preserve">Debt Repayment(-) </v>
      </c>
      <c r="B132" s="638"/>
      <c r="C132" s="347"/>
      <c r="D132" s="347"/>
      <c r="E132" s="347"/>
      <c r="F132" s="347"/>
      <c r="G132" s="347"/>
      <c r="H132" s="347"/>
    </row>
    <row r="133" spans="1:8" ht="14.25" customHeight="1">
      <c r="B133" s="323" t="s">
        <v>264</v>
      </c>
      <c r="C133" s="348"/>
      <c r="D133" s="349"/>
      <c r="E133" s="349"/>
      <c r="F133" s="349"/>
      <c r="G133" s="349">
        <v>-1095.4000000000001</v>
      </c>
      <c r="H133" s="349">
        <v>1639.6</v>
      </c>
    </row>
    <row r="134" spans="1:8" ht="14.25" customHeight="1">
      <c r="B134" s="323" t="s">
        <v>265</v>
      </c>
      <c r="C134" s="348"/>
      <c r="D134" s="349"/>
      <c r="E134" s="349"/>
      <c r="F134" s="349"/>
      <c r="G134" s="349">
        <v>-1063.43</v>
      </c>
      <c r="H134" s="349">
        <v>-1091.97</v>
      </c>
    </row>
    <row r="135" spans="1:8" ht="14.25" customHeight="1">
      <c r="B135" s="323"/>
      <c r="C135" s="348"/>
      <c r="D135" s="349"/>
      <c r="E135" s="349"/>
      <c r="F135" s="349"/>
      <c r="G135" s="349"/>
      <c r="H135" s="349"/>
    </row>
    <row r="136" spans="1:8" ht="14.25" customHeight="1">
      <c r="B136" s="323"/>
      <c r="C136" s="348"/>
      <c r="D136" s="349"/>
      <c r="E136" s="349"/>
      <c r="F136" s="349"/>
      <c r="G136" s="349"/>
      <c r="H136" s="349"/>
    </row>
    <row r="137" spans="1:8" ht="14.25" customHeight="1">
      <c r="B137" s="323"/>
      <c r="C137" s="348"/>
      <c r="D137" s="349"/>
      <c r="E137" s="349"/>
      <c r="F137" s="349"/>
      <c r="G137" s="349"/>
      <c r="H137" s="349"/>
    </row>
    <row r="138" spans="1:8" ht="14.25" customHeight="1">
      <c r="B138" s="323"/>
      <c r="C138" s="348"/>
      <c r="D138" s="349"/>
      <c r="E138" s="349"/>
      <c r="F138" s="349"/>
      <c r="G138" s="349"/>
      <c r="H138" s="349"/>
    </row>
    <row r="139" spans="1:8" ht="14.25" customHeight="1">
      <c r="B139" s="323"/>
      <c r="C139" s="348"/>
      <c r="D139" s="349"/>
      <c r="E139" s="349"/>
      <c r="F139" s="349"/>
      <c r="G139" s="349"/>
      <c r="H139" s="349"/>
    </row>
    <row r="140" spans="1:8" ht="15" customHeight="1">
      <c r="A140" s="350"/>
      <c r="B140" s="350" t="s">
        <v>130</v>
      </c>
      <c r="C140" s="351">
        <f t="shared" ref="C140:H140" si="10">SUM(C133:C139)</f>
        <v>0</v>
      </c>
      <c r="D140" s="351">
        <f t="shared" si="10"/>
        <v>0</v>
      </c>
      <c r="E140" s="351">
        <f t="shared" si="10"/>
        <v>0</v>
      </c>
      <c r="F140" s="351">
        <f t="shared" si="10"/>
        <v>0</v>
      </c>
      <c r="G140" s="351">
        <f t="shared" si="10"/>
        <v>-2158.83</v>
      </c>
      <c r="H140" s="351">
        <f t="shared" si="10"/>
        <v>547.62999999999988</v>
      </c>
    </row>
    <row r="141" spans="1:8" ht="14.25" customHeight="1"/>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W4"/>
  <sheetViews>
    <sheetView view="pageBreakPreview" topLeftCell="F1" zoomScale="95" zoomScaleNormal="100" zoomScalePageLayoutView="95" workbookViewId="0">
      <selection activeCell="U2" sqref="U2"/>
    </sheetView>
  </sheetViews>
  <sheetFormatPr defaultColWidth="8.6328125" defaultRowHeight="13"/>
  <cols>
    <col min="1" max="1" width="12.26953125" style="345" customWidth="1"/>
    <col min="2" max="3" width="7.90625" style="345" customWidth="1"/>
    <col min="4" max="4" width="24.26953125" style="345" customWidth="1"/>
    <col min="5" max="5" width="7.6328125" style="345" customWidth="1"/>
    <col min="6" max="6" width="8.08984375" style="345" customWidth="1"/>
    <col min="7" max="7" width="13.08984375" style="345" customWidth="1"/>
    <col min="8" max="8" width="18.36328125" style="345" customWidth="1"/>
    <col min="9" max="9" width="12.453125" style="345" customWidth="1"/>
    <col min="10" max="10" width="20.90625" style="345" customWidth="1"/>
    <col min="11" max="11" width="17.7265625" style="345" customWidth="1"/>
    <col min="12" max="12" width="15.54296875" style="345" customWidth="1"/>
    <col min="13" max="13" width="18.453125" style="345" customWidth="1"/>
    <col min="14" max="14" width="8.08984375" style="345" customWidth="1"/>
    <col min="15" max="15" width="22.26953125" style="345" customWidth="1"/>
    <col min="16" max="16" width="7.453125" style="345" customWidth="1"/>
    <col min="17" max="17" width="11.453125" style="345" customWidth="1"/>
    <col min="18" max="18" width="12.7265625" style="345" customWidth="1"/>
    <col min="19" max="19" width="23.26953125" style="345" customWidth="1"/>
    <col min="20" max="20" width="14.08984375" style="345" customWidth="1"/>
    <col min="21" max="21" width="7" style="345" customWidth="1"/>
    <col min="22" max="22" width="9.08984375" style="345" customWidth="1"/>
    <col min="23" max="23" width="15.6328125" style="345" customWidth="1"/>
    <col min="24" max="24" width="26.36328125" style="345" customWidth="1"/>
    <col min="25" max="25" width="13.6328125" style="345" customWidth="1"/>
    <col min="26" max="26" width="12" style="345" customWidth="1"/>
    <col min="27" max="27" width="9.90625" style="345" customWidth="1"/>
    <col min="28" max="28" width="22.6328125" style="345" customWidth="1"/>
    <col min="29" max="29" width="12.08984375" style="345" customWidth="1"/>
    <col min="30" max="30" width="22.7265625" style="345" customWidth="1"/>
    <col min="31" max="31" width="9.26953125" style="345" customWidth="1"/>
    <col min="32" max="32" width="22.453125" style="345" customWidth="1"/>
    <col min="33" max="33" width="24" style="345" customWidth="1"/>
    <col min="34" max="34" width="24.26953125" style="345" customWidth="1"/>
    <col min="35" max="35" width="23.7265625" style="345" customWidth="1"/>
    <col min="36" max="36" width="9.36328125" style="345" customWidth="1"/>
    <col min="37" max="37" width="8.90625" style="345" customWidth="1"/>
    <col min="38" max="38" width="16.36328125" style="345" customWidth="1"/>
    <col min="39" max="39" width="27.7265625" style="345" customWidth="1"/>
    <col min="40" max="40" width="26" style="345" customWidth="1"/>
    <col min="41" max="41" width="25.453125" style="345" customWidth="1"/>
    <col min="42" max="42" width="17.90625" style="345" customWidth="1"/>
    <col min="43" max="43" width="23" style="345" customWidth="1"/>
    <col min="44" max="44" width="17.6328125" style="345" customWidth="1"/>
    <col min="45" max="45" width="19.90625" style="345" customWidth="1"/>
    <col min="46" max="46" width="19.453125" style="345" customWidth="1"/>
    <col min="47" max="47" width="27.36328125" style="345" customWidth="1"/>
    <col min="48" max="48" width="26.90625" style="345" customWidth="1"/>
    <col min="49" max="49" width="31.453125" style="345" customWidth="1"/>
    <col min="50" max="50" width="17.453125" style="345" customWidth="1"/>
    <col min="51" max="51" width="29.08984375" style="345" customWidth="1"/>
    <col min="52" max="52" width="27.36328125" style="345" customWidth="1"/>
    <col min="53" max="53" width="28.26953125" style="345" customWidth="1"/>
    <col min="54" max="54" width="23.08984375" style="345" customWidth="1"/>
    <col min="55" max="55" width="12.26953125" style="345" customWidth="1"/>
    <col min="56" max="56" width="14.54296875" style="345" customWidth="1"/>
    <col min="57" max="57" width="16.26953125" style="345" customWidth="1"/>
    <col min="58" max="58" width="9.6328125" style="345" customWidth="1"/>
    <col min="59" max="59" width="29.453125" style="345" customWidth="1"/>
    <col min="60" max="60" width="31" style="345" customWidth="1"/>
    <col min="61" max="61" width="19" style="345" customWidth="1"/>
    <col min="62" max="62" width="20.08984375" style="345" customWidth="1"/>
    <col min="63" max="63" width="13.453125" style="345" customWidth="1"/>
    <col min="64" max="64" width="10" style="345" customWidth="1"/>
    <col min="65" max="65" width="22" style="345" customWidth="1"/>
    <col min="66" max="66" width="15.26953125" style="345" customWidth="1"/>
    <col min="67" max="67" width="6" style="345" customWidth="1"/>
    <col min="68" max="68" width="18.453125" style="345" customWidth="1"/>
    <col min="69" max="69" width="10.7265625" style="345" customWidth="1"/>
    <col min="70" max="70" width="20.7265625" style="345" customWidth="1"/>
    <col min="71" max="71" width="10.6328125" style="345" customWidth="1"/>
    <col min="72" max="72" width="17.6328125" style="345" customWidth="1"/>
    <col min="73" max="73" width="29.26953125" style="345" customWidth="1"/>
    <col min="74" max="74" width="14.08984375" style="345" customWidth="1"/>
    <col min="75" max="75" width="19.26953125" style="345" customWidth="1"/>
    <col min="76" max="76" width="15.54296875" style="345" customWidth="1"/>
    <col min="77" max="77" width="12.6328125" style="345" customWidth="1"/>
    <col min="78" max="78" width="16.7265625" style="345" customWidth="1"/>
    <col min="79" max="79" width="10.08984375" style="345" customWidth="1"/>
    <col min="80" max="80" width="16.36328125" style="345" customWidth="1"/>
    <col min="81" max="81" width="22.6328125" style="345" customWidth="1"/>
    <col min="82" max="82" width="6" style="345" customWidth="1"/>
    <col min="83" max="83" width="18.7265625" style="345" customWidth="1"/>
    <col min="84" max="84" width="15.7265625" style="345" customWidth="1"/>
    <col min="85" max="85" width="22.36328125" style="345" customWidth="1"/>
    <col min="86" max="86" width="12.7265625" style="345" customWidth="1"/>
    <col min="87" max="87" width="15.6328125" style="345" customWidth="1"/>
    <col min="88" max="88" width="11.08984375" style="345" customWidth="1"/>
    <col min="89" max="89" width="15.6328125" style="345" customWidth="1"/>
    <col min="90" max="90" width="26.7265625" style="345" customWidth="1"/>
    <col min="91" max="91" width="11.90625" style="345" customWidth="1"/>
    <col min="92" max="92" width="18.7265625" style="345" customWidth="1"/>
    <col min="93" max="93" width="7.90625" style="345" customWidth="1"/>
    <col min="94" max="94" width="22" style="345" customWidth="1"/>
    <col min="95" max="95" width="22.7265625" style="345" customWidth="1"/>
    <col min="96" max="96" width="16.90625" style="345" customWidth="1"/>
    <col min="97" max="97" width="11" style="345" customWidth="1"/>
    <col min="98" max="98" width="20.7265625" style="345" customWidth="1"/>
    <col min="99" max="99" width="30.36328125" style="345" customWidth="1"/>
    <col min="100" max="100" width="30.08984375" style="345" customWidth="1"/>
    <col min="101" max="101" width="16.08984375" style="345" customWidth="1"/>
  </cols>
  <sheetData>
    <row r="1" spans="1:101">
      <c r="A1" s="345" t="s">
        <v>6</v>
      </c>
      <c r="B1" s="345" t="s">
        <v>266</v>
      </c>
      <c r="C1" s="345" t="s">
        <v>267</v>
      </c>
      <c r="D1" s="345" t="s">
        <v>268</v>
      </c>
      <c r="E1" s="345" t="s">
        <v>269</v>
      </c>
      <c r="F1" s="345" t="s">
        <v>270</v>
      </c>
      <c r="G1" s="345" t="s">
        <v>271</v>
      </c>
      <c r="H1" s="345" t="s">
        <v>272</v>
      </c>
      <c r="I1" s="345" t="s">
        <v>273</v>
      </c>
      <c r="J1" s="345" t="s">
        <v>274</v>
      </c>
      <c r="K1" s="345" t="s">
        <v>275</v>
      </c>
      <c r="L1" s="345" t="s">
        <v>276</v>
      </c>
      <c r="M1" s="345" t="s">
        <v>277</v>
      </c>
      <c r="N1" s="345" t="s">
        <v>278</v>
      </c>
      <c r="O1" s="345" t="s">
        <v>279</v>
      </c>
      <c r="P1" s="345" t="s">
        <v>280</v>
      </c>
      <c r="Q1" s="345" t="s">
        <v>281</v>
      </c>
      <c r="R1" s="345" t="s">
        <v>282</v>
      </c>
      <c r="S1" s="345" t="s">
        <v>283</v>
      </c>
      <c r="T1" s="345" t="s">
        <v>284</v>
      </c>
      <c r="U1" s="345" t="s">
        <v>285</v>
      </c>
      <c r="V1" s="345" t="s">
        <v>286</v>
      </c>
      <c r="W1" s="345" t="s">
        <v>287</v>
      </c>
      <c r="X1" s="345" t="s">
        <v>288</v>
      </c>
      <c r="Y1" s="345" t="s">
        <v>289</v>
      </c>
      <c r="Z1" s="345" t="s">
        <v>290</v>
      </c>
      <c r="AA1" s="345" t="s">
        <v>291</v>
      </c>
      <c r="AB1" s="345" t="s">
        <v>292</v>
      </c>
      <c r="AC1" s="345" t="s">
        <v>293</v>
      </c>
      <c r="AD1" s="345" t="s">
        <v>294</v>
      </c>
      <c r="AE1" s="345" t="s">
        <v>295</v>
      </c>
      <c r="AF1" s="345" t="s">
        <v>296</v>
      </c>
      <c r="AG1" s="345" t="s">
        <v>297</v>
      </c>
      <c r="AH1" s="345" t="s">
        <v>298</v>
      </c>
      <c r="AI1" s="345" t="s">
        <v>299</v>
      </c>
      <c r="AJ1" s="345" t="s">
        <v>300</v>
      </c>
      <c r="AK1" s="345" t="s">
        <v>301</v>
      </c>
      <c r="AL1" s="345" t="s">
        <v>302</v>
      </c>
      <c r="AM1" s="345" t="s">
        <v>303</v>
      </c>
      <c r="AN1" s="345" t="s">
        <v>304</v>
      </c>
      <c r="AO1" s="345" t="s">
        <v>305</v>
      </c>
      <c r="AP1" s="345" t="s">
        <v>306</v>
      </c>
      <c r="AQ1" s="345" t="s">
        <v>307</v>
      </c>
      <c r="AR1" s="345" t="s">
        <v>308</v>
      </c>
      <c r="AS1" s="345" t="s">
        <v>309</v>
      </c>
      <c r="AT1" s="345" t="s">
        <v>310</v>
      </c>
      <c r="AU1" s="345" t="s">
        <v>311</v>
      </c>
      <c r="AV1" s="345" t="s">
        <v>312</v>
      </c>
      <c r="AW1" s="345" t="s">
        <v>313</v>
      </c>
      <c r="AX1" s="345" t="s">
        <v>314</v>
      </c>
      <c r="AY1" s="345" t="s">
        <v>315</v>
      </c>
      <c r="AZ1" s="345" t="s">
        <v>316</v>
      </c>
      <c r="BA1" s="345" t="s">
        <v>317</v>
      </c>
      <c r="BB1" s="345" t="s">
        <v>318</v>
      </c>
      <c r="BC1" s="345" t="s">
        <v>319</v>
      </c>
      <c r="BD1" s="345" t="s">
        <v>320</v>
      </c>
      <c r="BE1" s="345" t="s">
        <v>321</v>
      </c>
      <c r="BF1" s="345" t="s">
        <v>322</v>
      </c>
      <c r="BG1" s="345" t="s">
        <v>323</v>
      </c>
      <c r="BH1" s="345" t="s">
        <v>324</v>
      </c>
      <c r="BI1" s="345" t="s">
        <v>325</v>
      </c>
      <c r="BJ1" s="345" t="s">
        <v>326</v>
      </c>
      <c r="BK1" s="345" t="s">
        <v>327</v>
      </c>
      <c r="BL1" s="345" t="s">
        <v>328</v>
      </c>
      <c r="BM1" s="345" t="s">
        <v>329</v>
      </c>
      <c r="BN1" s="345" t="s">
        <v>330</v>
      </c>
      <c r="BO1" s="345" t="s">
        <v>331</v>
      </c>
      <c r="BP1" s="345" t="s">
        <v>332</v>
      </c>
      <c r="BQ1" s="345" t="s">
        <v>333</v>
      </c>
      <c r="BR1" s="345" t="s">
        <v>334</v>
      </c>
      <c r="BS1" s="345" t="s">
        <v>335</v>
      </c>
      <c r="BT1" s="345" t="s">
        <v>336</v>
      </c>
      <c r="BU1" s="345" t="s">
        <v>337</v>
      </c>
      <c r="BV1" s="345" t="s">
        <v>338</v>
      </c>
      <c r="BW1" s="345" t="s">
        <v>339</v>
      </c>
      <c r="BX1" s="345" t="s">
        <v>340</v>
      </c>
      <c r="BY1" s="345" t="s">
        <v>341</v>
      </c>
      <c r="BZ1" s="345" t="s">
        <v>342</v>
      </c>
      <c r="CA1" s="345" t="s">
        <v>343</v>
      </c>
      <c r="CB1" s="345" t="s">
        <v>344</v>
      </c>
      <c r="CC1" s="345" t="s">
        <v>345</v>
      </c>
      <c r="CD1" s="345" t="s">
        <v>346</v>
      </c>
      <c r="CE1" s="345" t="s">
        <v>347</v>
      </c>
      <c r="CF1" s="345" t="s">
        <v>348</v>
      </c>
      <c r="CG1" s="345" t="s">
        <v>349</v>
      </c>
      <c r="CH1" s="345" t="s">
        <v>350</v>
      </c>
      <c r="CI1" s="345" t="s">
        <v>351</v>
      </c>
      <c r="CJ1" s="345" t="s">
        <v>352</v>
      </c>
      <c r="CK1" s="345" t="s">
        <v>353</v>
      </c>
      <c r="CL1" s="345" t="s">
        <v>354</v>
      </c>
      <c r="CM1" s="345" t="s">
        <v>355</v>
      </c>
      <c r="CN1" s="345" t="s">
        <v>356</v>
      </c>
      <c r="CO1" s="345" t="s">
        <v>357</v>
      </c>
      <c r="CP1" s="345" t="s">
        <v>358</v>
      </c>
      <c r="CQ1" s="345" t="s">
        <v>359</v>
      </c>
      <c r="CR1" s="345" t="s">
        <v>360</v>
      </c>
      <c r="CS1" s="345" t="s">
        <v>361</v>
      </c>
      <c r="CT1" s="345" t="s">
        <v>362</v>
      </c>
      <c r="CU1" s="345" t="s">
        <v>363</v>
      </c>
      <c r="CV1" s="345" t="s">
        <v>364</v>
      </c>
      <c r="CW1" s="345" t="s">
        <v>365</v>
      </c>
    </row>
    <row r="2" spans="1:101">
      <c r="A2" s="345">
        <f>+BS!B4</f>
        <v>6612351</v>
      </c>
      <c r="B2" s="345" t="str">
        <f>+BS!B3</f>
        <v>0306612351</v>
      </c>
      <c r="C2" s="345" t="str">
        <f>+BS!G21</f>
        <v>2022/03</v>
      </c>
      <c r="D2" s="345" t="str">
        <f>+BS!B2</f>
        <v xml:space="preserve">Reliance India Limited </v>
      </c>
      <c r="E2" s="345" t="str">
        <f>+BS!B7</f>
        <v>NZD</v>
      </c>
      <c r="F2" s="345">
        <f>IF(BS!B8="Millions",2,IF(BS!B8="Billions",3,1))</f>
        <v>1</v>
      </c>
      <c r="G2" s="354">
        <f>1/74.5</f>
        <v>1.3422818791946308E-2</v>
      </c>
      <c r="H2" s="345">
        <f>+BS!G22</f>
        <v>12</v>
      </c>
      <c r="I2" s="355">
        <f>+PL!M6</f>
        <v>0</v>
      </c>
      <c r="J2" s="345" t="e">
        <f>+PL!M7</f>
        <v>#DIV/0!</v>
      </c>
      <c r="K2" s="355">
        <f>+PL!M8</f>
        <v>0</v>
      </c>
      <c r="L2" s="345">
        <f>+PL!M9</f>
        <v>0</v>
      </c>
      <c r="M2" s="355">
        <f>+PL!M10</f>
        <v>0</v>
      </c>
      <c r="N2" s="355">
        <f>+PL!M11</f>
        <v>0</v>
      </c>
      <c r="O2" s="355">
        <f>+PL!M12</f>
        <v>0</v>
      </c>
      <c r="P2" s="345">
        <f>+PL!M13</f>
        <v>0</v>
      </c>
      <c r="Q2" s="355">
        <f>+PL!M14</f>
        <v>0</v>
      </c>
      <c r="R2" s="355">
        <f>+PL!M15</f>
        <v>0</v>
      </c>
      <c r="S2" s="355">
        <f>+PL!M16</f>
        <v>0</v>
      </c>
      <c r="T2" s="356">
        <f>+PL!M17</f>
        <v>0</v>
      </c>
      <c r="U2" s="345">
        <f>+PL!M18</f>
        <v>0</v>
      </c>
      <c r="V2" s="355">
        <f>+PL!M19</f>
        <v>0</v>
      </c>
      <c r="W2" s="355">
        <f>+PL!M20</f>
        <v>0</v>
      </c>
      <c r="X2" s="355">
        <f>+PL!M21</f>
        <v>0</v>
      </c>
      <c r="Y2" s="355">
        <f>+PL!M22</f>
        <v>0</v>
      </c>
      <c r="Z2" s="345">
        <f>+PL!M23</f>
        <v>0</v>
      </c>
      <c r="AA2" s="345">
        <f>+PL!M24</f>
        <v>0</v>
      </c>
      <c r="AB2" s="355">
        <f>+PL!M25</f>
        <v>0</v>
      </c>
      <c r="AC2" s="345">
        <f>+CF!M6</f>
        <v>0</v>
      </c>
      <c r="AD2" s="345">
        <f>+CF!M7</f>
        <v>0</v>
      </c>
      <c r="AE2" s="345">
        <f>+CF!M8</f>
        <v>0</v>
      </c>
      <c r="AF2" s="345">
        <f>+CF!M9</f>
        <v>0</v>
      </c>
      <c r="AG2" s="345">
        <f>+CF!M10</f>
        <v>0</v>
      </c>
      <c r="AH2" s="345">
        <f>+CF!M11</f>
        <v>0</v>
      </c>
      <c r="AI2" s="345">
        <f>+CF!M12</f>
        <v>0</v>
      </c>
      <c r="AJ2" s="345">
        <f>+CF!M13</f>
        <v>0</v>
      </c>
      <c r="AK2" s="345">
        <f>+CF!$M14</f>
        <v>0</v>
      </c>
      <c r="AL2" s="345">
        <f>+CF!$M15</f>
        <v>0</v>
      </c>
      <c r="AM2" s="345">
        <f>+CF!$M16</f>
        <v>0</v>
      </c>
      <c r="AN2" s="345">
        <f>+CF!$M17</f>
        <v>0</v>
      </c>
      <c r="AO2" s="345">
        <f>+CF!$M18</f>
        <v>0</v>
      </c>
      <c r="AP2" s="345">
        <f>+CF!$M19</f>
        <v>0</v>
      </c>
      <c r="AQ2" s="345">
        <f>+CF!$M20</f>
        <v>0</v>
      </c>
      <c r="AR2" s="345">
        <f>+CF!$M21</f>
        <v>0</v>
      </c>
      <c r="AS2" s="345">
        <f>+CF!$M22</f>
        <v>0</v>
      </c>
      <c r="AT2" s="345">
        <f>+CF!$M23</f>
        <v>0</v>
      </c>
      <c r="AU2" s="345">
        <f>+CF!$M24</f>
        <v>0</v>
      </c>
      <c r="AV2" s="345">
        <f>+CF!$M25</f>
        <v>0</v>
      </c>
      <c r="AW2" s="345">
        <f>+CF!$M26</f>
        <v>0</v>
      </c>
      <c r="AX2" s="345">
        <f>+CF!$M27</f>
        <v>0</v>
      </c>
      <c r="AY2" s="345">
        <f>+CF!$M28</f>
        <v>0</v>
      </c>
      <c r="AZ2" s="345">
        <f>+CF!$M29</f>
        <v>0</v>
      </c>
      <c r="BA2" s="345">
        <f>+BS!$S23</f>
        <v>0</v>
      </c>
      <c r="BB2" s="345">
        <f>+BS!$S24</f>
        <v>0</v>
      </c>
      <c r="BC2" s="345">
        <f>+BS!$S25</f>
        <v>0</v>
      </c>
      <c r="BD2" s="345">
        <f>+BS!$S26</f>
        <v>0</v>
      </c>
      <c r="BE2" s="345">
        <f>+BS!$S28</f>
        <v>0</v>
      </c>
      <c r="BF2" s="345">
        <f>+BS!$S29</f>
        <v>0</v>
      </c>
      <c r="BG2" s="345">
        <f>+BS!$S30</f>
        <v>0</v>
      </c>
      <c r="BH2" s="345">
        <f>+BS!$S31</f>
        <v>0</v>
      </c>
      <c r="BI2" s="345">
        <f>+BS!$S32</f>
        <v>0</v>
      </c>
      <c r="BJ2" s="345">
        <f>+BS!$S33</f>
        <v>0</v>
      </c>
      <c r="BK2" s="345">
        <f>+BS!$S34</f>
        <v>0</v>
      </c>
      <c r="BL2" s="345">
        <f>+BS!$S35</f>
        <v>0</v>
      </c>
      <c r="BM2" s="345">
        <f>+BS!$S36</f>
        <v>0</v>
      </c>
      <c r="BN2" s="345">
        <f>+BS!$S38</f>
        <v>0</v>
      </c>
      <c r="BO2" s="345">
        <f>+BS!$S39</f>
        <v>0</v>
      </c>
      <c r="BP2" s="345">
        <f>+BS!$S41</f>
        <v>0</v>
      </c>
      <c r="BQ2" s="345">
        <f>+BS!$S42</f>
        <v>0</v>
      </c>
      <c r="BR2" s="345">
        <f>+BS!$S43</f>
        <v>0</v>
      </c>
      <c r="BS2" s="345">
        <f>+BS!$S44</f>
        <v>0</v>
      </c>
      <c r="BT2" s="345">
        <f>+BS!$S50</f>
        <v>0</v>
      </c>
      <c r="BU2" s="345">
        <f>+BS!$S51</f>
        <v>0</v>
      </c>
      <c r="BV2" s="345">
        <f>+BS!$S52</f>
        <v>0</v>
      </c>
      <c r="BW2" s="345">
        <f>+BS!$S53</f>
        <v>0</v>
      </c>
      <c r="BX2" s="345">
        <f>+BS!$S54</f>
        <v>0</v>
      </c>
      <c r="BY2" s="345">
        <f>+BS!$S55</f>
        <v>0</v>
      </c>
      <c r="BZ2" s="345">
        <f>+BS!$S56</f>
        <v>0</v>
      </c>
      <c r="CA2" s="345">
        <f>+BS!$S57</f>
        <v>0</v>
      </c>
      <c r="CB2" s="345">
        <f>+BS!$S59</f>
        <v>0</v>
      </c>
      <c r="CC2" s="345">
        <f>+BS!$S60</f>
        <v>0</v>
      </c>
      <c r="CD2" s="345">
        <f>+BS!$S61</f>
        <v>0</v>
      </c>
      <c r="CE2" s="345">
        <f>+BS!$S62</f>
        <v>0</v>
      </c>
      <c r="CF2" s="345">
        <f>+BS!$S63</f>
        <v>0</v>
      </c>
      <c r="CG2" s="345">
        <f>+BS!$S64</f>
        <v>0</v>
      </c>
      <c r="CH2" s="345">
        <f>+BS!$S65</f>
        <v>0</v>
      </c>
      <c r="CI2" s="345">
        <f>+BS!$S66</f>
        <v>0</v>
      </c>
      <c r="CJ2" s="345">
        <f>+BS!$S67</f>
        <v>0</v>
      </c>
      <c r="CK2" s="345">
        <f>+BS!$S69</f>
        <v>0</v>
      </c>
      <c r="CL2" s="345">
        <f>+BS!$S70</f>
        <v>0</v>
      </c>
      <c r="CM2" s="345">
        <f>+BS!$S71</f>
        <v>0</v>
      </c>
      <c r="CN2" s="345">
        <f>+BS!$S72</f>
        <v>0</v>
      </c>
      <c r="CO2" s="345">
        <f>+BS!$S73</f>
        <v>0</v>
      </c>
      <c r="CP2" s="345">
        <f>+BS!$S74</f>
        <v>0</v>
      </c>
      <c r="CQ2" s="345">
        <f>+BS!$S76</f>
        <v>0</v>
      </c>
      <c r="CR2" s="345">
        <f>+BS!$S82</f>
        <v>0</v>
      </c>
      <c r="CS2" s="357">
        <f>+BS!$S83</f>
        <v>0</v>
      </c>
      <c r="CT2" s="345">
        <f>+BS!$S84</f>
        <v>0</v>
      </c>
      <c r="CU2" s="345">
        <f>+BS!$S85</f>
        <v>0</v>
      </c>
      <c r="CV2" s="345" t="e">
        <f>+BS!$S86</f>
        <v>#REF!</v>
      </c>
      <c r="CW2" s="345" t="e">
        <f>+BS!$S87</f>
        <v>#REF!</v>
      </c>
    </row>
    <row r="3" spans="1:101">
      <c r="G3" s="358" t="s">
        <v>366</v>
      </c>
    </row>
    <row r="4" spans="1:101">
      <c r="G4" s="358" t="s">
        <v>367</v>
      </c>
    </row>
  </sheetData>
  <pageMargins left="0.7" right="0.7" top="0.75" bottom="0.75" header="0.511811023622047" footer="0.511811023622047"/>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O36"/>
  <sheetViews>
    <sheetView showGridLines="0" view="pageBreakPreview" topLeftCell="A4" zoomScale="95" zoomScaleNormal="100" zoomScalePageLayoutView="95" workbookViewId="0">
      <selection activeCell="N25" sqref="N25"/>
    </sheetView>
  </sheetViews>
  <sheetFormatPr defaultColWidth="8.6328125" defaultRowHeight="13"/>
  <cols>
    <col min="2" max="2" width="33.08984375" style="345" customWidth="1"/>
    <col min="3" max="9" width="11.08984375" style="345" customWidth="1"/>
  </cols>
  <sheetData>
    <row r="3" spans="2:11" ht="15" customHeight="1">
      <c r="B3" s="359" t="s">
        <v>368</v>
      </c>
      <c r="C3" s="360" t="str">
        <f>PL!K4</f>
        <v>2020/03</v>
      </c>
      <c r="D3" s="360" t="str">
        <f>PL!L4</f>
        <v>2021/03</v>
      </c>
      <c r="E3" s="360" t="str">
        <f>PL!M4</f>
        <v>2022/03</v>
      </c>
      <c r="F3" s="360" t="s">
        <v>369</v>
      </c>
      <c r="G3" s="360" t="s">
        <v>370</v>
      </c>
      <c r="H3" s="360" t="s">
        <v>371</v>
      </c>
      <c r="I3" s="360" t="s">
        <v>369</v>
      </c>
    </row>
    <row r="4" spans="2:11" ht="14.25" customHeight="1">
      <c r="B4" s="361" t="s">
        <v>372</v>
      </c>
      <c r="C4" s="362">
        <f>PL!K6</f>
        <v>0</v>
      </c>
      <c r="D4" s="362">
        <f>PL!L6</f>
        <v>0</v>
      </c>
      <c r="E4" s="362">
        <f>PL!M6</f>
        <v>0</v>
      </c>
      <c r="F4" s="363" t="e">
        <f>+E4/D4-1</f>
        <v>#DIV/0!</v>
      </c>
      <c r="G4" s="362"/>
      <c r="H4" s="362"/>
      <c r="I4" s="363" t="e">
        <f>+H4/G4-1</f>
        <v>#DIV/0!</v>
      </c>
    </row>
    <row r="5" spans="2:11" ht="15" customHeight="1">
      <c r="B5" s="364" t="s">
        <v>373</v>
      </c>
      <c r="C5" s="365">
        <f>PL!K24</f>
        <v>0</v>
      </c>
      <c r="D5" s="365">
        <f>PL!L24</f>
        <v>0</v>
      </c>
      <c r="E5" s="365">
        <f>PL!M24</f>
        <v>0</v>
      </c>
      <c r="F5" s="363" t="e">
        <f>+E5/D5-1</f>
        <v>#DIV/0!</v>
      </c>
      <c r="G5" s="365"/>
      <c r="H5" s="365"/>
      <c r="I5" s="363" t="e">
        <f>+H5/G5-1</f>
        <v>#DIV/0!</v>
      </c>
      <c r="K5" t="e">
        <f>D5/D10</f>
        <v>#DIV/0!</v>
      </c>
    </row>
    <row r="6" spans="2:11" ht="15" customHeight="1">
      <c r="B6" s="364" t="s">
        <v>374</v>
      </c>
      <c r="C6" s="366" t="e">
        <f>C5/C4</f>
        <v>#DIV/0!</v>
      </c>
      <c r="D6" s="366" t="e">
        <f>D5/D4</f>
        <v>#DIV/0!</v>
      </c>
      <c r="E6" s="366" t="e">
        <f>E5/E4</f>
        <v>#DIV/0!</v>
      </c>
      <c r="F6" s="363"/>
      <c r="G6" s="367"/>
      <c r="H6" s="367"/>
      <c r="I6" s="366" t="e">
        <f>I5/I4</f>
        <v>#DIV/0!</v>
      </c>
    </row>
    <row r="7" spans="2:11" ht="14.25" customHeight="1">
      <c r="B7" s="361" t="s">
        <v>375</v>
      </c>
      <c r="C7" s="362">
        <f>PL!K25</f>
        <v>0</v>
      </c>
      <c r="D7" s="362">
        <f>PL!L25</f>
        <v>0</v>
      </c>
      <c r="E7" s="362">
        <f>PL!M25</f>
        <v>0</v>
      </c>
      <c r="F7" s="363" t="e">
        <f>+E7/D7-1</f>
        <v>#DIV/0!</v>
      </c>
      <c r="G7" s="362"/>
      <c r="H7" s="362"/>
      <c r="I7" s="363" t="e">
        <f>+H7/G7-1</f>
        <v>#DIV/0!</v>
      </c>
    </row>
    <row r="8" spans="2:11" ht="15" customHeight="1">
      <c r="B8" s="364" t="s">
        <v>376</v>
      </c>
      <c r="C8" s="365">
        <f>PL!K13</f>
        <v>0</v>
      </c>
      <c r="D8" s="365">
        <f>PL!L13</f>
        <v>0</v>
      </c>
      <c r="E8" s="365">
        <f>PL!M13</f>
        <v>0</v>
      </c>
      <c r="F8" s="363" t="e">
        <f>E8/D8-1</f>
        <v>#DIV/0!</v>
      </c>
      <c r="G8" s="362"/>
      <c r="H8" s="362"/>
      <c r="I8" s="363" t="e">
        <f>H8/G8-1</f>
        <v>#DIV/0!</v>
      </c>
    </row>
    <row r="9" spans="2:11" ht="15" customHeight="1">
      <c r="B9" s="364" t="s">
        <v>377</v>
      </c>
      <c r="C9" s="368" t="e">
        <f>C8/C4</f>
        <v>#DIV/0!</v>
      </c>
      <c r="D9" s="368" t="e">
        <f>D8/D4</f>
        <v>#DIV/0!</v>
      </c>
      <c r="E9" s="368" t="e">
        <f>E8/E4</f>
        <v>#DIV/0!</v>
      </c>
      <c r="F9" s="363"/>
      <c r="G9" s="362"/>
      <c r="H9" s="362"/>
      <c r="I9" s="368" t="e">
        <f>I8/I4</f>
        <v>#DIV/0!</v>
      </c>
    </row>
    <row r="10" spans="2:11" ht="14.25" customHeight="1">
      <c r="B10" s="361" t="s">
        <v>378</v>
      </c>
      <c r="C10" s="362">
        <f>PL!K15</f>
        <v>0</v>
      </c>
      <c r="D10" s="362">
        <f>PL!L15</f>
        <v>0</v>
      </c>
      <c r="E10" s="362">
        <f>PL!M15</f>
        <v>0</v>
      </c>
      <c r="F10" s="363" t="e">
        <f>+E10/D10-1</f>
        <v>#DIV/0!</v>
      </c>
      <c r="G10" s="362"/>
      <c r="H10" s="362"/>
      <c r="I10" s="363" t="e">
        <f>+H10/G10-1</f>
        <v>#DIV/0!</v>
      </c>
    </row>
    <row r="11" spans="2:11" ht="15" customHeight="1">
      <c r="B11" s="364" t="s">
        <v>379</v>
      </c>
      <c r="C11" s="362">
        <f>PL!K23</f>
        <v>0</v>
      </c>
      <c r="D11" s="362">
        <f>PL!L23</f>
        <v>0</v>
      </c>
      <c r="E11" s="362">
        <f>PL!M23</f>
        <v>0</v>
      </c>
      <c r="F11" s="363" t="e">
        <f>+E11/D11-1</f>
        <v>#DIV/0!</v>
      </c>
      <c r="G11" s="362"/>
      <c r="H11" s="362"/>
      <c r="I11" s="363" t="e">
        <f>+H11/G11-1</f>
        <v>#DIV/0!</v>
      </c>
    </row>
    <row r="12" spans="2:11" ht="15" customHeight="1">
      <c r="B12" s="364" t="s">
        <v>380</v>
      </c>
      <c r="C12" s="366" t="e">
        <f>C11/C4</f>
        <v>#DIV/0!</v>
      </c>
      <c r="D12" s="366" t="e">
        <f>D11/D4</f>
        <v>#DIV/0!</v>
      </c>
      <c r="E12" s="366" t="e">
        <f>E11/E4</f>
        <v>#DIV/0!</v>
      </c>
      <c r="F12" s="363"/>
      <c r="G12" s="367"/>
      <c r="H12" s="367"/>
      <c r="I12" s="366" t="e">
        <f>I11/I4</f>
        <v>#DIV/0!</v>
      </c>
    </row>
    <row r="15" spans="2:11" ht="15" customHeight="1">
      <c r="B15" s="359" t="s">
        <v>381</v>
      </c>
      <c r="C15" s="360" t="str">
        <f>+C3</f>
        <v>2020/03</v>
      </c>
      <c r="D15" s="360" t="str">
        <f>+D3</f>
        <v>2021/03</v>
      </c>
      <c r="E15" s="360" t="str">
        <f>+E3</f>
        <v>2022/03</v>
      </c>
      <c r="F15" s="360" t="s">
        <v>369</v>
      </c>
      <c r="G15" s="360" t="s">
        <v>382</v>
      </c>
      <c r="H15" s="360" t="s">
        <v>383</v>
      </c>
    </row>
    <row r="16" spans="2:11" ht="14.25" customHeight="1">
      <c r="B16" s="361" t="s">
        <v>384</v>
      </c>
      <c r="C16" s="362">
        <f>BS!Q23</f>
        <v>0</v>
      </c>
      <c r="D16" s="362">
        <f>BS!R23</f>
        <v>0</v>
      </c>
      <c r="E16" s="362">
        <f>BS!S23</f>
        <v>0</v>
      </c>
      <c r="F16" s="363"/>
      <c r="G16" s="362"/>
      <c r="H16" s="363"/>
    </row>
    <row r="17" spans="2:15" ht="14.25" customHeight="1">
      <c r="B17" s="361" t="s">
        <v>385</v>
      </c>
      <c r="C17" s="362">
        <f>BS!Q24</f>
        <v>0</v>
      </c>
      <c r="D17" s="362">
        <f>BS!R24</f>
        <v>0</v>
      </c>
      <c r="E17" s="362">
        <f>BS!S24</f>
        <v>0</v>
      </c>
      <c r="F17" s="363"/>
      <c r="G17" s="362"/>
      <c r="H17" s="363"/>
    </row>
    <row r="18" spans="2:15" ht="14.25" customHeight="1">
      <c r="B18" s="361" t="s">
        <v>386</v>
      </c>
      <c r="C18" s="362">
        <f>BS!Q25</f>
        <v>0</v>
      </c>
      <c r="D18" s="362">
        <f>BS!R25</f>
        <v>0</v>
      </c>
      <c r="E18" s="362">
        <f>BS!S25</f>
        <v>0</v>
      </c>
      <c r="F18" s="363"/>
      <c r="G18" s="362"/>
      <c r="H18" s="363"/>
    </row>
    <row r="19" spans="2:15" ht="14.25" customHeight="1">
      <c r="B19" s="361" t="s">
        <v>387</v>
      </c>
      <c r="C19" s="362">
        <f>BS!Q30</f>
        <v>0</v>
      </c>
      <c r="D19" s="362">
        <f>BS!R30</f>
        <v>0</v>
      </c>
      <c r="E19" s="362">
        <f>BS!S30</f>
        <v>0</v>
      </c>
      <c r="F19" s="363"/>
      <c r="G19" s="362"/>
      <c r="H19" s="363"/>
    </row>
    <row r="20" spans="2:15" ht="14.25" customHeight="1">
      <c r="B20" s="361" t="s">
        <v>388</v>
      </c>
      <c r="C20" s="362">
        <f>BS!Q83</f>
        <v>0</v>
      </c>
      <c r="D20" s="362">
        <f>BS!R83</f>
        <v>0</v>
      </c>
      <c r="E20" s="362">
        <f>BS!S83</f>
        <v>0</v>
      </c>
      <c r="F20" s="363"/>
      <c r="G20" s="362"/>
      <c r="H20" s="363"/>
      <c r="M20" s="369"/>
      <c r="N20" s="369"/>
      <c r="O20" s="369"/>
    </row>
    <row r="21" spans="2:15" ht="14.25" customHeight="1">
      <c r="B21" s="370" t="s">
        <v>389</v>
      </c>
      <c r="C21" s="371">
        <f>BS!Q50</f>
        <v>0</v>
      </c>
      <c r="D21" s="371">
        <f>BS!R50</f>
        <v>0</v>
      </c>
      <c r="E21" s="371">
        <f>BS!S50</f>
        <v>0</v>
      </c>
      <c r="F21" s="372"/>
      <c r="G21" s="371"/>
      <c r="H21" s="373"/>
      <c r="M21" s="369"/>
      <c r="N21" s="369"/>
      <c r="O21" s="374"/>
    </row>
    <row r="22" spans="2:15" ht="14.25" customHeight="1">
      <c r="B22" s="370" t="s">
        <v>390</v>
      </c>
      <c r="C22" s="371">
        <f>BS!Q51</f>
        <v>0</v>
      </c>
      <c r="D22" s="371">
        <f>BS!R51</f>
        <v>0</v>
      </c>
      <c r="E22" s="371">
        <f>BS!S51</f>
        <v>0</v>
      </c>
      <c r="F22" s="372"/>
      <c r="G22" s="375"/>
      <c r="H22" s="373"/>
      <c r="M22" s="369"/>
    </row>
    <row r="23" spans="2:15" ht="14.25" customHeight="1">
      <c r="B23" s="370" t="s">
        <v>391</v>
      </c>
      <c r="C23" s="371">
        <f>BS!Q59</f>
        <v>0</v>
      </c>
      <c r="D23" s="371">
        <f>BS!R59</f>
        <v>0</v>
      </c>
      <c r="E23" s="371">
        <f>BS!S59</f>
        <v>0</v>
      </c>
      <c r="F23" s="372"/>
      <c r="G23" s="371"/>
      <c r="H23" s="373"/>
    </row>
    <row r="24" spans="2:15" ht="14.25" customHeight="1">
      <c r="B24" s="361" t="s">
        <v>392</v>
      </c>
      <c r="C24" s="362">
        <f>BS!Q74</f>
        <v>0</v>
      </c>
      <c r="D24" s="362">
        <f>BS!R74</f>
        <v>0</v>
      </c>
      <c r="E24" s="362">
        <f>BS!S74</f>
        <v>0</v>
      </c>
      <c r="F24" s="363"/>
      <c r="G24" s="362"/>
      <c r="H24" s="363"/>
    </row>
    <row r="25" spans="2:15" ht="14.25" customHeight="1">
      <c r="B25" s="361" t="s">
        <v>393</v>
      </c>
      <c r="C25" s="362">
        <f>C24-BS!Q36</f>
        <v>0</v>
      </c>
      <c r="D25" s="362">
        <f>D24-BS!R36</f>
        <v>0</v>
      </c>
      <c r="E25" s="362">
        <f>E24-BS!S36</f>
        <v>0</v>
      </c>
      <c r="F25" s="363"/>
      <c r="G25" s="362"/>
      <c r="H25" s="363"/>
    </row>
    <row r="27" spans="2:15" ht="15" customHeight="1">
      <c r="B27" s="359" t="s">
        <v>394</v>
      </c>
      <c r="C27" s="360" t="str">
        <f>+C15</f>
        <v>2020/03</v>
      </c>
      <c r="D27" s="360" t="str">
        <f>+D15</f>
        <v>2021/03</v>
      </c>
      <c r="E27" s="360" t="str">
        <f>+E15</f>
        <v>2022/03</v>
      </c>
      <c r="F27" s="360" t="str">
        <f>+G15</f>
        <v>1H 2021</v>
      </c>
      <c r="G27" s="360" t="str">
        <f>+H15</f>
        <v>1H vs FY</v>
      </c>
    </row>
    <row r="28" spans="2:15" ht="14.25" customHeight="1">
      <c r="B28" s="361" t="s">
        <v>395</v>
      </c>
      <c r="C28" s="376" t="e">
        <f>C20/C5</f>
        <v>#DIV/0!</v>
      </c>
      <c r="D28" s="376" t="e">
        <f>D20/D5</f>
        <v>#DIV/0!</v>
      </c>
      <c r="E28" s="376" t="e">
        <f>E20/E5</f>
        <v>#DIV/0!</v>
      </c>
      <c r="F28" s="376" t="e">
        <f>G20/(H5*2)</f>
        <v>#DIV/0!</v>
      </c>
      <c r="G28" s="377"/>
    </row>
    <row r="29" spans="2:15" ht="14.25" customHeight="1">
      <c r="B29" s="361" t="s">
        <v>396</v>
      </c>
      <c r="C29" s="376" t="e">
        <f>(C20-C16)/C5</f>
        <v>#DIV/0!</v>
      </c>
      <c r="D29" s="376" t="e">
        <f>(D20-D16)/D5</f>
        <v>#DIV/0!</v>
      </c>
      <c r="E29" s="376" t="e">
        <f>(E20-E16)/E5</f>
        <v>#DIV/0!</v>
      </c>
      <c r="F29" s="376" t="e">
        <f>(G20-G16)/(H5*2)</f>
        <v>#DIV/0!</v>
      </c>
      <c r="G29" s="377"/>
    </row>
    <row r="30" spans="2:15" ht="14.25" customHeight="1">
      <c r="B30" s="361" t="s">
        <v>397</v>
      </c>
      <c r="C30" s="361">
        <f>+BS!E24+BS!E25-BS!E53</f>
        <v>0</v>
      </c>
      <c r="D30" s="361">
        <f>+BS!F24+BS!F25-BS!F53</f>
        <v>0</v>
      </c>
      <c r="E30" s="361">
        <f>+BS!G24+BS!G25-BS!G53</f>
        <v>0</v>
      </c>
      <c r="F30" s="361">
        <f>+BS!H24+BS!H25-BS!H53</f>
        <v>0</v>
      </c>
      <c r="G30" s="377"/>
      <c r="H30" s="378"/>
    </row>
    <row r="31" spans="2:15" ht="14.25" customHeight="1">
      <c r="B31" s="361" t="s">
        <v>398</v>
      </c>
      <c r="C31" s="376" t="e">
        <f>C5/C10</f>
        <v>#DIV/0!</v>
      </c>
      <c r="D31" s="376" t="e">
        <f>D5/D10</f>
        <v>#DIV/0!</v>
      </c>
      <c r="E31" s="376" t="e">
        <f>E5/E10</f>
        <v>#DIV/0!</v>
      </c>
      <c r="F31" s="376" t="e">
        <f>H5/H10</f>
        <v>#DIV/0!</v>
      </c>
      <c r="G31" s="377"/>
      <c r="H31" s="378"/>
    </row>
    <row r="32" spans="2:15" ht="14.25" customHeight="1">
      <c r="B32" s="361" t="s">
        <v>399</v>
      </c>
      <c r="C32" s="376" t="e">
        <f>C5/(Ratios!C22+C10)</f>
        <v>#DIV/0!</v>
      </c>
      <c r="D32" s="376" t="e">
        <f>D5/(D22+D10)</f>
        <v>#DIV/0!</v>
      </c>
      <c r="E32" s="376" t="e">
        <f>E5/(E22+E10)</f>
        <v>#DIV/0!</v>
      </c>
      <c r="F32" s="376" t="s">
        <v>400</v>
      </c>
      <c r="G32" s="377"/>
      <c r="H32" s="378"/>
    </row>
    <row r="33" spans="2:7" ht="14.25" customHeight="1">
      <c r="B33" s="361" t="s">
        <v>401</v>
      </c>
      <c r="C33" s="376" t="e">
        <f>BS!E44/BS!E74</f>
        <v>#DIV/0!</v>
      </c>
      <c r="D33" s="376" t="e">
        <f>BS!F44/BS!F74</f>
        <v>#DIV/0!</v>
      </c>
      <c r="E33" s="376" t="e">
        <f>BS!G44/BS!G74</f>
        <v>#DIV/0!</v>
      </c>
      <c r="F33" s="376" t="e">
        <f>BS!H44/BS!H74</f>
        <v>#DIV/0!</v>
      </c>
      <c r="G33" s="377"/>
    </row>
    <row r="34" spans="2:7" ht="14.25" customHeight="1">
      <c r="B34" s="361" t="s">
        <v>402</v>
      </c>
      <c r="C34" s="376" t="e">
        <f>C20/C24</f>
        <v>#DIV/0!</v>
      </c>
      <c r="D34" s="376" t="e">
        <f>D20/D24</f>
        <v>#DIV/0!</v>
      </c>
      <c r="E34" s="376" t="e">
        <f>E20/E24</f>
        <v>#DIV/0!</v>
      </c>
      <c r="F34" s="376" t="e">
        <f>G20/G24</f>
        <v>#DIV/0!</v>
      </c>
      <c r="G34" s="377"/>
    </row>
    <row r="35" spans="2:7" ht="14.25" customHeight="1">
      <c r="B35" s="361" t="s">
        <v>403</v>
      </c>
      <c r="C35" s="376" t="e">
        <f>C20/C25</f>
        <v>#DIV/0!</v>
      </c>
      <c r="D35" s="376" t="e">
        <f>D20/D25</f>
        <v>#DIV/0!</v>
      </c>
      <c r="E35" s="376" t="e">
        <f>E20/E25</f>
        <v>#DIV/0!</v>
      </c>
      <c r="F35" s="376" t="e">
        <f>G20/G25</f>
        <v>#DIV/0!</v>
      </c>
      <c r="G35" s="377"/>
    </row>
    <row r="36" spans="2:7" ht="14.25" customHeight="1">
      <c r="B36" s="361" t="s">
        <v>404</v>
      </c>
      <c r="C36" s="379" t="e">
        <f>C20/(C20+C25)</f>
        <v>#DIV/0!</v>
      </c>
      <c r="D36" s="380" t="e">
        <f>D20/(D20+D25)</f>
        <v>#DIV/0!</v>
      </c>
      <c r="E36" s="380" t="e">
        <f>E20/(E20+E25)</f>
        <v>#DIV/0!</v>
      </c>
      <c r="F36" s="381" t="e">
        <f>G20/(G20+G25)</f>
        <v>#DIV/0!</v>
      </c>
      <c r="G36" s="377"/>
    </row>
  </sheetData>
  <pageMargins left="0.7" right="0.7" top="0.75" bottom="0.75" header="0.511811023622047" footer="0.511811023622047"/>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MJ32"/>
  <sheetViews>
    <sheetView showGridLines="0" view="pageBreakPreview" zoomScale="95" zoomScaleNormal="100" zoomScalePageLayoutView="95" workbookViewId="0">
      <selection activeCell="G20" sqref="G20"/>
    </sheetView>
  </sheetViews>
  <sheetFormatPr defaultColWidth="9" defaultRowHeight="14"/>
  <cols>
    <col min="1" max="1" width="41.7265625" style="336" customWidth="1"/>
    <col min="2" max="2" width="17.26953125" style="336" customWidth="1"/>
    <col min="3" max="3" width="17.453125" style="336" customWidth="1"/>
    <col min="4" max="4" width="18" style="336" customWidth="1"/>
    <col min="5" max="1024" width="9" style="336"/>
  </cols>
  <sheetData>
    <row r="2" spans="1:4">
      <c r="A2" s="340" t="s">
        <v>405</v>
      </c>
    </row>
    <row r="4" spans="1:4">
      <c r="A4" s="382" t="s">
        <v>406</v>
      </c>
      <c r="B4" s="383" t="str">
        <f>'BS (Assets) breakdown'!H12</f>
        <v>2022/03</v>
      </c>
      <c r="C4" s="383" t="str">
        <f>'BS (Assets) breakdown'!G12</f>
        <v>2021/03</v>
      </c>
      <c r="D4" s="384" t="s">
        <v>407</v>
      </c>
    </row>
    <row r="5" spans="1:4">
      <c r="A5" s="385" t="s">
        <v>408</v>
      </c>
      <c r="B5" s="386">
        <f>BS!S24</f>
        <v>0</v>
      </c>
      <c r="C5" s="387">
        <f>BS!R24</f>
        <v>0</v>
      </c>
      <c r="D5" s="388">
        <f>C5-B5</f>
        <v>0</v>
      </c>
    </row>
    <row r="6" spans="1:4">
      <c r="A6" s="385" t="s">
        <v>129</v>
      </c>
      <c r="B6" s="387">
        <f>BS!S25</f>
        <v>0</v>
      </c>
      <c r="C6" s="387">
        <f>BS!R25</f>
        <v>0</v>
      </c>
      <c r="D6" s="388">
        <f>C6-B6</f>
        <v>0</v>
      </c>
    </row>
    <row r="7" spans="1:4">
      <c r="A7" s="385" t="s">
        <v>409</v>
      </c>
      <c r="B7" s="387">
        <f>BS!$S$53</f>
        <v>0</v>
      </c>
      <c r="C7" s="387">
        <f>BS!$R$53</f>
        <v>0</v>
      </c>
      <c r="D7" s="388">
        <f>B7-C7</f>
        <v>0</v>
      </c>
    </row>
    <row r="8" spans="1:4">
      <c r="A8" s="640" t="s">
        <v>410</v>
      </c>
      <c r="B8" s="640"/>
      <c r="C8" s="640"/>
      <c r="D8" s="389">
        <f>D5+D6+D7</f>
        <v>0</v>
      </c>
    </row>
    <row r="9" spans="1:4">
      <c r="A9" s="390"/>
    </row>
    <row r="10" spans="1:4">
      <c r="A10" s="382" t="s">
        <v>406</v>
      </c>
      <c r="B10" s="383" t="str">
        <f>'BS (Assets) breakdown'!G12</f>
        <v>2021/03</v>
      </c>
      <c r="C10" s="383" t="str">
        <f>'BS (Assets) breakdown'!F12</f>
        <v>2020/03</v>
      </c>
      <c r="D10" s="384" t="str">
        <f>D4</f>
        <v>Output</v>
      </c>
    </row>
    <row r="11" spans="1:4">
      <c r="A11" s="385" t="s">
        <v>408</v>
      </c>
      <c r="B11" s="388">
        <f>C5</f>
        <v>0</v>
      </c>
      <c r="C11" s="388">
        <f>BS!Q24</f>
        <v>0</v>
      </c>
      <c r="D11" s="388">
        <f>C11-B11</f>
        <v>0</v>
      </c>
    </row>
    <row r="12" spans="1:4">
      <c r="A12" s="385" t="s">
        <v>129</v>
      </c>
      <c r="B12" s="388">
        <f>C6</f>
        <v>0</v>
      </c>
      <c r="C12" s="388">
        <f>BS!Q25</f>
        <v>0</v>
      </c>
      <c r="D12" s="388">
        <f>C12-B12</f>
        <v>0</v>
      </c>
    </row>
    <row r="13" spans="1:4">
      <c r="A13" s="385" t="s">
        <v>409</v>
      </c>
      <c r="B13" s="388">
        <f>C7</f>
        <v>0</v>
      </c>
      <c r="C13" s="388">
        <f>BS!Q53</f>
        <v>0</v>
      </c>
      <c r="D13" s="388">
        <f>B13-C13</f>
        <v>0</v>
      </c>
    </row>
    <row r="14" spans="1:4">
      <c r="A14" s="640" t="s">
        <v>411</v>
      </c>
      <c r="B14" s="640"/>
      <c r="C14" s="640"/>
      <c r="D14" s="389">
        <f>D11+D12+D13</f>
        <v>0</v>
      </c>
    </row>
    <row r="16" spans="1:4">
      <c r="A16" s="382" t="s">
        <v>406</v>
      </c>
      <c r="B16" s="383" t="str">
        <f>C10</f>
        <v>2020/03</v>
      </c>
      <c r="C16" s="383" t="str">
        <f>BS!P21</f>
        <v>2019/03</v>
      </c>
      <c r="D16" s="384" t="str">
        <f>D10</f>
        <v>Output</v>
      </c>
    </row>
    <row r="17" spans="1:4">
      <c r="A17" s="385" t="s">
        <v>408</v>
      </c>
      <c r="B17" s="388">
        <f>C11</f>
        <v>0</v>
      </c>
      <c r="C17" s="388">
        <f>BS!P24</f>
        <v>0</v>
      </c>
      <c r="D17" s="388">
        <f>C17-B17</f>
        <v>0</v>
      </c>
    </row>
    <row r="18" spans="1:4">
      <c r="A18" s="385" t="s">
        <v>129</v>
      </c>
      <c r="B18" s="388">
        <f>C12</f>
        <v>0</v>
      </c>
      <c r="C18" s="388">
        <f>BS!P25</f>
        <v>0</v>
      </c>
      <c r="D18" s="388">
        <f>C18-B18</f>
        <v>0</v>
      </c>
    </row>
    <row r="19" spans="1:4">
      <c r="A19" s="385" t="s">
        <v>409</v>
      </c>
      <c r="B19" s="388">
        <f>C13</f>
        <v>0</v>
      </c>
      <c r="C19" s="388">
        <f>BS!P53</f>
        <v>0</v>
      </c>
      <c r="D19" s="388">
        <f>B19-C19</f>
        <v>0</v>
      </c>
    </row>
    <row r="20" spans="1:4">
      <c r="A20" s="640" t="s">
        <v>411</v>
      </c>
      <c r="B20" s="640"/>
      <c r="C20" s="640"/>
      <c r="D20" s="389">
        <f>D17+D18+D19</f>
        <v>0</v>
      </c>
    </row>
    <row r="22" spans="1:4">
      <c r="A22" s="382" t="s">
        <v>406</v>
      </c>
      <c r="B22" s="383" t="str">
        <f>C16</f>
        <v>2019/03</v>
      </c>
      <c r="C22" s="383" t="str">
        <f>BS!O21</f>
        <v>2018/03</v>
      </c>
      <c r="D22" s="384" t="str">
        <f>D16</f>
        <v>Output</v>
      </c>
    </row>
    <row r="23" spans="1:4">
      <c r="A23" s="385" t="s">
        <v>408</v>
      </c>
      <c r="B23" s="388">
        <f>C17</f>
        <v>0</v>
      </c>
      <c r="C23" s="388">
        <f>BS!O24</f>
        <v>0</v>
      </c>
      <c r="D23" s="388">
        <f>C23-B23</f>
        <v>0</v>
      </c>
    </row>
    <row r="24" spans="1:4">
      <c r="A24" s="385" t="s">
        <v>129</v>
      </c>
      <c r="B24" s="388">
        <f>C18</f>
        <v>0</v>
      </c>
      <c r="C24" s="388">
        <f>BS!O25</f>
        <v>0</v>
      </c>
      <c r="D24" s="388">
        <f>C24-B24</f>
        <v>0</v>
      </c>
    </row>
    <row r="25" spans="1:4">
      <c r="A25" s="385" t="s">
        <v>409</v>
      </c>
      <c r="B25" s="388">
        <f>C19</f>
        <v>0</v>
      </c>
      <c r="C25" s="388">
        <f>BS!O53</f>
        <v>0</v>
      </c>
      <c r="D25" s="388">
        <f>B25-C25</f>
        <v>0</v>
      </c>
    </row>
    <row r="26" spans="1:4">
      <c r="A26" s="640" t="s">
        <v>411</v>
      </c>
      <c r="B26" s="640"/>
      <c r="C26" s="640"/>
      <c r="D26" s="389">
        <f>D23+D24+D25</f>
        <v>0</v>
      </c>
    </row>
    <row r="28" spans="1:4">
      <c r="A28" s="382" t="s">
        <v>406</v>
      </c>
      <c r="B28" s="383" t="str">
        <f>C22</f>
        <v>2018/03</v>
      </c>
      <c r="C28" s="383" t="str">
        <f>BS!B21</f>
        <v>2017/03</v>
      </c>
      <c r="D28" s="384" t="str">
        <f>D22</f>
        <v>Output</v>
      </c>
    </row>
    <row r="29" spans="1:4">
      <c r="A29" s="385" t="s">
        <v>408</v>
      </c>
      <c r="B29" s="388">
        <f>C23</f>
        <v>0</v>
      </c>
      <c r="C29" s="388">
        <f>BS!N24</f>
        <v>0</v>
      </c>
      <c r="D29" s="388">
        <f>C29-B29</f>
        <v>0</v>
      </c>
    </row>
    <row r="30" spans="1:4">
      <c r="A30" s="385" t="s">
        <v>129</v>
      </c>
      <c r="B30" s="388">
        <f>C24</f>
        <v>0</v>
      </c>
      <c r="C30" s="388">
        <f>BS!N25</f>
        <v>0</v>
      </c>
      <c r="D30" s="388">
        <f>C30-B30</f>
        <v>0</v>
      </c>
    </row>
    <row r="31" spans="1:4">
      <c r="A31" s="385" t="s">
        <v>409</v>
      </c>
      <c r="B31" s="388">
        <f>C25</f>
        <v>0</v>
      </c>
      <c r="C31" s="388">
        <f>BS!N53</f>
        <v>0</v>
      </c>
      <c r="D31" s="388">
        <f>B31-C31</f>
        <v>0</v>
      </c>
    </row>
    <row r="32" spans="1:4">
      <c r="A32" s="640" t="s">
        <v>411</v>
      </c>
      <c r="B32" s="640"/>
      <c r="C32" s="640"/>
      <c r="D32" s="389">
        <f>D29+D30+D31</f>
        <v>0</v>
      </c>
    </row>
  </sheetData>
  <sheetProtection sheet="1" objects="1" scenarios="1"/>
  <mergeCells count="5">
    <mergeCell ref="A8:C8"/>
    <mergeCell ref="A14:C14"/>
    <mergeCell ref="A20:C20"/>
    <mergeCell ref="A26:C26"/>
    <mergeCell ref="A32:C32"/>
  </mergeCells>
  <pageMargins left="0.7" right="0.7" top="0.75" bottom="0.75" header="0.511811023622047" footer="0.511811023622047"/>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I5:I9"/>
  <sheetViews>
    <sheetView view="pageBreakPreview" zoomScale="95" zoomScaleNormal="100" zoomScalePageLayoutView="95" workbookViewId="0">
      <selection activeCell="I5" sqref="I5"/>
    </sheetView>
  </sheetViews>
  <sheetFormatPr defaultColWidth="8.6328125" defaultRowHeight="13"/>
  <sheetData>
    <row r="5" spans="9:9">
      <c r="I5" t="s">
        <v>412</v>
      </c>
    </row>
    <row r="6" spans="9:9">
      <c r="I6" t="s">
        <v>413</v>
      </c>
    </row>
    <row r="7" spans="9:9">
      <c r="I7" t="s">
        <v>414</v>
      </c>
    </row>
    <row r="8" spans="9:9">
      <c r="I8" t="s">
        <v>415</v>
      </c>
    </row>
    <row r="9" spans="9:9">
      <c r="I9" t="s">
        <v>416</v>
      </c>
    </row>
  </sheetData>
  <pageMargins left="0.7" right="0.7" top="0.75" bottom="0.75" header="0.511811023622047" footer="0.511811023622047"/>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13"/>
  <sheetViews>
    <sheetView view="pageBreakPreview" zoomScale="95" zoomScaleNormal="150" zoomScalePageLayoutView="95" workbookViewId="0">
      <selection activeCell="A4" sqref="A4"/>
    </sheetView>
  </sheetViews>
  <sheetFormatPr defaultColWidth="0.90625" defaultRowHeight="13"/>
  <cols>
    <col min="1" max="1024" width="0.90625" style="391"/>
  </cols>
  <sheetData>
    <row r="1" spans="1:168" ht="13.5" customHeight="1">
      <c r="A1" s="672" t="s">
        <v>417</v>
      </c>
      <c r="B1" s="672"/>
      <c r="C1" s="672"/>
      <c r="D1" s="672"/>
      <c r="E1" s="672"/>
      <c r="F1" s="672"/>
      <c r="G1" s="672"/>
      <c r="H1" s="672"/>
      <c r="I1" s="672"/>
      <c r="J1" s="689">
        <f ca="1">TODAY()</f>
        <v>45036</v>
      </c>
      <c r="K1" s="689"/>
      <c r="L1" s="689"/>
      <c r="M1" s="689"/>
      <c r="N1" s="689"/>
      <c r="O1" s="689"/>
      <c r="P1" s="689"/>
      <c r="Q1" s="689"/>
      <c r="R1" s="689"/>
      <c r="S1" s="689"/>
      <c r="T1" s="689"/>
      <c r="U1" s="689"/>
      <c r="V1" s="689"/>
      <c r="Y1" s="672" t="s">
        <v>418</v>
      </c>
      <c r="Z1" s="672"/>
      <c r="AA1" s="672"/>
      <c r="AB1" s="672"/>
      <c r="AC1" s="672"/>
      <c r="AD1" s="672"/>
      <c r="AE1" s="672"/>
      <c r="AF1" s="672"/>
      <c r="AG1" s="672"/>
      <c r="AH1" s="672"/>
      <c r="AI1" s="672"/>
      <c r="AJ1" s="672"/>
      <c r="AK1" s="690" t="str">
        <f>BS!S21</f>
        <v>2022/03</v>
      </c>
      <c r="AL1" s="690"/>
      <c r="AM1" s="690"/>
      <c r="AN1" s="690"/>
      <c r="AO1" s="690"/>
      <c r="AP1" s="690"/>
      <c r="AQ1" s="690"/>
      <c r="AR1" s="690"/>
      <c r="AS1" s="690"/>
      <c r="AT1" s="690"/>
      <c r="AW1" s="392" t="s">
        <v>419</v>
      </c>
      <c r="AX1" s="393"/>
      <c r="AY1" s="393"/>
      <c r="AZ1" s="393"/>
      <c r="BA1" s="393"/>
      <c r="BB1" s="393"/>
      <c r="BC1" s="393"/>
      <c r="BD1" s="393"/>
      <c r="BE1" s="393"/>
      <c r="BF1" s="393"/>
      <c r="BG1" s="394"/>
      <c r="BH1" s="687" t="str">
        <f>'BS (Assets) breakdown'!$C$8</f>
        <v>Consolidated</v>
      </c>
      <c r="BI1" s="687"/>
      <c r="BJ1" s="687"/>
      <c r="BK1" s="687"/>
      <c r="BL1" s="687"/>
      <c r="BM1" s="687"/>
      <c r="BN1" s="687"/>
      <c r="BO1" s="687"/>
      <c r="BP1" s="687"/>
      <c r="BQ1" s="687"/>
      <c r="BR1" s="687"/>
      <c r="BS1" s="687"/>
      <c r="BT1" s="687"/>
      <c r="BW1" s="392" t="s">
        <v>420</v>
      </c>
      <c r="BX1" s="393"/>
      <c r="BY1" s="393"/>
      <c r="BZ1" s="393"/>
      <c r="CA1" s="393"/>
      <c r="CB1" s="393"/>
      <c r="CC1" s="393"/>
      <c r="CD1" s="691" t="str">
        <f>BS!B7</f>
        <v>NZD</v>
      </c>
      <c r="CE1" s="691"/>
      <c r="CF1" s="691"/>
      <c r="CG1" s="691"/>
      <c r="CH1" s="691"/>
      <c r="CI1" s="691"/>
      <c r="CJ1" s="691"/>
      <c r="CK1" s="691"/>
      <c r="CN1" s="392" t="s">
        <v>421</v>
      </c>
      <c r="CO1" s="393"/>
      <c r="CP1" s="393"/>
      <c r="CQ1" s="393"/>
      <c r="CR1" s="393"/>
      <c r="CS1" s="691" t="str">
        <f>BS!B10</f>
        <v>Millions</v>
      </c>
      <c r="CT1" s="691"/>
      <c r="CU1" s="691"/>
      <c r="CV1" s="691"/>
      <c r="CW1" s="691"/>
      <c r="CX1" s="691"/>
      <c r="CY1" s="691"/>
      <c r="CZ1" s="691"/>
      <c r="DA1" s="691"/>
      <c r="DB1" s="691"/>
      <c r="DC1" s="691"/>
      <c r="DD1" s="691"/>
      <c r="DE1" s="691"/>
      <c r="DV1" s="679"/>
      <c r="DW1" s="679"/>
      <c r="DX1" s="679"/>
      <c r="DY1" s="679"/>
      <c r="DZ1" s="679"/>
      <c r="EA1" s="679"/>
      <c r="EB1" s="679"/>
      <c r="EC1" s="679"/>
      <c r="ED1" s="679"/>
      <c r="EE1" s="692"/>
      <c r="EF1" s="692"/>
      <c r="EG1" s="692"/>
      <c r="EH1" s="692"/>
      <c r="EI1" s="692"/>
      <c r="EJ1" s="692"/>
      <c r="EK1" s="692"/>
      <c r="EL1" s="692"/>
      <c r="EM1" s="692"/>
      <c r="EN1" s="692"/>
      <c r="EO1" s="692"/>
      <c r="EP1" s="692"/>
      <c r="EQ1" s="692"/>
      <c r="ER1" s="692"/>
      <c r="ES1" s="692"/>
      <c r="ET1" s="692"/>
      <c r="EU1" s="692"/>
      <c r="EV1" s="692"/>
      <c r="EW1" s="692"/>
      <c r="EX1" s="692"/>
      <c r="EY1" s="692"/>
      <c r="EZ1" s="692"/>
      <c r="FA1" s="692"/>
      <c r="FB1" s="692"/>
      <c r="FC1" s="692"/>
      <c r="FD1" s="692"/>
      <c r="FE1" s="692"/>
      <c r="FF1" s="692"/>
      <c r="FG1" s="692"/>
      <c r="FH1" s="692"/>
      <c r="FI1" s="692"/>
      <c r="FJ1" s="692"/>
      <c r="FK1" s="692"/>
      <c r="FL1" s="692"/>
    </row>
    <row r="2" spans="1:168" ht="3" customHeight="1">
      <c r="DV2" s="679"/>
      <c r="DW2" s="679"/>
      <c r="DX2" s="679"/>
      <c r="DY2" s="679"/>
      <c r="DZ2" s="679"/>
      <c r="EA2" s="679"/>
      <c r="EB2" s="679"/>
      <c r="EC2" s="679"/>
      <c r="ED2" s="679"/>
      <c r="EE2" s="679"/>
      <c r="EF2" s="679"/>
      <c r="EG2" s="679"/>
      <c r="EH2" s="679"/>
      <c r="EI2" s="679"/>
      <c r="EJ2" s="679"/>
      <c r="EK2" s="679"/>
      <c r="EL2" s="679"/>
      <c r="EM2" s="679"/>
      <c r="EN2" s="679"/>
      <c r="EO2" s="679"/>
      <c r="EP2" s="679"/>
      <c r="EQ2" s="679"/>
      <c r="ER2" s="679"/>
      <c r="ES2" s="679"/>
      <c r="ET2" s="679"/>
      <c r="EU2" s="679"/>
      <c r="EV2" s="679"/>
      <c r="EW2" s="679"/>
      <c r="EX2" s="679"/>
      <c r="EY2" s="679"/>
      <c r="EZ2" s="679"/>
      <c r="FA2" s="679"/>
      <c r="FB2" s="679"/>
      <c r="FC2" s="679"/>
      <c r="FD2" s="679"/>
      <c r="FE2" s="679"/>
      <c r="FF2" s="679"/>
      <c r="FG2" s="679"/>
      <c r="FH2" s="679"/>
      <c r="FI2" s="679"/>
      <c r="FJ2" s="679"/>
      <c r="FK2" s="679"/>
      <c r="FL2" s="679"/>
    </row>
    <row r="3" spans="1:168" ht="13.5" customHeight="1">
      <c r="A3" s="672" t="s">
        <v>422</v>
      </c>
      <c r="B3" s="672"/>
      <c r="C3" s="672"/>
      <c r="D3" s="672"/>
      <c r="E3" s="672"/>
      <c r="F3" s="672"/>
      <c r="G3" s="672"/>
      <c r="H3" s="672"/>
      <c r="I3" s="672"/>
      <c r="J3" s="672"/>
      <c r="K3" s="672"/>
      <c r="L3" s="672"/>
      <c r="M3" s="672" t="s">
        <v>423</v>
      </c>
      <c r="N3" s="672"/>
      <c r="O3" s="672"/>
      <c r="P3" s="672"/>
      <c r="Q3" s="672"/>
      <c r="R3" s="672"/>
      <c r="S3" s="672"/>
      <c r="T3" s="672"/>
      <c r="U3" s="672"/>
      <c r="V3" s="672"/>
      <c r="W3" s="672"/>
      <c r="X3" s="672"/>
      <c r="Y3" s="672"/>
      <c r="Z3" s="672"/>
      <c r="AA3" s="672"/>
      <c r="AB3" s="672"/>
      <c r="AC3" s="672"/>
      <c r="AD3" s="672"/>
      <c r="AE3" s="672"/>
      <c r="AF3" s="672"/>
      <c r="AG3" s="672"/>
      <c r="AH3" s="672"/>
      <c r="AI3" s="672"/>
      <c r="AJ3" s="672"/>
      <c r="AK3" s="672"/>
      <c r="AL3" s="672"/>
      <c r="AM3" s="672"/>
      <c r="AN3" s="672"/>
      <c r="AO3" s="672"/>
      <c r="AP3" s="672"/>
      <c r="AQ3" s="672"/>
      <c r="AR3" s="672"/>
      <c r="AS3" s="672"/>
      <c r="AT3" s="672" t="s">
        <v>424</v>
      </c>
      <c r="AU3" s="672"/>
      <c r="AV3" s="672"/>
      <c r="AW3" s="672"/>
      <c r="AX3" s="672"/>
      <c r="AY3" s="672"/>
      <c r="AZ3" s="672"/>
      <c r="BA3" s="672"/>
      <c r="BB3" s="672"/>
      <c r="BC3" s="672"/>
      <c r="BD3" s="672"/>
      <c r="BE3" s="672"/>
      <c r="BF3" s="672"/>
      <c r="BG3" s="672"/>
      <c r="BH3" s="672"/>
      <c r="BI3" s="672"/>
      <c r="BJ3" s="672"/>
      <c r="BK3" s="672"/>
      <c r="BL3" s="672"/>
      <c r="BM3" s="672"/>
      <c r="BN3" s="672"/>
      <c r="BO3" s="672"/>
      <c r="BP3" s="672"/>
      <c r="BQ3" s="672"/>
      <c r="BR3" s="672"/>
      <c r="BS3" s="672"/>
      <c r="BT3" s="672"/>
      <c r="BU3" s="672"/>
      <c r="BV3" s="672"/>
      <c r="BW3" s="672"/>
      <c r="BX3" s="672"/>
      <c r="BY3" s="672"/>
      <c r="BZ3" s="672"/>
      <c r="CA3" s="672"/>
      <c r="CB3" s="672"/>
      <c r="CC3" s="672"/>
      <c r="CD3" s="672"/>
      <c r="CE3" s="672"/>
      <c r="CF3" s="672"/>
      <c r="CG3" s="672"/>
      <c r="CH3" s="672"/>
      <c r="CI3" s="672"/>
      <c r="CJ3" s="672"/>
      <c r="CK3" s="672"/>
      <c r="CL3" s="672"/>
      <c r="CM3" s="672"/>
      <c r="CN3" s="672"/>
      <c r="CO3" s="672"/>
      <c r="CP3" s="672"/>
      <c r="CQ3" s="672"/>
      <c r="CR3" s="672"/>
      <c r="CS3" s="672"/>
      <c r="CT3" s="672"/>
      <c r="CU3" s="672"/>
      <c r="CV3" s="672"/>
      <c r="CW3" s="672"/>
      <c r="CX3" s="672"/>
      <c r="CY3" s="672"/>
      <c r="CZ3" s="672"/>
      <c r="DA3" s="672"/>
      <c r="DB3" s="672"/>
      <c r="DC3" s="672"/>
      <c r="DD3" s="672"/>
      <c r="DE3" s="672"/>
      <c r="DF3" s="672"/>
      <c r="DG3" s="672"/>
      <c r="DH3" s="672"/>
      <c r="DI3" s="672"/>
      <c r="DJ3" s="672"/>
      <c r="DK3" s="672"/>
      <c r="DL3" s="672"/>
      <c r="DM3" s="672"/>
      <c r="DN3" s="672"/>
      <c r="DO3" s="672"/>
      <c r="DP3" s="672"/>
      <c r="DQ3" s="672"/>
      <c r="DR3" s="672"/>
      <c r="DV3" s="679"/>
      <c r="DW3" s="679"/>
      <c r="DX3" s="679"/>
      <c r="DY3" s="679"/>
      <c r="DZ3" s="679"/>
      <c r="EA3" s="679"/>
      <c r="EB3" s="679"/>
      <c r="EC3" s="679"/>
      <c r="ED3" s="679"/>
      <c r="EE3" s="679"/>
      <c r="EF3" s="679"/>
      <c r="EG3" s="679"/>
      <c r="EH3" s="679"/>
      <c r="EI3" s="679"/>
      <c r="EJ3" s="679"/>
      <c r="EK3" s="679"/>
      <c r="EL3" s="679"/>
      <c r="EM3" s="679"/>
      <c r="EN3" s="679"/>
      <c r="EO3" s="679"/>
      <c r="EP3" s="679"/>
      <c r="EQ3" s="679"/>
      <c r="ER3" s="679"/>
      <c r="ES3" s="679"/>
      <c r="ET3" s="679"/>
      <c r="EU3" s="679"/>
      <c r="EV3" s="679"/>
      <c r="EW3" s="679"/>
      <c r="EX3" s="679"/>
      <c r="EY3" s="679"/>
      <c r="EZ3" s="679"/>
      <c r="FA3" s="679"/>
      <c r="FB3" s="679"/>
      <c r="FC3" s="679"/>
      <c r="FD3" s="679"/>
      <c r="FE3" s="679"/>
      <c r="FF3" s="679"/>
      <c r="FG3" s="679"/>
      <c r="FH3" s="679"/>
      <c r="FI3" s="679"/>
      <c r="FJ3" s="679"/>
      <c r="FK3" s="679"/>
      <c r="FL3" s="679"/>
    </row>
    <row r="4" spans="1:168" s="391" customFormat="1" ht="13.5" customHeight="1">
      <c r="A4" s="687" t="str">
        <f>BS!B3</f>
        <v>0306612351</v>
      </c>
      <c r="B4" s="687"/>
      <c r="C4" s="687"/>
      <c r="D4" s="687"/>
      <c r="E4" s="687"/>
      <c r="F4" s="687"/>
      <c r="G4" s="687"/>
      <c r="H4" s="687"/>
      <c r="I4" s="687"/>
      <c r="J4" s="687"/>
      <c r="K4" s="687"/>
      <c r="L4" s="687"/>
      <c r="M4" s="687">
        <f>+BS!H5</f>
        <v>0</v>
      </c>
      <c r="N4" s="687"/>
      <c r="O4" s="687"/>
      <c r="P4" s="687"/>
      <c r="Q4" s="687"/>
      <c r="R4" s="687"/>
      <c r="S4" s="687"/>
      <c r="T4" s="687"/>
      <c r="U4" s="687"/>
      <c r="V4" s="687"/>
      <c r="W4" s="687"/>
      <c r="X4" s="687"/>
      <c r="Y4" s="687"/>
      <c r="Z4" s="687"/>
      <c r="AA4" s="687"/>
      <c r="AB4" s="687"/>
      <c r="AC4" s="687"/>
      <c r="AD4" s="687"/>
      <c r="AE4" s="687"/>
      <c r="AF4" s="687"/>
      <c r="AG4" s="687"/>
      <c r="AH4" s="687"/>
      <c r="AI4" s="687"/>
      <c r="AJ4" s="687"/>
      <c r="AK4" s="687"/>
      <c r="AL4" s="687"/>
      <c r="AM4" s="687"/>
      <c r="AN4" s="687"/>
      <c r="AO4" s="687"/>
      <c r="AP4" s="687"/>
      <c r="AQ4" s="687"/>
      <c r="AR4" s="687"/>
      <c r="AS4" s="687"/>
      <c r="AT4" s="687" t="str">
        <f>BS!B2</f>
        <v xml:space="preserve">Reliance India Limited </v>
      </c>
      <c r="AU4" s="687"/>
      <c r="AV4" s="687"/>
      <c r="AW4" s="687"/>
      <c r="AX4" s="687"/>
      <c r="AY4" s="687"/>
      <c r="AZ4" s="687"/>
      <c r="BA4" s="687"/>
      <c r="BB4" s="687"/>
      <c r="BC4" s="687"/>
      <c r="BD4" s="687"/>
      <c r="BE4" s="687"/>
      <c r="BF4" s="687"/>
      <c r="BG4" s="687"/>
      <c r="BH4" s="687"/>
      <c r="BI4" s="687"/>
      <c r="BJ4" s="687"/>
      <c r="BK4" s="687"/>
      <c r="BL4" s="687"/>
      <c r="BM4" s="687"/>
      <c r="BN4" s="687"/>
      <c r="BO4" s="687"/>
      <c r="BP4" s="687"/>
      <c r="BQ4" s="687"/>
      <c r="BR4" s="687"/>
      <c r="BS4" s="687"/>
      <c r="BT4" s="687"/>
      <c r="BU4" s="687"/>
      <c r="BV4" s="687"/>
      <c r="BW4" s="687"/>
      <c r="BX4" s="687"/>
      <c r="BY4" s="687"/>
      <c r="BZ4" s="687"/>
      <c r="CA4" s="687"/>
      <c r="CB4" s="687"/>
      <c r="CC4" s="687"/>
      <c r="CD4" s="687"/>
      <c r="CE4" s="687"/>
      <c r="CF4" s="687"/>
      <c r="CG4" s="687"/>
      <c r="CH4" s="687"/>
      <c r="CI4" s="687"/>
      <c r="CJ4" s="687"/>
      <c r="CK4" s="687"/>
      <c r="CL4" s="687"/>
      <c r="CM4" s="687"/>
      <c r="CN4" s="687"/>
      <c r="CO4" s="687"/>
      <c r="CP4" s="687"/>
      <c r="CQ4" s="687"/>
      <c r="CR4" s="687"/>
      <c r="CS4" s="687"/>
      <c r="CT4" s="687"/>
      <c r="CU4" s="687"/>
      <c r="CV4" s="687"/>
      <c r="CW4" s="687"/>
      <c r="CX4" s="687"/>
      <c r="CY4" s="687"/>
      <c r="CZ4" s="687"/>
      <c r="DA4" s="687"/>
      <c r="DB4" s="687"/>
      <c r="DC4" s="687"/>
      <c r="DD4" s="687"/>
      <c r="DE4" s="687"/>
      <c r="DF4" s="687"/>
      <c r="DG4" s="687"/>
      <c r="DH4" s="687"/>
      <c r="DI4" s="687"/>
      <c r="DJ4" s="687"/>
      <c r="DK4" s="687"/>
      <c r="DL4" s="687"/>
      <c r="DM4" s="687"/>
      <c r="DN4" s="687"/>
      <c r="DO4" s="687"/>
      <c r="DP4" s="687"/>
      <c r="DQ4" s="687"/>
      <c r="DR4" s="687"/>
      <c r="DV4" s="679"/>
      <c r="DW4" s="679"/>
      <c r="DX4" s="679"/>
      <c r="DY4" s="679"/>
      <c r="DZ4" s="679"/>
      <c r="EA4" s="679"/>
      <c r="EB4" s="679"/>
      <c r="EC4" s="679"/>
      <c r="ED4" s="679"/>
      <c r="EE4" s="679"/>
      <c r="EF4" s="679"/>
      <c r="EG4" s="679"/>
      <c r="EH4" s="679"/>
      <c r="EI4" s="679"/>
      <c r="EJ4" s="679"/>
      <c r="EK4" s="679"/>
      <c r="EL4" s="679"/>
      <c r="EM4" s="679"/>
      <c r="EN4" s="679"/>
      <c r="EO4" s="679"/>
      <c r="EP4" s="679"/>
      <c r="EQ4" s="679"/>
      <c r="ER4" s="679"/>
      <c r="ES4" s="679"/>
      <c r="ET4" s="679"/>
      <c r="EU4" s="679"/>
      <c r="EV4" s="679"/>
      <c r="EW4" s="679"/>
      <c r="EX4" s="679"/>
      <c r="EY4" s="679"/>
      <c r="EZ4" s="679"/>
      <c r="FA4" s="679"/>
      <c r="FB4" s="679"/>
      <c r="FC4" s="679"/>
      <c r="FD4" s="679"/>
      <c r="FE4" s="679"/>
      <c r="FF4" s="679"/>
      <c r="FG4" s="679"/>
      <c r="FH4" s="679"/>
      <c r="FI4" s="679"/>
      <c r="FJ4" s="679"/>
      <c r="FK4" s="679"/>
      <c r="FL4" s="679"/>
    </row>
    <row r="5" spans="1:168" ht="6" customHeight="1">
      <c r="A5" s="396"/>
      <c r="B5" s="397"/>
      <c r="C5" s="397"/>
      <c r="D5" s="397"/>
      <c r="E5" s="397"/>
      <c r="F5" s="397"/>
      <c r="G5" s="397"/>
      <c r="H5" s="397"/>
      <c r="I5" s="397"/>
      <c r="J5" s="397"/>
      <c r="K5" s="397"/>
      <c r="L5" s="397"/>
      <c r="M5" s="397"/>
      <c r="N5" s="397"/>
      <c r="O5" s="397"/>
      <c r="P5" s="397"/>
      <c r="Q5" s="397"/>
      <c r="R5" s="397"/>
      <c r="S5" s="397"/>
      <c r="T5" s="397"/>
      <c r="U5" s="397"/>
      <c r="V5" s="397"/>
      <c r="W5" s="397"/>
      <c r="X5" s="397"/>
      <c r="Y5" s="397"/>
      <c r="Z5" s="397"/>
      <c r="AA5" s="397"/>
      <c r="AB5" s="397"/>
      <c r="AC5" s="397"/>
      <c r="AD5" s="397"/>
      <c r="AE5" s="397"/>
      <c r="AF5" s="397"/>
      <c r="AG5" s="397"/>
      <c r="AH5" s="397"/>
      <c r="AI5" s="397"/>
      <c r="AJ5" s="397"/>
      <c r="AK5" s="397"/>
      <c r="AL5" s="397"/>
      <c r="AM5" s="397"/>
      <c r="AN5" s="397"/>
      <c r="AO5" s="397"/>
      <c r="AP5" s="397"/>
      <c r="AQ5" s="397"/>
      <c r="AR5" s="397"/>
      <c r="AS5" s="397"/>
      <c r="AT5" s="397"/>
      <c r="AU5" s="397"/>
      <c r="AV5" s="397"/>
      <c r="AW5" s="397"/>
      <c r="AX5" s="397"/>
      <c r="AY5" s="397"/>
      <c r="AZ5" s="397"/>
      <c r="BA5" s="397"/>
      <c r="BB5" s="397"/>
      <c r="BC5" s="397"/>
      <c r="BD5" s="397"/>
      <c r="BE5" s="397"/>
      <c r="BF5" s="397"/>
      <c r="BG5" s="397"/>
      <c r="BH5" s="397"/>
      <c r="BI5" s="397"/>
      <c r="BJ5" s="397"/>
      <c r="BK5" s="397"/>
      <c r="BL5" s="397"/>
      <c r="BM5" s="397"/>
      <c r="BN5" s="397"/>
      <c r="BO5" s="397"/>
      <c r="BP5" s="397"/>
      <c r="BQ5" s="397"/>
      <c r="BR5" s="397"/>
      <c r="BS5" s="397"/>
      <c r="BT5" s="397"/>
      <c r="BU5" s="397"/>
      <c r="BV5" s="397"/>
      <c r="BW5" s="397"/>
      <c r="BX5" s="397"/>
      <c r="BY5" s="397"/>
      <c r="BZ5" s="397"/>
      <c r="CA5" s="397"/>
      <c r="CB5" s="397"/>
      <c r="CC5" s="397"/>
      <c r="CD5" s="397"/>
      <c r="CE5" s="397"/>
      <c r="CF5" s="397"/>
      <c r="CG5" s="397"/>
      <c r="CH5" s="397"/>
      <c r="CI5" s="397"/>
      <c r="CJ5" s="397"/>
      <c r="CK5" s="397"/>
      <c r="CL5" s="397"/>
      <c r="CM5" s="397"/>
      <c r="CN5" s="397"/>
      <c r="CO5" s="397"/>
      <c r="CP5" s="397"/>
      <c r="CQ5" s="397"/>
      <c r="CR5" s="397"/>
      <c r="CS5" s="397"/>
      <c r="CT5" s="397"/>
      <c r="CU5" s="397"/>
      <c r="CV5" s="397"/>
      <c r="CW5" s="397"/>
      <c r="CX5" s="397"/>
      <c r="CY5" s="397"/>
      <c r="CZ5" s="397"/>
      <c r="DA5" s="397"/>
      <c r="DB5" s="397"/>
      <c r="DC5" s="397"/>
      <c r="DD5" s="397"/>
      <c r="DE5" s="397"/>
      <c r="DF5" s="397"/>
      <c r="DG5" s="397"/>
      <c r="DH5" s="397"/>
      <c r="DI5" s="397"/>
      <c r="DJ5" s="397"/>
      <c r="DK5" s="397"/>
      <c r="DL5" s="397"/>
      <c r="DM5" s="397"/>
      <c r="DN5" s="397"/>
      <c r="DO5" s="397"/>
      <c r="DP5" s="397"/>
      <c r="DQ5" s="397"/>
      <c r="DR5" s="397"/>
      <c r="DV5" s="679"/>
      <c r="DW5" s="679"/>
      <c r="DX5" s="679"/>
      <c r="DY5" s="679"/>
      <c r="DZ5" s="679"/>
      <c r="EA5" s="679"/>
      <c r="EB5" s="679"/>
      <c r="EC5" s="679"/>
      <c r="ED5" s="679"/>
      <c r="EE5" s="679"/>
      <c r="EF5" s="679"/>
      <c r="EG5" s="679"/>
      <c r="EH5" s="679"/>
      <c r="EI5" s="679"/>
      <c r="EJ5" s="679"/>
      <c r="EK5" s="679"/>
      <c r="EL5" s="679"/>
      <c r="EM5" s="679"/>
      <c r="EN5" s="679"/>
      <c r="EO5" s="679"/>
      <c r="EP5" s="679"/>
      <c r="EQ5" s="679"/>
      <c r="ER5" s="679"/>
      <c r="ES5" s="679"/>
      <c r="ET5" s="679"/>
      <c r="EU5" s="679"/>
      <c r="EV5" s="679"/>
      <c r="EW5" s="679"/>
      <c r="EX5" s="679"/>
      <c r="EY5" s="679"/>
      <c r="EZ5" s="679"/>
      <c r="FA5" s="679"/>
      <c r="FB5" s="679"/>
      <c r="FC5" s="679"/>
      <c r="FD5" s="679"/>
      <c r="FE5" s="679"/>
      <c r="FF5" s="679"/>
      <c r="FG5" s="679"/>
      <c r="FH5" s="679"/>
      <c r="FI5" s="679"/>
      <c r="FJ5" s="679"/>
      <c r="FK5" s="679"/>
      <c r="FL5" s="679"/>
    </row>
    <row r="6" spans="1:168" ht="3.75" customHeight="1">
      <c r="A6" s="398"/>
      <c r="B6" s="399"/>
      <c r="C6" s="399"/>
      <c r="D6" s="399"/>
      <c r="E6" s="399"/>
      <c r="F6" s="399"/>
      <c r="G6" s="399"/>
      <c r="H6" s="399"/>
      <c r="I6" s="399"/>
      <c r="J6" s="399"/>
      <c r="K6" s="399"/>
      <c r="L6" s="399"/>
      <c r="M6" s="399"/>
      <c r="N6" s="399"/>
      <c r="O6" s="399"/>
      <c r="P6" s="399"/>
      <c r="Q6" s="399"/>
      <c r="R6" s="399"/>
      <c r="S6" s="399"/>
      <c r="T6" s="399"/>
      <c r="U6" s="399"/>
      <c r="V6" s="399"/>
      <c r="W6" s="399"/>
      <c r="X6" s="399"/>
      <c r="Y6" s="399"/>
      <c r="Z6" s="399"/>
      <c r="AA6" s="399"/>
      <c r="AB6" s="399"/>
      <c r="AC6" s="399"/>
      <c r="AD6" s="399"/>
      <c r="AE6" s="688" t="s">
        <v>425</v>
      </c>
      <c r="AF6" s="688"/>
      <c r="AG6" s="688"/>
      <c r="AH6" s="688"/>
      <c r="AI6" s="688"/>
      <c r="AJ6" s="688"/>
      <c r="AK6" s="688"/>
      <c r="AL6" s="688"/>
      <c r="AM6" s="688"/>
      <c r="AN6" s="688"/>
      <c r="AO6" s="688"/>
      <c r="AP6" s="688"/>
      <c r="AQ6" s="688"/>
      <c r="AR6" s="688"/>
      <c r="AS6" s="688"/>
      <c r="AT6" s="688"/>
      <c r="AU6" s="688"/>
      <c r="AV6" s="688"/>
      <c r="AW6" s="688"/>
      <c r="AX6" s="688"/>
      <c r="AY6" s="688"/>
      <c r="AZ6" s="688"/>
      <c r="BA6" s="688" t="s">
        <v>426</v>
      </c>
      <c r="BB6" s="688"/>
      <c r="BC6" s="688"/>
      <c r="BD6" s="688"/>
      <c r="BE6" s="688"/>
      <c r="BF6" s="688"/>
      <c r="BG6" s="688"/>
      <c r="BH6" s="688"/>
      <c r="BI6" s="688"/>
      <c r="BJ6" s="688"/>
      <c r="BK6" s="688"/>
      <c r="BL6" s="688"/>
      <c r="BM6" s="688"/>
      <c r="BN6" s="688"/>
      <c r="BO6" s="688"/>
      <c r="BP6" s="688"/>
      <c r="BQ6" s="688"/>
      <c r="BR6" s="688"/>
      <c r="BS6" s="688"/>
      <c r="BT6" s="688"/>
      <c r="BU6" s="688"/>
      <c r="BV6" s="688"/>
      <c r="BX6" s="399"/>
      <c r="BY6" s="399"/>
      <c r="BZ6" s="399"/>
      <c r="CA6" s="399"/>
      <c r="CB6" s="399"/>
      <c r="CC6" s="399"/>
      <c r="CD6" s="399"/>
      <c r="CE6" s="399"/>
      <c r="CF6" s="399"/>
      <c r="CG6" s="399"/>
      <c r="CH6" s="399"/>
      <c r="CI6" s="399"/>
      <c r="CJ6" s="399"/>
      <c r="CK6" s="399"/>
      <c r="CL6" s="399"/>
      <c r="CM6" s="399"/>
      <c r="CN6" s="399"/>
      <c r="CO6" s="399"/>
      <c r="CP6" s="399"/>
      <c r="CQ6" s="399"/>
      <c r="CR6" s="399"/>
      <c r="CS6" s="399"/>
      <c r="CT6" s="399"/>
      <c r="CU6" s="399"/>
      <c r="CV6" s="399"/>
      <c r="CW6" s="399"/>
      <c r="CX6" s="399"/>
      <c r="CY6" s="399"/>
      <c r="CZ6" s="399"/>
      <c r="DA6" s="399"/>
      <c r="DB6" s="399"/>
      <c r="DC6" s="399"/>
      <c r="DD6" s="399"/>
      <c r="DE6" s="399"/>
      <c r="DF6" s="399"/>
      <c r="DG6" s="399"/>
      <c r="DH6" s="399"/>
      <c r="DI6" s="399"/>
      <c r="DJ6" s="399"/>
      <c r="DK6" s="399"/>
      <c r="DL6" s="399"/>
      <c r="DM6" s="399"/>
      <c r="DN6" s="399"/>
      <c r="DO6" s="399"/>
      <c r="DP6" s="399"/>
      <c r="DQ6" s="399"/>
      <c r="DR6" s="399"/>
      <c r="DS6" s="399"/>
      <c r="DT6" s="399"/>
      <c r="DU6" s="399"/>
      <c r="DV6" s="399"/>
      <c r="DW6" s="399"/>
      <c r="DX6" s="399"/>
    </row>
    <row r="7" spans="1:168" ht="6" customHeight="1">
      <c r="A7" s="398"/>
      <c r="B7" s="399"/>
      <c r="C7" s="399"/>
      <c r="D7" s="399"/>
      <c r="E7" s="399"/>
      <c r="F7" s="399"/>
      <c r="G7" s="399"/>
      <c r="H7" s="399"/>
      <c r="I7" s="399"/>
      <c r="J7" s="399"/>
      <c r="K7" s="399"/>
      <c r="L7" s="399"/>
      <c r="M7" s="399"/>
      <c r="N7" s="399"/>
      <c r="O7" s="399"/>
      <c r="P7" s="399"/>
      <c r="Q7" s="399"/>
      <c r="R7" s="399"/>
      <c r="S7" s="399"/>
      <c r="T7" s="399"/>
      <c r="U7" s="399"/>
      <c r="V7" s="399"/>
      <c r="W7" s="399"/>
      <c r="X7" s="399"/>
      <c r="Y7" s="399"/>
      <c r="Z7" s="399"/>
      <c r="AA7" s="399"/>
      <c r="AB7" s="399"/>
      <c r="AC7" s="399"/>
      <c r="AD7" s="399"/>
      <c r="AE7" s="688"/>
      <c r="AF7" s="688"/>
      <c r="AG7" s="688"/>
      <c r="AH7" s="688"/>
      <c r="AI7" s="688"/>
      <c r="AJ7" s="688"/>
      <c r="AK7" s="688"/>
      <c r="AL7" s="688"/>
      <c r="AM7" s="688"/>
      <c r="AN7" s="688"/>
      <c r="AO7" s="688"/>
      <c r="AP7" s="688"/>
      <c r="AQ7" s="688"/>
      <c r="AR7" s="688"/>
      <c r="AS7" s="688"/>
      <c r="AT7" s="688"/>
      <c r="AU7" s="688"/>
      <c r="AV7" s="688"/>
      <c r="AW7" s="688"/>
      <c r="AX7" s="688"/>
      <c r="AY7" s="688"/>
      <c r="AZ7" s="688"/>
      <c r="BA7" s="688"/>
      <c r="BB7" s="688"/>
      <c r="BC7" s="688"/>
      <c r="BD7" s="688"/>
      <c r="BE7" s="688"/>
      <c r="BF7" s="688"/>
      <c r="BG7" s="688"/>
      <c r="BH7" s="688"/>
      <c r="BI7" s="688"/>
      <c r="BJ7" s="688"/>
      <c r="BK7" s="688"/>
      <c r="BL7" s="688"/>
      <c r="BM7" s="688"/>
      <c r="BN7" s="688"/>
      <c r="BO7" s="688"/>
      <c r="BP7" s="688"/>
      <c r="BQ7" s="688"/>
      <c r="BR7" s="688"/>
      <c r="BS7" s="688"/>
      <c r="BT7" s="688"/>
      <c r="BU7" s="688"/>
      <c r="BV7" s="688"/>
      <c r="BX7" s="399"/>
      <c r="BY7" s="399"/>
      <c r="BZ7" s="399"/>
      <c r="CA7" s="399"/>
      <c r="CB7" s="399"/>
      <c r="CC7" s="399"/>
      <c r="CD7" s="399"/>
      <c r="CE7" s="399"/>
      <c r="CF7" s="399"/>
      <c r="CG7" s="399"/>
      <c r="CH7" s="399"/>
      <c r="CI7" s="399"/>
      <c r="CJ7" s="399"/>
      <c r="CK7" s="399"/>
      <c r="CL7" s="399"/>
      <c r="CM7" s="399"/>
      <c r="CN7" s="399"/>
      <c r="CO7" s="399"/>
      <c r="CP7" s="399"/>
      <c r="CQ7" s="399"/>
      <c r="CR7" s="399"/>
      <c r="CS7" s="399"/>
      <c r="CT7" s="399"/>
      <c r="CU7" s="399"/>
      <c r="CV7" s="399"/>
      <c r="CW7" s="399"/>
      <c r="CX7" s="399"/>
      <c r="CY7" s="399"/>
      <c r="CZ7" s="399"/>
      <c r="DA7" s="399"/>
      <c r="DB7" s="399"/>
      <c r="DC7" s="399"/>
      <c r="DD7" s="399"/>
      <c r="DE7" s="399"/>
      <c r="DF7" s="399"/>
      <c r="DG7" s="399"/>
      <c r="DH7" s="399"/>
      <c r="DI7" s="399"/>
      <c r="DJ7" s="399"/>
      <c r="DK7" s="399"/>
      <c r="DL7" s="399"/>
      <c r="DM7" s="399"/>
      <c r="DN7" s="399"/>
      <c r="DO7" s="399"/>
      <c r="DP7" s="399"/>
      <c r="DQ7" s="399"/>
      <c r="DR7" s="399"/>
      <c r="DS7" s="399"/>
      <c r="DT7" s="399"/>
      <c r="DU7" s="399"/>
      <c r="DV7" s="399"/>
      <c r="DW7" s="399"/>
      <c r="DX7" s="399"/>
    </row>
    <row r="8" spans="1:168" ht="0.75" customHeight="1">
      <c r="A8" s="398"/>
      <c r="B8" s="399"/>
      <c r="C8" s="399"/>
      <c r="D8" s="399"/>
      <c r="E8" s="399"/>
      <c r="F8" s="399"/>
      <c r="G8" s="399"/>
      <c r="H8" s="399"/>
      <c r="I8" s="399"/>
      <c r="J8" s="399"/>
      <c r="K8" s="399"/>
      <c r="L8" s="399"/>
      <c r="M8" s="399"/>
      <c r="N8" s="399"/>
      <c r="O8" s="399"/>
      <c r="P8" s="399"/>
      <c r="Q8" s="399"/>
      <c r="R8" s="399"/>
      <c r="S8" s="399"/>
      <c r="T8" s="399"/>
      <c r="U8" s="399"/>
      <c r="V8" s="399"/>
      <c r="W8" s="399"/>
      <c r="X8" s="399"/>
      <c r="Y8" s="399"/>
      <c r="Z8" s="399"/>
      <c r="AA8" s="399"/>
      <c r="AB8" s="399"/>
      <c r="AC8" s="399"/>
      <c r="AD8" s="399"/>
      <c r="AE8" s="400"/>
      <c r="AF8" s="401"/>
      <c r="AG8" s="401"/>
      <c r="AH8" s="401"/>
      <c r="AI8" s="401"/>
      <c r="AJ8" s="401"/>
      <c r="AK8" s="401"/>
      <c r="AL8" s="401"/>
      <c r="AM8" s="401"/>
      <c r="AN8" s="401"/>
      <c r="AO8" s="401"/>
      <c r="AP8" s="401"/>
      <c r="AQ8" s="401"/>
      <c r="AR8" s="401"/>
      <c r="AS8" s="401"/>
      <c r="AT8" s="401"/>
      <c r="AU8" s="401"/>
      <c r="AV8" s="401"/>
      <c r="AW8" s="401"/>
      <c r="AX8" s="401"/>
      <c r="AY8" s="401"/>
      <c r="AZ8" s="402"/>
      <c r="BA8" s="400"/>
      <c r="BB8" s="401"/>
      <c r="BC8" s="401"/>
      <c r="BD8" s="401"/>
      <c r="BE8" s="401"/>
      <c r="BF8" s="401"/>
      <c r="BG8" s="401"/>
      <c r="BH8" s="401"/>
      <c r="BI8" s="401"/>
      <c r="BJ8" s="401"/>
      <c r="BK8" s="401"/>
      <c r="BL8" s="401"/>
      <c r="BM8" s="401"/>
      <c r="BN8" s="401"/>
      <c r="BO8" s="401"/>
      <c r="BP8" s="401"/>
      <c r="BQ8" s="401"/>
      <c r="BR8" s="401"/>
      <c r="BS8" s="401"/>
      <c r="BT8" s="401"/>
      <c r="BU8" s="401"/>
      <c r="BV8" s="402"/>
      <c r="BW8" s="679"/>
      <c r="BX8" s="679"/>
      <c r="BY8" s="679"/>
      <c r="BZ8" s="679"/>
      <c r="CA8" s="679"/>
      <c r="CB8" s="679"/>
      <c r="CC8" s="679"/>
      <c r="CD8" s="679"/>
      <c r="CE8" s="679"/>
      <c r="CF8" s="679"/>
      <c r="CG8" s="679"/>
      <c r="CH8" s="679"/>
      <c r="CI8" s="679"/>
      <c r="CJ8" s="679"/>
      <c r="CK8" s="679"/>
      <c r="CL8" s="679"/>
      <c r="CM8" s="679"/>
      <c r="CN8" s="679"/>
      <c r="CO8" s="679"/>
      <c r="CP8" s="679"/>
      <c r="CQ8" s="679"/>
      <c r="CR8" s="679"/>
      <c r="CS8" s="679"/>
      <c r="CT8" s="679"/>
      <c r="CU8" s="679"/>
      <c r="CV8" s="679"/>
      <c r="CW8" s="679"/>
      <c r="CX8" s="679"/>
      <c r="CY8" s="679"/>
      <c r="CZ8" s="679"/>
      <c r="DA8" s="679"/>
      <c r="DB8" s="679"/>
      <c r="DC8" s="679"/>
      <c r="DD8" s="679"/>
      <c r="DE8" s="679"/>
      <c r="DF8" s="679"/>
      <c r="DG8" s="679"/>
      <c r="DH8" s="679"/>
      <c r="DI8" s="679"/>
      <c r="DJ8" s="679"/>
      <c r="DK8" s="679"/>
      <c r="DL8" s="679"/>
      <c r="DM8" s="679"/>
      <c r="DN8" s="679"/>
      <c r="DO8" s="679"/>
      <c r="DP8" s="679"/>
      <c r="DQ8" s="679"/>
      <c r="DR8" s="679"/>
      <c r="DS8" s="679"/>
      <c r="DT8" s="679"/>
      <c r="DU8" s="679"/>
      <c r="DV8" s="679"/>
      <c r="DW8" s="399"/>
      <c r="DX8" s="399"/>
      <c r="DY8" s="680" t="s">
        <v>427</v>
      </c>
      <c r="DZ8" s="680"/>
      <c r="EA8" s="680"/>
      <c r="EB8" s="680"/>
      <c r="EC8" s="680"/>
      <c r="ED8" s="680"/>
      <c r="EE8" s="680"/>
      <c r="EF8" s="680"/>
      <c r="EG8" s="680"/>
      <c r="EH8" s="680"/>
      <c r="EI8" s="680"/>
      <c r="EJ8" s="680"/>
      <c r="EK8" s="680"/>
      <c r="EL8" s="680"/>
      <c r="EM8" s="680"/>
      <c r="EN8" s="680"/>
      <c r="EO8" s="680"/>
      <c r="EP8" s="680"/>
      <c r="EQ8" s="680"/>
      <c r="ER8" s="680"/>
      <c r="ES8" s="680"/>
      <c r="ET8" s="680"/>
      <c r="EU8" s="680"/>
      <c r="EV8" s="680"/>
      <c r="EW8" s="680"/>
      <c r="EX8" s="680"/>
      <c r="EY8" s="680"/>
      <c r="EZ8" s="681" t="s">
        <v>428</v>
      </c>
      <c r="FA8" s="681"/>
      <c r="FB8" s="681"/>
      <c r="FC8" s="681"/>
      <c r="FD8" s="681"/>
      <c r="FE8" s="681"/>
      <c r="FF8" s="681"/>
      <c r="FG8" s="681"/>
      <c r="FH8" s="681"/>
      <c r="FI8" s="681"/>
      <c r="FJ8" s="681"/>
      <c r="FK8" s="681"/>
      <c r="FL8" s="681"/>
    </row>
    <row r="9" spans="1:168" ht="5.25" customHeight="1">
      <c r="A9" s="682" t="s">
        <v>429</v>
      </c>
      <c r="B9" s="682"/>
      <c r="C9" s="682"/>
      <c r="D9" s="682"/>
      <c r="E9" s="682"/>
      <c r="F9" s="682"/>
      <c r="G9" s="682"/>
      <c r="H9" s="682"/>
      <c r="I9" s="682"/>
      <c r="J9" s="682"/>
      <c r="K9" s="682"/>
      <c r="L9" s="682"/>
      <c r="M9" s="682"/>
      <c r="N9" s="682"/>
      <c r="O9" s="682"/>
      <c r="P9" s="682"/>
      <c r="Q9" s="682"/>
      <c r="R9" s="682"/>
      <c r="S9" s="682"/>
      <c r="T9" s="683" t="s">
        <v>428</v>
      </c>
      <c r="U9" s="683"/>
      <c r="V9" s="683"/>
      <c r="W9" s="683"/>
      <c r="X9" s="683"/>
      <c r="Y9" s="683"/>
      <c r="Z9" s="683"/>
      <c r="AA9" s="683"/>
      <c r="AB9" s="683"/>
      <c r="AC9" s="683"/>
      <c r="AD9" s="683"/>
      <c r="AE9" s="684" t="s">
        <v>430</v>
      </c>
      <c r="AF9" s="684"/>
      <c r="AG9" s="684"/>
      <c r="AH9" s="684"/>
      <c r="AI9" s="684"/>
      <c r="AJ9" s="684"/>
      <c r="AK9" s="684"/>
      <c r="AL9" s="684"/>
      <c r="AM9" s="684"/>
      <c r="AN9" s="684"/>
      <c r="AO9" s="684"/>
      <c r="AP9" s="685" t="s">
        <v>431</v>
      </c>
      <c r="AQ9" s="685"/>
      <c r="AR9" s="685"/>
      <c r="AS9" s="685"/>
      <c r="AT9" s="685"/>
      <c r="AU9" s="685"/>
      <c r="AV9" s="685"/>
      <c r="AW9" s="685"/>
      <c r="AX9" s="685"/>
      <c r="AY9" s="685"/>
      <c r="AZ9" s="685"/>
      <c r="BA9" s="684" t="s">
        <v>432</v>
      </c>
      <c r="BB9" s="684"/>
      <c r="BC9" s="684"/>
      <c r="BD9" s="684"/>
      <c r="BE9" s="684"/>
      <c r="BF9" s="684"/>
      <c r="BG9" s="684"/>
      <c r="BH9" s="684"/>
      <c r="BI9" s="684"/>
      <c r="BJ9" s="684"/>
      <c r="BK9" s="684"/>
      <c r="BL9" s="683" t="s">
        <v>433</v>
      </c>
      <c r="BM9" s="683"/>
      <c r="BN9" s="683"/>
      <c r="BO9" s="683"/>
      <c r="BP9" s="683"/>
      <c r="BQ9" s="683"/>
      <c r="BR9" s="683"/>
      <c r="BS9" s="683"/>
      <c r="BT9" s="683"/>
      <c r="BU9" s="683"/>
      <c r="BV9" s="683"/>
      <c r="BW9" s="686" t="s">
        <v>434</v>
      </c>
      <c r="BX9" s="686"/>
      <c r="BY9" s="686"/>
      <c r="BZ9" s="686"/>
      <c r="CA9" s="686"/>
      <c r="CB9" s="686"/>
      <c r="CC9" s="686"/>
      <c r="CD9" s="686"/>
      <c r="CE9" s="686"/>
      <c r="CF9" s="686"/>
      <c r="CG9" s="686"/>
      <c r="CH9" s="686"/>
      <c r="CI9" s="686"/>
      <c r="CJ9" s="686"/>
      <c r="CK9" s="686"/>
      <c r="CL9" s="686"/>
      <c r="CM9" s="686"/>
      <c r="CN9" s="686"/>
      <c r="CO9" s="686"/>
      <c r="CP9" s="686"/>
      <c r="CQ9" s="686"/>
      <c r="CR9" s="686"/>
      <c r="CS9" s="686"/>
      <c r="CT9" s="686"/>
      <c r="CU9" s="686"/>
      <c r="CV9" s="686"/>
      <c r="CW9" s="686"/>
      <c r="CX9" s="686"/>
      <c r="CY9" s="686"/>
      <c r="CZ9" s="686"/>
      <c r="DA9" s="686"/>
      <c r="DB9" s="686"/>
      <c r="DC9" s="686"/>
      <c r="DD9" s="686"/>
      <c r="DE9" s="686"/>
      <c r="DF9" s="686"/>
      <c r="DG9" s="686"/>
      <c r="DH9" s="686"/>
      <c r="DI9" s="686"/>
      <c r="DJ9" s="686"/>
      <c r="DK9" s="686"/>
      <c r="DL9" s="686"/>
      <c r="DM9" s="686"/>
      <c r="DN9" s="686"/>
      <c r="DO9" s="686"/>
      <c r="DP9" s="686"/>
      <c r="DQ9" s="686"/>
      <c r="DR9" s="686"/>
      <c r="DS9" s="686"/>
      <c r="DT9" s="686"/>
      <c r="DU9" s="686"/>
      <c r="DV9" s="686"/>
      <c r="DY9" s="680"/>
      <c r="DZ9" s="680"/>
      <c r="EA9" s="680"/>
      <c r="EB9" s="680"/>
      <c r="EC9" s="680"/>
      <c r="ED9" s="680"/>
      <c r="EE9" s="680"/>
      <c r="EF9" s="680"/>
      <c r="EG9" s="680"/>
      <c r="EH9" s="680"/>
      <c r="EI9" s="680"/>
      <c r="EJ9" s="680"/>
      <c r="EK9" s="680"/>
      <c r="EL9" s="680"/>
      <c r="EM9" s="680"/>
      <c r="EN9" s="680"/>
      <c r="EO9" s="680"/>
      <c r="EP9" s="680"/>
      <c r="EQ9" s="680"/>
      <c r="ER9" s="680"/>
      <c r="ES9" s="680"/>
      <c r="ET9" s="680"/>
      <c r="EU9" s="680"/>
      <c r="EV9" s="680"/>
      <c r="EW9" s="680"/>
      <c r="EX9" s="680"/>
      <c r="EY9" s="680"/>
      <c r="EZ9" s="681"/>
      <c r="FA9" s="681"/>
      <c r="FB9" s="681"/>
      <c r="FC9" s="681"/>
      <c r="FD9" s="681"/>
      <c r="FE9" s="681"/>
      <c r="FF9" s="681"/>
      <c r="FG9" s="681"/>
      <c r="FH9" s="681"/>
      <c r="FI9" s="681"/>
      <c r="FJ9" s="681"/>
      <c r="FK9" s="681"/>
      <c r="FL9" s="681"/>
    </row>
    <row r="10" spans="1:168" ht="5.25" customHeight="1">
      <c r="A10" s="682"/>
      <c r="B10" s="682"/>
      <c r="C10" s="682"/>
      <c r="D10" s="682"/>
      <c r="E10" s="682"/>
      <c r="F10" s="682"/>
      <c r="G10" s="682"/>
      <c r="H10" s="682"/>
      <c r="I10" s="682"/>
      <c r="J10" s="682"/>
      <c r="K10" s="682"/>
      <c r="L10" s="682"/>
      <c r="M10" s="682"/>
      <c r="N10" s="682"/>
      <c r="O10" s="682"/>
      <c r="P10" s="682"/>
      <c r="Q10" s="682"/>
      <c r="R10" s="682"/>
      <c r="S10" s="682"/>
      <c r="T10" s="683"/>
      <c r="U10" s="683"/>
      <c r="V10" s="683"/>
      <c r="W10" s="683"/>
      <c r="X10" s="683"/>
      <c r="Y10" s="683"/>
      <c r="Z10" s="683"/>
      <c r="AA10" s="683"/>
      <c r="AB10" s="683"/>
      <c r="AC10" s="683"/>
      <c r="AD10" s="683"/>
      <c r="AE10" s="684"/>
      <c r="AF10" s="684"/>
      <c r="AG10" s="684"/>
      <c r="AH10" s="684"/>
      <c r="AI10" s="684"/>
      <c r="AJ10" s="684"/>
      <c r="AK10" s="684"/>
      <c r="AL10" s="684"/>
      <c r="AM10" s="684"/>
      <c r="AN10" s="684"/>
      <c r="AO10" s="684"/>
      <c r="AP10" s="685"/>
      <c r="AQ10" s="685"/>
      <c r="AR10" s="685"/>
      <c r="AS10" s="685"/>
      <c r="AT10" s="685"/>
      <c r="AU10" s="685"/>
      <c r="AV10" s="685"/>
      <c r="AW10" s="685"/>
      <c r="AX10" s="685"/>
      <c r="AY10" s="685"/>
      <c r="AZ10" s="685"/>
      <c r="BA10" s="684"/>
      <c r="BB10" s="684"/>
      <c r="BC10" s="684"/>
      <c r="BD10" s="684"/>
      <c r="BE10" s="684"/>
      <c r="BF10" s="684"/>
      <c r="BG10" s="684"/>
      <c r="BH10" s="684"/>
      <c r="BI10" s="684"/>
      <c r="BJ10" s="684"/>
      <c r="BK10" s="684"/>
      <c r="BL10" s="683"/>
      <c r="BM10" s="683"/>
      <c r="BN10" s="683"/>
      <c r="BO10" s="683"/>
      <c r="BP10" s="683"/>
      <c r="BQ10" s="683"/>
      <c r="BR10" s="683"/>
      <c r="BS10" s="683"/>
      <c r="BT10" s="683"/>
      <c r="BU10" s="683"/>
      <c r="BV10" s="683"/>
      <c r="BW10" s="686"/>
      <c r="BX10" s="686"/>
      <c r="BY10" s="686"/>
      <c r="BZ10" s="686"/>
      <c r="CA10" s="686"/>
      <c r="CB10" s="686"/>
      <c r="CC10" s="686"/>
      <c r="CD10" s="686"/>
      <c r="CE10" s="686"/>
      <c r="CF10" s="686"/>
      <c r="CG10" s="686"/>
      <c r="CH10" s="686"/>
      <c r="CI10" s="686"/>
      <c r="CJ10" s="686"/>
      <c r="CK10" s="686"/>
      <c r="CL10" s="686"/>
      <c r="CM10" s="686"/>
      <c r="CN10" s="686"/>
      <c r="CO10" s="686"/>
      <c r="CP10" s="686"/>
      <c r="CQ10" s="686"/>
      <c r="CR10" s="686"/>
      <c r="CS10" s="686"/>
      <c r="CT10" s="686"/>
      <c r="CU10" s="686"/>
      <c r="CV10" s="686"/>
      <c r="CW10" s="686"/>
      <c r="CX10" s="686"/>
      <c r="CY10" s="686"/>
      <c r="CZ10" s="686"/>
      <c r="DA10" s="686"/>
      <c r="DB10" s="686"/>
      <c r="DC10" s="686"/>
      <c r="DD10" s="686"/>
      <c r="DE10" s="686"/>
      <c r="DF10" s="686"/>
      <c r="DG10" s="686"/>
      <c r="DH10" s="686"/>
      <c r="DI10" s="686"/>
      <c r="DJ10" s="686"/>
      <c r="DK10" s="686"/>
      <c r="DL10" s="686"/>
      <c r="DM10" s="686"/>
      <c r="DN10" s="686"/>
      <c r="DO10" s="686"/>
      <c r="DP10" s="686"/>
      <c r="DQ10" s="686"/>
      <c r="DR10" s="686"/>
      <c r="DS10" s="686"/>
      <c r="DT10" s="686"/>
      <c r="DU10" s="686"/>
      <c r="DV10" s="686"/>
      <c r="DY10" s="680"/>
      <c r="DZ10" s="680"/>
      <c r="EA10" s="680"/>
      <c r="EB10" s="680"/>
      <c r="EC10" s="680"/>
      <c r="ED10" s="680"/>
      <c r="EE10" s="680"/>
      <c r="EF10" s="680"/>
      <c r="EG10" s="680"/>
      <c r="EH10" s="680"/>
      <c r="EI10" s="680"/>
      <c r="EJ10" s="680"/>
      <c r="EK10" s="680"/>
      <c r="EL10" s="680"/>
      <c r="EM10" s="680"/>
      <c r="EN10" s="680"/>
      <c r="EO10" s="680"/>
      <c r="EP10" s="680"/>
      <c r="EQ10" s="680"/>
      <c r="ER10" s="680"/>
      <c r="ES10" s="680"/>
      <c r="ET10" s="680"/>
      <c r="EU10" s="680"/>
      <c r="EV10" s="680"/>
      <c r="EW10" s="680"/>
      <c r="EX10" s="680"/>
      <c r="EY10" s="680"/>
      <c r="EZ10" s="681"/>
      <c r="FA10" s="681"/>
      <c r="FB10" s="681"/>
      <c r="FC10" s="681"/>
      <c r="FD10" s="681"/>
      <c r="FE10" s="681"/>
      <c r="FF10" s="681"/>
      <c r="FG10" s="681"/>
      <c r="FH10" s="681"/>
      <c r="FI10" s="681"/>
      <c r="FJ10" s="681"/>
      <c r="FK10" s="681"/>
      <c r="FL10" s="681"/>
    </row>
    <row r="11" spans="1:168" ht="6" customHeight="1">
      <c r="A11" s="403"/>
      <c r="B11" s="676" t="s">
        <v>435</v>
      </c>
      <c r="C11" s="676"/>
      <c r="D11" s="676"/>
      <c r="E11" s="676"/>
      <c r="F11" s="676"/>
      <c r="G11" s="676"/>
      <c r="H11" s="676"/>
      <c r="I11" s="676"/>
      <c r="J11" s="676"/>
      <c r="K11" s="676"/>
      <c r="L11" s="676"/>
      <c r="M11" s="676"/>
      <c r="N11" s="676"/>
      <c r="O11" s="676"/>
      <c r="P11" s="676"/>
      <c r="Q11" s="676"/>
      <c r="R11" s="676"/>
      <c r="S11" s="676"/>
      <c r="T11" s="649">
        <f>BS!S23</f>
        <v>0</v>
      </c>
      <c r="U11" s="649"/>
      <c r="V11" s="649"/>
      <c r="W11" s="649"/>
      <c r="X11" s="649"/>
      <c r="Y11" s="649"/>
      <c r="Z11" s="649"/>
      <c r="AA11" s="649"/>
      <c r="AB11" s="649"/>
      <c r="AC11" s="649"/>
      <c r="AD11" s="649"/>
      <c r="AE11" s="650"/>
      <c r="AF11" s="650"/>
      <c r="AG11" s="650"/>
      <c r="AH11" s="650"/>
      <c r="AI11" s="650"/>
      <c r="AJ11" s="650"/>
      <c r="AK11" s="650"/>
      <c r="AL11" s="650"/>
      <c r="AM11" s="650"/>
      <c r="AN11" s="650"/>
      <c r="AO11" s="650"/>
      <c r="AP11" s="649">
        <f>+T11+AE11</f>
        <v>0</v>
      </c>
      <c r="AQ11" s="649"/>
      <c r="AR11" s="649"/>
      <c r="AS11" s="649"/>
      <c r="AT11" s="649"/>
      <c r="AU11" s="649"/>
      <c r="AV11" s="649"/>
      <c r="AW11" s="649"/>
      <c r="AX11" s="649"/>
      <c r="AY11" s="649"/>
      <c r="AZ11" s="649"/>
      <c r="BA11" s="650">
        <f>AE11</f>
        <v>0</v>
      </c>
      <c r="BB11" s="650"/>
      <c r="BC11" s="650"/>
      <c r="BD11" s="650"/>
      <c r="BE11" s="650"/>
      <c r="BF11" s="650"/>
      <c r="BG11" s="650"/>
      <c r="BH11" s="650"/>
      <c r="BI11" s="650"/>
      <c r="BJ11" s="650"/>
      <c r="BK11" s="650"/>
      <c r="BL11" s="649">
        <f>+T11+BA11</f>
        <v>0</v>
      </c>
      <c r="BM11" s="649"/>
      <c r="BN11" s="649"/>
      <c r="BO11" s="649"/>
      <c r="BP11" s="649"/>
      <c r="BQ11" s="649"/>
      <c r="BR11" s="649"/>
      <c r="BS11" s="649"/>
      <c r="BT11" s="649"/>
      <c r="BU11" s="649"/>
      <c r="BV11" s="649"/>
      <c r="BW11" s="678"/>
      <c r="BX11" s="678"/>
      <c r="BY11" s="678"/>
      <c r="BZ11" s="678"/>
      <c r="CA11" s="678"/>
      <c r="CB11" s="678"/>
      <c r="CC11" s="678"/>
      <c r="CD11" s="678"/>
      <c r="CE11" s="678"/>
      <c r="CF11" s="678"/>
      <c r="CG11" s="678"/>
      <c r="CH11" s="678"/>
      <c r="CI11" s="678"/>
      <c r="CJ11" s="678"/>
      <c r="CK11" s="678"/>
      <c r="CL11" s="678"/>
      <c r="CM11" s="678"/>
      <c r="CN11" s="678"/>
      <c r="CO11" s="678"/>
      <c r="CP11" s="678"/>
      <c r="CQ11" s="678"/>
      <c r="CR11" s="678"/>
      <c r="CS11" s="678"/>
      <c r="CT11" s="678"/>
      <c r="CU11" s="678"/>
      <c r="CV11" s="678"/>
      <c r="CW11" s="678"/>
      <c r="CX11" s="678"/>
      <c r="CY11" s="678"/>
      <c r="CZ11" s="678"/>
      <c r="DA11" s="678"/>
      <c r="DB11" s="678"/>
      <c r="DC11" s="678"/>
      <c r="DD11" s="678"/>
      <c r="DE11" s="678"/>
      <c r="DF11" s="678"/>
      <c r="DG11" s="678"/>
      <c r="DH11" s="678"/>
      <c r="DI11" s="678"/>
      <c r="DJ11" s="678"/>
      <c r="DK11" s="678"/>
      <c r="DL11" s="678"/>
      <c r="DM11" s="678"/>
      <c r="DN11" s="678"/>
      <c r="DO11" s="678"/>
      <c r="DP11" s="678"/>
      <c r="DQ11" s="678"/>
      <c r="DR11" s="678"/>
      <c r="DS11" s="678"/>
      <c r="DT11" s="678"/>
      <c r="DU11" s="678"/>
      <c r="DV11" s="678"/>
      <c r="DW11" s="404"/>
      <c r="DY11" s="405"/>
      <c r="DZ11" s="662" t="s">
        <v>436</v>
      </c>
      <c r="EA11" s="662"/>
      <c r="EB11" s="662"/>
      <c r="EC11" s="662"/>
      <c r="ED11" s="662"/>
      <c r="EE11" s="662"/>
      <c r="EF11" s="662"/>
      <c r="EG11" s="662"/>
      <c r="EH11" s="662"/>
      <c r="EI11" s="662"/>
      <c r="EJ11" s="662"/>
      <c r="EK11" s="662"/>
      <c r="EL11" s="662"/>
      <c r="EM11" s="662"/>
      <c r="EN11" s="662"/>
      <c r="EO11" s="662"/>
      <c r="EP11" s="662"/>
      <c r="EQ11" s="662"/>
      <c r="ER11" s="662"/>
      <c r="ES11" s="662"/>
      <c r="ET11" s="662"/>
      <c r="EU11" s="662"/>
      <c r="EV11" s="662"/>
      <c r="EW11" s="662"/>
      <c r="EX11" s="662"/>
      <c r="EY11" s="662"/>
      <c r="EZ11" s="674">
        <f>BS!S53</f>
        <v>0</v>
      </c>
      <c r="FA11" s="674"/>
      <c r="FB11" s="674"/>
      <c r="FC11" s="674"/>
      <c r="FD11" s="674"/>
      <c r="FE11" s="674"/>
      <c r="FF11" s="674"/>
      <c r="FG11" s="674"/>
      <c r="FH11" s="674"/>
      <c r="FI11" s="674"/>
      <c r="FJ11" s="674"/>
      <c r="FK11" s="674"/>
      <c r="FL11" s="674"/>
    </row>
    <row r="12" spans="1:168" ht="6" customHeight="1">
      <c r="A12" s="406"/>
      <c r="B12" s="676"/>
      <c r="C12" s="676"/>
      <c r="D12" s="676"/>
      <c r="E12" s="676"/>
      <c r="F12" s="676"/>
      <c r="G12" s="676"/>
      <c r="H12" s="676"/>
      <c r="I12" s="676"/>
      <c r="J12" s="676"/>
      <c r="K12" s="676"/>
      <c r="L12" s="676"/>
      <c r="M12" s="676"/>
      <c r="N12" s="676"/>
      <c r="O12" s="676"/>
      <c r="P12" s="676"/>
      <c r="Q12" s="676"/>
      <c r="R12" s="676"/>
      <c r="S12" s="676"/>
      <c r="T12" s="649"/>
      <c r="U12" s="649"/>
      <c r="V12" s="649"/>
      <c r="W12" s="649"/>
      <c r="X12" s="649"/>
      <c r="Y12" s="649"/>
      <c r="Z12" s="649"/>
      <c r="AA12" s="649"/>
      <c r="AB12" s="649"/>
      <c r="AC12" s="649"/>
      <c r="AD12" s="649"/>
      <c r="AE12" s="650"/>
      <c r="AF12" s="650"/>
      <c r="AG12" s="650"/>
      <c r="AH12" s="650"/>
      <c r="AI12" s="650"/>
      <c r="AJ12" s="650"/>
      <c r="AK12" s="650"/>
      <c r="AL12" s="650"/>
      <c r="AM12" s="650"/>
      <c r="AN12" s="650"/>
      <c r="AO12" s="650"/>
      <c r="AP12" s="649"/>
      <c r="AQ12" s="649"/>
      <c r="AR12" s="649"/>
      <c r="AS12" s="649"/>
      <c r="AT12" s="649"/>
      <c r="AU12" s="649"/>
      <c r="AV12" s="649"/>
      <c r="AW12" s="649"/>
      <c r="AX12" s="649"/>
      <c r="AY12" s="649"/>
      <c r="AZ12" s="649"/>
      <c r="BA12" s="650"/>
      <c r="BB12" s="650"/>
      <c r="BC12" s="650"/>
      <c r="BD12" s="650"/>
      <c r="BE12" s="650"/>
      <c r="BF12" s="650"/>
      <c r="BG12" s="650"/>
      <c r="BH12" s="650"/>
      <c r="BI12" s="650"/>
      <c r="BJ12" s="650"/>
      <c r="BK12" s="650"/>
      <c r="BL12" s="649"/>
      <c r="BM12" s="649"/>
      <c r="BN12" s="649"/>
      <c r="BO12" s="649"/>
      <c r="BP12" s="649"/>
      <c r="BQ12" s="649"/>
      <c r="BR12" s="649"/>
      <c r="BS12" s="649"/>
      <c r="BT12" s="649"/>
      <c r="BU12" s="649"/>
      <c r="BV12" s="649"/>
      <c r="BW12" s="678"/>
      <c r="BX12" s="678"/>
      <c r="BY12" s="678"/>
      <c r="BZ12" s="678"/>
      <c r="CA12" s="678"/>
      <c r="CB12" s="678"/>
      <c r="CC12" s="678"/>
      <c r="CD12" s="678"/>
      <c r="CE12" s="678"/>
      <c r="CF12" s="678"/>
      <c r="CG12" s="678"/>
      <c r="CH12" s="678"/>
      <c r="CI12" s="678"/>
      <c r="CJ12" s="678"/>
      <c r="CK12" s="678"/>
      <c r="CL12" s="678"/>
      <c r="CM12" s="678"/>
      <c r="CN12" s="678"/>
      <c r="CO12" s="678"/>
      <c r="CP12" s="678"/>
      <c r="CQ12" s="678"/>
      <c r="CR12" s="678"/>
      <c r="CS12" s="678"/>
      <c r="CT12" s="678"/>
      <c r="CU12" s="678"/>
      <c r="CV12" s="678"/>
      <c r="CW12" s="678"/>
      <c r="CX12" s="678"/>
      <c r="CY12" s="678"/>
      <c r="CZ12" s="678"/>
      <c r="DA12" s="678"/>
      <c r="DB12" s="678"/>
      <c r="DC12" s="678"/>
      <c r="DD12" s="678"/>
      <c r="DE12" s="678"/>
      <c r="DF12" s="678"/>
      <c r="DG12" s="678"/>
      <c r="DH12" s="678"/>
      <c r="DI12" s="678"/>
      <c r="DJ12" s="678"/>
      <c r="DK12" s="678"/>
      <c r="DL12" s="678"/>
      <c r="DM12" s="678"/>
      <c r="DN12" s="678"/>
      <c r="DO12" s="678"/>
      <c r="DP12" s="678"/>
      <c r="DQ12" s="678"/>
      <c r="DR12" s="678"/>
      <c r="DS12" s="678"/>
      <c r="DT12" s="678"/>
      <c r="DU12" s="678"/>
      <c r="DV12" s="678"/>
      <c r="DW12" s="404"/>
      <c r="DY12" s="407"/>
      <c r="DZ12" s="662"/>
      <c r="EA12" s="662"/>
      <c r="EB12" s="662"/>
      <c r="EC12" s="662"/>
      <c r="ED12" s="662"/>
      <c r="EE12" s="662"/>
      <c r="EF12" s="662"/>
      <c r="EG12" s="662"/>
      <c r="EH12" s="662"/>
      <c r="EI12" s="662"/>
      <c r="EJ12" s="662"/>
      <c r="EK12" s="662"/>
      <c r="EL12" s="662"/>
      <c r="EM12" s="662"/>
      <c r="EN12" s="662"/>
      <c r="EO12" s="662"/>
      <c r="EP12" s="662"/>
      <c r="EQ12" s="662"/>
      <c r="ER12" s="662"/>
      <c r="ES12" s="662"/>
      <c r="ET12" s="662"/>
      <c r="EU12" s="662"/>
      <c r="EV12" s="662"/>
      <c r="EW12" s="662"/>
      <c r="EX12" s="662"/>
      <c r="EY12" s="662"/>
      <c r="EZ12" s="674"/>
      <c r="FA12" s="674"/>
      <c r="FB12" s="674"/>
      <c r="FC12" s="674"/>
      <c r="FD12" s="674"/>
      <c r="FE12" s="674"/>
      <c r="FF12" s="674"/>
      <c r="FG12" s="674"/>
      <c r="FH12" s="674"/>
      <c r="FI12" s="674"/>
      <c r="FJ12" s="674"/>
      <c r="FK12" s="674"/>
      <c r="FL12" s="674"/>
    </row>
    <row r="13" spans="1:168" ht="6" customHeight="1">
      <c r="A13" s="406"/>
      <c r="B13" s="662" t="s">
        <v>437</v>
      </c>
      <c r="C13" s="662"/>
      <c r="D13" s="662"/>
      <c r="E13" s="662"/>
      <c r="F13" s="662"/>
      <c r="G13" s="662"/>
      <c r="H13" s="662"/>
      <c r="I13" s="662"/>
      <c r="J13" s="662"/>
      <c r="K13" s="662"/>
      <c r="L13" s="662"/>
      <c r="M13" s="662"/>
      <c r="N13" s="662"/>
      <c r="O13" s="662"/>
      <c r="P13" s="662"/>
      <c r="Q13" s="662"/>
      <c r="R13" s="662"/>
      <c r="S13" s="662"/>
      <c r="T13" s="652">
        <f>BS!S24</f>
        <v>0</v>
      </c>
      <c r="U13" s="652"/>
      <c r="V13" s="652"/>
      <c r="W13" s="652"/>
      <c r="X13" s="652"/>
      <c r="Y13" s="652"/>
      <c r="Z13" s="652"/>
      <c r="AA13" s="652"/>
      <c r="AB13" s="652"/>
      <c r="AC13" s="652"/>
      <c r="AD13" s="652"/>
      <c r="AE13" s="660" t="e">
        <f>-#REF!</f>
        <v>#REF!</v>
      </c>
      <c r="AF13" s="660"/>
      <c r="AG13" s="660"/>
      <c r="AH13" s="660"/>
      <c r="AI13" s="660"/>
      <c r="AJ13" s="660"/>
      <c r="AK13" s="660"/>
      <c r="AL13" s="660"/>
      <c r="AM13" s="660"/>
      <c r="AN13" s="660"/>
      <c r="AO13" s="660"/>
      <c r="AP13" s="652" t="e">
        <f>+T13+AE13</f>
        <v>#REF!</v>
      </c>
      <c r="AQ13" s="652"/>
      <c r="AR13" s="652"/>
      <c r="AS13" s="652"/>
      <c r="AT13" s="652"/>
      <c r="AU13" s="652"/>
      <c r="AV13" s="652"/>
      <c r="AW13" s="652"/>
      <c r="AX13" s="652"/>
      <c r="AY13" s="652"/>
      <c r="AZ13" s="652"/>
      <c r="BA13" s="650" t="e">
        <f>AE13</f>
        <v>#REF!</v>
      </c>
      <c r="BB13" s="650"/>
      <c r="BC13" s="650"/>
      <c r="BD13" s="650"/>
      <c r="BE13" s="650"/>
      <c r="BF13" s="650"/>
      <c r="BG13" s="650"/>
      <c r="BH13" s="650"/>
      <c r="BI13" s="650"/>
      <c r="BJ13" s="650"/>
      <c r="BK13" s="650"/>
      <c r="BL13" s="652" t="e">
        <f>+T13+BA13</f>
        <v>#REF!</v>
      </c>
      <c r="BM13" s="652"/>
      <c r="BN13" s="652"/>
      <c r="BO13" s="652"/>
      <c r="BP13" s="652"/>
      <c r="BQ13" s="652"/>
      <c r="BR13" s="652"/>
      <c r="BS13" s="652"/>
      <c r="BT13" s="652"/>
      <c r="BU13" s="652"/>
      <c r="BV13" s="652"/>
      <c r="BW13" s="664"/>
      <c r="BX13" s="664"/>
      <c r="BY13" s="664"/>
      <c r="BZ13" s="664"/>
      <c r="CA13" s="664"/>
      <c r="CB13" s="664"/>
      <c r="CC13" s="664"/>
      <c r="CD13" s="664"/>
      <c r="CE13" s="664"/>
      <c r="CF13" s="664"/>
      <c r="CG13" s="664"/>
      <c r="CH13" s="664"/>
      <c r="CI13" s="664"/>
      <c r="CJ13" s="664"/>
      <c r="CK13" s="664"/>
      <c r="CL13" s="664"/>
      <c r="CM13" s="664"/>
      <c r="CN13" s="664"/>
      <c r="CO13" s="664"/>
      <c r="CP13" s="664"/>
      <c r="CQ13" s="664"/>
      <c r="CR13" s="664"/>
      <c r="CS13" s="664"/>
      <c r="CT13" s="664"/>
      <c r="CU13" s="664"/>
      <c r="CV13" s="664"/>
      <c r="CW13" s="664"/>
      <c r="CX13" s="664"/>
      <c r="CY13" s="664"/>
      <c r="CZ13" s="664"/>
      <c r="DA13" s="664"/>
      <c r="DB13" s="664"/>
      <c r="DC13" s="664"/>
      <c r="DD13" s="664"/>
      <c r="DE13" s="664"/>
      <c r="DF13" s="664"/>
      <c r="DG13" s="664"/>
      <c r="DH13" s="664"/>
      <c r="DI13" s="664"/>
      <c r="DJ13" s="664"/>
      <c r="DK13" s="664"/>
      <c r="DL13" s="664"/>
      <c r="DM13" s="664"/>
      <c r="DN13" s="664"/>
      <c r="DO13" s="664"/>
      <c r="DP13" s="664"/>
      <c r="DQ13" s="664"/>
      <c r="DR13" s="664"/>
      <c r="DS13" s="664"/>
      <c r="DT13" s="664"/>
      <c r="DU13" s="664"/>
      <c r="DV13" s="664"/>
      <c r="DW13" s="404"/>
      <c r="DY13" s="407"/>
      <c r="DZ13" s="662" t="s">
        <v>438</v>
      </c>
      <c r="EA13" s="662"/>
      <c r="EB13" s="662"/>
      <c r="EC13" s="662"/>
      <c r="ED13" s="662"/>
      <c r="EE13" s="662"/>
      <c r="EF13" s="662"/>
      <c r="EG13" s="662"/>
      <c r="EH13" s="662"/>
      <c r="EI13" s="662"/>
      <c r="EJ13" s="662"/>
      <c r="EK13" s="662"/>
      <c r="EL13" s="662"/>
      <c r="EM13" s="662"/>
      <c r="EN13" s="662"/>
      <c r="EO13" s="662"/>
      <c r="EP13" s="662"/>
      <c r="EQ13" s="662"/>
      <c r="ER13" s="662"/>
      <c r="ES13" s="662"/>
      <c r="ET13" s="662"/>
      <c r="EU13" s="662"/>
      <c r="EV13" s="662"/>
      <c r="EW13" s="662"/>
      <c r="EX13" s="662"/>
      <c r="EY13" s="662"/>
      <c r="EZ13" s="674">
        <f>SUM(BS!S50:S52)</f>
        <v>0</v>
      </c>
      <c r="FA13" s="674"/>
      <c r="FB13" s="674"/>
      <c r="FC13" s="674"/>
      <c r="FD13" s="674"/>
      <c r="FE13" s="674"/>
      <c r="FF13" s="674"/>
      <c r="FG13" s="674"/>
      <c r="FH13" s="674"/>
      <c r="FI13" s="674"/>
      <c r="FJ13" s="674"/>
      <c r="FK13" s="674"/>
      <c r="FL13" s="674"/>
    </row>
    <row r="14" spans="1:168" ht="6" customHeight="1">
      <c r="A14" s="406"/>
      <c r="B14" s="662"/>
      <c r="C14" s="662"/>
      <c r="D14" s="662"/>
      <c r="E14" s="662"/>
      <c r="F14" s="662"/>
      <c r="G14" s="662"/>
      <c r="H14" s="662"/>
      <c r="I14" s="662"/>
      <c r="J14" s="662"/>
      <c r="K14" s="662"/>
      <c r="L14" s="662"/>
      <c r="M14" s="662"/>
      <c r="N14" s="662"/>
      <c r="O14" s="662"/>
      <c r="P14" s="662"/>
      <c r="Q14" s="662"/>
      <c r="R14" s="662"/>
      <c r="S14" s="662"/>
      <c r="T14" s="652"/>
      <c r="U14" s="652"/>
      <c r="V14" s="652"/>
      <c r="W14" s="652"/>
      <c r="X14" s="652"/>
      <c r="Y14" s="652"/>
      <c r="Z14" s="652"/>
      <c r="AA14" s="652"/>
      <c r="AB14" s="652"/>
      <c r="AC14" s="652"/>
      <c r="AD14" s="652"/>
      <c r="AE14" s="660"/>
      <c r="AF14" s="660"/>
      <c r="AG14" s="660"/>
      <c r="AH14" s="660"/>
      <c r="AI14" s="660"/>
      <c r="AJ14" s="660"/>
      <c r="AK14" s="660"/>
      <c r="AL14" s="660"/>
      <c r="AM14" s="660"/>
      <c r="AN14" s="660"/>
      <c r="AO14" s="660"/>
      <c r="AP14" s="652"/>
      <c r="AQ14" s="652"/>
      <c r="AR14" s="652"/>
      <c r="AS14" s="652"/>
      <c r="AT14" s="652"/>
      <c r="AU14" s="652"/>
      <c r="AV14" s="652"/>
      <c r="AW14" s="652"/>
      <c r="AX14" s="652"/>
      <c r="AY14" s="652"/>
      <c r="AZ14" s="652"/>
      <c r="BA14" s="650"/>
      <c r="BB14" s="650"/>
      <c r="BC14" s="650"/>
      <c r="BD14" s="650"/>
      <c r="BE14" s="650"/>
      <c r="BF14" s="650"/>
      <c r="BG14" s="650"/>
      <c r="BH14" s="650"/>
      <c r="BI14" s="650"/>
      <c r="BJ14" s="650"/>
      <c r="BK14" s="650"/>
      <c r="BL14" s="652"/>
      <c r="BM14" s="652"/>
      <c r="BN14" s="652"/>
      <c r="BO14" s="652"/>
      <c r="BP14" s="652"/>
      <c r="BQ14" s="652"/>
      <c r="BR14" s="652"/>
      <c r="BS14" s="652"/>
      <c r="BT14" s="652"/>
      <c r="BU14" s="652"/>
      <c r="BV14" s="652"/>
      <c r="BW14" s="664"/>
      <c r="BX14" s="664"/>
      <c r="BY14" s="664"/>
      <c r="BZ14" s="664"/>
      <c r="CA14" s="664"/>
      <c r="CB14" s="664"/>
      <c r="CC14" s="664"/>
      <c r="CD14" s="664"/>
      <c r="CE14" s="664"/>
      <c r="CF14" s="664"/>
      <c r="CG14" s="664"/>
      <c r="CH14" s="664"/>
      <c r="CI14" s="664"/>
      <c r="CJ14" s="664"/>
      <c r="CK14" s="664"/>
      <c r="CL14" s="664"/>
      <c r="CM14" s="664"/>
      <c r="CN14" s="664"/>
      <c r="CO14" s="664"/>
      <c r="CP14" s="664"/>
      <c r="CQ14" s="664"/>
      <c r="CR14" s="664"/>
      <c r="CS14" s="664"/>
      <c r="CT14" s="664"/>
      <c r="CU14" s="664"/>
      <c r="CV14" s="664"/>
      <c r="CW14" s="664"/>
      <c r="CX14" s="664"/>
      <c r="CY14" s="664"/>
      <c r="CZ14" s="664"/>
      <c r="DA14" s="664"/>
      <c r="DB14" s="664"/>
      <c r="DC14" s="664"/>
      <c r="DD14" s="664"/>
      <c r="DE14" s="664"/>
      <c r="DF14" s="664"/>
      <c r="DG14" s="664"/>
      <c r="DH14" s="664"/>
      <c r="DI14" s="664"/>
      <c r="DJ14" s="664"/>
      <c r="DK14" s="664"/>
      <c r="DL14" s="664"/>
      <c r="DM14" s="664"/>
      <c r="DN14" s="664"/>
      <c r="DO14" s="664"/>
      <c r="DP14" s="664"/>
      <c r="DQ14" s="664"/>
      <c r="DR14" s="664"/>
      <c r="DS14" s="664"/>
      <c r="DT14" s="664"/>
      <c r="DU14" s="664"/>
      <c r="DV14" s="664"/>
      <c r="DW14" s="404"/>
      <c r="DY14" s="407"/>
      <c r="DZ14" s="662"/>
      <c r="EA14" s="662"/>
      <c r="EB14" s="662"/>
      <c r="EC14" s="662"/>
      <c r="ED14" s="662"/>
      <c r="EE14" s="662"/>
      <c r="EF14" s="662"/>
      <c r="EG14" s="662"/>
      <c r="EH14" s="662"/>
      <c r="EI14" s="662"/>
      <c r="EJ14" s="662"/>
      <c r="EK14" s="662"/>
      <c r="EL14" s="662"/>
      <c r="EM14" s="662"/>
      <c r="EN14" s="662"/>
      <c r="EO14" s="662"/>
      <c r="EP14" s="662"/>
      <c r="EQ14" s="662"/>
      <c r="ER14" s="662"/>
      <c r="ES14" s="662"/>
      <c r="ET14" s="662"/>
      <c r="EU14" s="662"/>
      <c r="EV14" s="662"/>
      <c r="EW14" s="662"/>
      <c r="EX14" s="662"/>
      <c r="EY14" s="662"/>
      <c r="EZ14" s="674"/>
      <c r="FA14" s="674"/>
      <c r="FB14" s="674"/>
      <c r="FC14" s="674"/>
      <c r="FD14" s="674"/>
      <c r="FE14" s="674"/>
      <c r="FF14" s="674"/>
      <c r="FG14" s="674"/>
      <c r="FH14" s="674"/>
      <c r="FI14" s="674"/>
      <c r="FJ14" s="674"/>
      <c r="FK14" s="674"/>
      <c r="FL14" s="674"/>
    </row>
    <row r="15" spans="1:168" ht="6" customHeight="1">
      <c r="A15" s="406"/>
      <c r="B15" s="662" t="s">
        <v>439</v>
      </c>
      <c r="C15" s="662"/>
      <c r="D15" s="662"/>
      <c r="E15" s="662"/>
      <c r="F15" s="662"/>
      <c r="G15" s="662"/>
      <c r="H15" s="662"/>
      <c r="I15" s="662"/>
      <c r="J15" s="662"/>
      <c r="K15" s="662"/>
      <c r="L15" s="662"/>
      <c r="M15" s="662"/>
      <c r="N15" s="662"/>
      <c r="O15" s="662"/>
      <c r="P15" s="662"/>
      <c r="Q15" s="662"/>
      <c r="R15" s="662"/>
      <c r="S15" s="662"/>
      <c r="T15" s="652"/>
      <c r="U15" s="652"/>
      <c r="V15" s="652"/>
      <c r="W15" s="652"/>
      <c r="X15" s="652"/>
      <c r="Y15" s="652"/>
      <c r="Z15" s="652"/>
      <c r="AA15" s="652"/>
      <c r="AB15" s="652"/>
      <c r="AC15" s="652"/>
      <c r="AD15" s="652"/>
      <c r="AE15" s="660"/>
      <c r="AF15" s="660"/>
      <c r="AG15" s="660"/>
      <c r="AH15" s="660"/>
      <c r="AI15" s="660"/>
      <c r="AJ15" s="660"/>
      <c r="AK15" s="660"/>
      <c r="AL15" s="660"/>
      <c r="AM15" s="660"/>
      <c r="AN15" s="660"/>
      <c r="AO15" s="660"/>
      <c r="AP15" s="652">
        <f>+T15+AE15</f>
        <v>0</v>
      </c>
      <c r="AQ15" s="652"/>
      <c r="AR15" s="652"/>
      <c r="AS15" s="652"/>
      <c r="AT15" s="652"/>
      <c r="AU15" s="652"/>
      <c r="AV15" s="652"/>
      <c r="AW15" s="652"/>
      <c r="AX15" s="652"/>
      <c r="AY15" s="652"/>
      <c r="AZ15" s="652"/>
      <c r="BA15" s="650">
        <f>AE15</f>
        <v>0</v>
      </c>
      <c r="BB15" s="650"/>
      <c r="BC15" s="650"/>
      <c r="BD15" s="650"/>
      <c r="BE15" s="650"/>
      <c r="BF15" s="650"/>
      <c r="BG15" s="650"/>
      <c r="BH15" s="650"/>
      <c r="BI15" s="650"/>
      <c r="BJ15" s="650"/>
      <c r="BK15" s="650"/>
      <c r="BL15" s="652">
        <f>+T15+BA15</f>
        <v>0</v>
      </c>
      <c r="BM15" s="652"/>
      <c r="BN15" s="652"/>
      <c r="BO15" s="652"/>
      <c r="BP15" s="652"/>
      <c r="BQ15" s="652"/>
      <c r="BR15" s="652"/>
      <c r="BS15" s="652"/>
      <c r="BT15" s="652"/>
      <c r="BU15" s="652"/>
      <c r="BV15" s="652"/>
      <c r="BW15" s="664"/>
      <c r="BX15" s="664"/>
      <c r="BY15" s="664"/>
      <c r="BZ15" s="664"/>
      <c r="CA15" s="664"/>
      <c r="CB15" s="664"/>
      <c r="CC15" s="664"/>
      <c r="CD15" s="664"/>
      <c r="CE15" s="664"/>
      <c r="CF15" s="664"/>
      <c r="CG15" s="664"/>
      <c r="CH15" s="664"/>
      <c r="CI15" s="664"/>
      <c r="CJ15" s="664"/>
      <c r="CK15" s="664"/>
      <c r="CL15" s="664"/>
      <c r="CM15" s="664"/>
      <c r="CN15" s="664"/>
      <c r="CO15" s="664"/>
      <c r="CP15" s="664"/>
      <c r="CQ15" s="664"/>
      <c r="CR15" s="664"/>
      <c r="CS15" s="664"/>
      <c r="CT15" s="664"/>
      <c r="CU15" s="664"/>
      <c r="CV15" s="664"/>
      <c r="CW15" s="664"/>
      <c r="CX15" s="664"/>
      <c r="CY15" s="664"/>
      <c r="CZ15" s="664"/>
      <c r="DA15" s="664"/>
      <c r="DB15" s="664"/>
      <c r="DC15" s="664"/>
      <c r="DD15" s="664"/>
      <c r="DE15" s="664"/>
      <c r="DF15" s="664"/>
      <c r="DG15" s="664"/>
      <c r="DH15" s="664"/>
      <c r="DI15" s="664"/>
      <c r="DJ15" s="664"/>
      <c r="DK15" s="664"/>
      <c r="DL15" s="664"/>
      <c r="DM15" s="664"/>
      <c r="DN15" s="664"/>
      <c r="DO15" s="664"/>
      <c r="DP15" s="664"/>
      <c r="DQ15" s="664"/>
      <c r="DR15" s="664"/>
      <c r="DS15" s="664"/>
      <c r="DT15" s="664"/>
      <c r="DU15" s="664"/>
      <c r="DV15" s="664"/>
      <c r="DW15" s="404"/>
      <c r="DY15" s="407"/>
      <c r="DZ15" s="662" t="s">
        <v>440</v>
      </c>
      <c r="EA15" s="662"/>
      <c r="EB15" s="662"/>
      <c r="EC15" s="662"/>
      <c r="ED15" s="662"/>
      <c r="EE15" s="662"/>
      <c r="EF15" s="662"/>
      <c r="EG15" s="662"/>
      <c r="EH15" s="662"/>
      <c r="EI15" s="662"/>
      <c r="EJ15" s="662"/>
      <c r="EK15" s="662"/>
      <c r="EL15" s="662"/>
      <c r="EM15" s="662"/>
      <c r="EN15" s="662"/>
      <c r="EO15" s="662"/>
      <c r="EP15" s="662"/>
      <c r="EQ15" s="662"/>
      <c r="ER15" s="662"/>
      <c r="ES15" s="662"/>
      <c r="ET15" s="662"/>
      <c r="EU15" s="662"/>
      <c r="EV15" s="662"/>
      <c r="EW15" s="662"/>
      <c r="EX15" s="662"/>
      <c r="EY15" s="662"/>
      <c r="EZ15" s="674">
        <f>SUM(BS!S54:S56)</f>
        <v>0</v>
      </c>
      <c r="FA15" s="674"/>
      <c r="FB15" s="674"/>
      <c r="FC15" s="674"/>
      <c r="FD15" s="674"/>
      <c r="FE15" s="674"/>
      <c r="FF15" s="674"/>
      <c r="FG15" s="674"/>
      <c r="FH15" s="674"/>
      <c r="FI15" s="674"/>
      <c r="FJ15" s="674"/>
      <c r="FK15" s="674"/>
      <c r="FL15" s="674"/>
    </row>
    <row r="16" spans="1:168" ht="6" customHeight="1">
      <c r="A16" s="406"/>
      <c r="B16" s="662"/>
      <c r="C16" s="662"/>
      <c r="D16" s="662"/>
      <c r="E16" s="662"/>
      <c r="F16" s="662"/>
      <c r="G16" s="662"/>
      <c r="H16" s="662"/>
      <c r="I16" s="662"/>
      <c r="J16" s="662"/>
      <c r="K16" s="662"/>
      <c r="L16" s="662"/>
      <c r="M16" s="662"/>
      <c r="N16" s="662"/>
      <c r="O16" s="662"/>
      <c r="P16" s="662"/>
      <c r="Q16" s="662"/>
      <c r="R16" s="662"/>
      <c r="S16" s="662"/>
      <c r="T16" s="652"/>
      <c r="U16" s="652"/>
      <c r="V16" s="652"/>
      <c r="W16" s="652"/>
      <c r="X16" s="652"/>
      <c r="Y16" s="652"/>
      <c r="Z16" s="652"/>
      <c r="AA16" s="652"/>
      <c r="AB16" s="652"/>
      <c r="AC16" s="652"/>
      <c r="AD16" s="652"/>
      <c r="AE16" s="660"/>
      <c r="AF16" s="660"/>
      <c r="AG16" s="660"/>
      <c r="AH16" s="660"/>
      <c r="AI16" s="660"/>
      <c r="AJ16" s="660"/>
      <c r="AK16" s="660"/>
      <c r="AL16" s="660"/>
      <c r="AM16" s="660"/>
      <c r="AN16" s="660"/>
      <c r="AO16" s="660"/>
      <c r="AP16" s="652"/>
      <c r="AQ16" s="652"/>
      <c r="AR16" s="652"/>
      <c r="AS16" s="652"/>
      <c r="AT16" s="652"/>
      <c r="AU16" s="652"/>
      <c r="AV16" s="652"/>
      <c r="AW16" s="652"/>
      <c r="AX16" s="652"/>
      <c r="AY16" s="652"/>
      <c r="AZ16" s="652"/>
      <c r="BA16" s="650"/>
      <c r="BB16" s="650"/>
      <c r="BC16" s="650"/>
      <c r="BD16" s="650"/>
      <c r="BE16" s="650"/>
      <c r="BF16" s="650"/>
      <c r="BG16" s="650"/>
      <c r="BH16" s="650"/>
      <c r="BI16" s="650"/>
      <c r="BJ16" s="650"/>
      <c r="BK16" s="650"/>
      <c r="BL16" s="652"/>
      <c r="BM16" s="652"/>
      <c r="BN16" s="652"/>
      <c r="BO16" s="652"/>
      <c r="BP16" s="652"/>
      <c r="BQ16" s="652"/>
      <c r="BR16" s="652"/>
      <c r="BS16" s="652"/>
      <c r="BT16" s="652"/>
      <c r="BU16" s="652"/>
      <c r="BV16" s="652"/>
      <c r="BW16" s="664"/>
      <c r="BX16" s="664"/>
      <c r="BY16" s="664"/>
      <c r="BZ16" s="664"/>
      <c r="CA16" s="664"/>
      <c r="CB16" s="664"/>
      <c r="CC16" s="664"/>
      <c r="CD16" s="664"/>
      <c r="CE16" s="664"/>
      <c r="CF16" s="664"/>
      <c r="CG16" s="664"/>
      <c r="CH16" s="664"/>
      <c r="CI16" s="664"/>
      <c r="CJ16" s="664"/>
      <c r="CK16" s="664"/>
      <c r="CL16" s="664"/>
      <c r="CM16" s="664"/>
      <c r="CN16" s="664"/>
      <c r="CO16" s="664"/>
      <c r="CP16" s="664"/>
      <c r="CQ16" s="664"/>
      <c r="CR16" s="664"/>
      <c r="CS16" s="664"/>
      <c r="CT16" s="664"/>
      <c r="CU16" s="664"/>
      <c r="CV16" s="664"/>
      <c r="CW16" s="664"/>
      <c r="CX16" s="664"/>
      <c r="CY16" s="664"/>
      <c r="CZ16" s="664"/>
      <c r="DA16" s="664"/>
      <c r="DB16" s="664"/>
      <c r="DC16" s="664"/>
      <c r="DD16" s="664"/>
      <c r="DE16" s="664"/>
      <c r="DF16" s="664"/>
      <c r="DG16" s="664"/>
      <c r="DH16" s="664"/>
      <c r="DI16" s="664"/>
      <c r="DJ16" s="664"/>
      <c r="DK16" s="664"/>
      <c r="DL16" s="664"/>
      <c r="DM16" s="664"/>
      <c r="DN16" s="664"/>
      <c r="DO16" s="664"/>
      <c r="DP16" s="664"/>
      <c r="DQ16" s="664"/>
      <c r="DR16" s="664"/>
      <c r="DS16" s="664"/>
      <c r="DT16" s="664"/>
      <c r="DU16" s="664"/>
      <c r="DV16" s="664"/>
      <c r="DW16" s="404"/>
      <c r="DY16" s="408"/>
      <c r="DZ16" s="662"/>
      <c r="EA16" s="662"/>
      <c r="EB16" s="662"/>
      <c r="EC16" s="662"/>
      <c r="ED16" s="662"/>
      <c r="EE16" s="662"/>
      <c r="EF16" s="662"/>
      <c r="EG16" s="662"/>
      <c r="EH16" s="662"/>
      <c r="EI16" s="662"/>
      <c r="EJ16" s="662"/>
      <c r="EK16" s="662"/>
      <c r="EL16" s="662"/>
      <c r="EM16" s="662"/>
      <c r="EN16" s="662"/>
      <c r="EO16" s="662"/>
      <c r="EP16" s="662"/>
      <c r="EQ16" s="662"/>
      <c r="ER16" s="662"/>
      <c r="ES16" s="662"/>
      <c r="ET16" s="662"/>
      <c r="EU16" s="662"/>
      <c r="EV16" s="662"/>
      <c r="EW16" s="662"/>
      <c r="EX16" s="662"/>
      <c r="EY16" s="662"/>
      <c r="EZ16" s="674"/>
      <c r="FA16" s="674"/>
      <c r="FB16" s="674"/>
      <c r="FC16" s="674"/>
      <c r="FD16" s="674"/>
      <c r="FE16" s="674"/>
      <c r="FF16" s="674"/>
      <c r="FG16" s="674"/>
      <c r="FH16" s="674"/>
      <c r="FI16" s="674"/>
      <c r="FJ16" s="674"/>
      <c r="FK16" s="674"/>
      <c r="FL16" s="674"/>
    </row>
    <row r="17" spans="1:168" ht="6" customHeight="1">
      <c r="A17" s="406"/>
      <c r="B17" s="662" t="s">
        <v>129</v>
      </c>
      <c r="C17" s="662"/>
      <c r="D17" s="662"/>
      <c r="E17" s="662"/>
      <c r="F17" s="662"/>
      <c r="G17" s="662"/>
      <c r="H17" s="662"/>
      <c r="I17" s="662"/>
      <c r="J17" s="662"/>
      <c r="K17" s="662"/>
      <c r="L17" s="662"/>
      <c r="M17" s="662"/>
      <c r="N17" s="662"/>
      <c r="O17" s="662"/>
      <c r="P17" s="662"/>
      <c r="Q17" s="662"/>
      <c r="R17" s="662"/>
      <c r="S17" s="662"/>
      <c r="T17" s="652">
        <f>BS!S25</f>
        <v>0</v>
      </c>
      <c r="U17" s="652"/>
      <c r="V17" s="652"/>
      <c r="W17" s="652"/>
      <c r="X17" s="652"/>
      <c r="Y17" s="652"/>
      <c r="Z17" s="652"/>
      <c r="AA17" s="652"/>
      <c r="AB17" s="652"/>
      <c r="AC17" s="652"/>
      <c r="AD17" s="652"/>
      <c r="AE17" s="660" t="e">
        <f>-#REF!</f>
        <v>#REF!</v>
      </c>
      <c r="AF17" s="660"/>
      <c r="AG17" s="660"/>
      <c r="AH17" s="660"/>
      <c r="AI17" s="660"/>
      <c r="AJ17" s="660"/>
      <c r="AK17" s="660"/>
      <c r="AL17" s="660"/>
      <c r="AM17" s="660"/>
      <c r="AN17" s="660"/>
      <c r="AO17" s="660"/>
      <c r="AP17" s="652" t="e">
        <f>+T17+AE17</f>
        <v>#REF!</v>
      </c>
      <c r="AQ17" s="652"/>
      <c r="AR17" s="652"/>
      <c r="AS17" s="652"/>
      <c r="AT17" s="652"/>
      <c r="AU17" s="652"/>
      <c r="AV17" s="652"/>
      <c r="AW17" s="652"/>
      <c r="AX17" s="652"/>
      <c r="AY17" s="652"/>
      <c r="AZ17" s="652"/>
      <c r="BA17" s="650" t="e">
        <f>AE17</f>
        <v>#REF!</v>
      </c>
      <c r="BB17" s="650"/>
      <c r="BC17" s="650"/>
      <c r="BD17" s="650"/>
      <c r="BE17" s="650"/>
      <c r="BF17" s="650"/>
      <c r="BG17" s="650"/>
      <c r="BH17" s="650"/>
      <c r="BI17" s="650"/>
      <c r="BJ17" s="650"/>
      <c r="BK17" s="650"/>
      <c r="BL17" s="652" t="e">
        <f>+T17+BA17</f>
        <v>#REF!</v>
      </c>
      <c r="BM17" s="652"/>
      <c r="BN17" s="652"/>
      <c r="BO17" s="652"/>
      <c r="BP17" s="652"/>
      <c r="BQ17" s="652"/>
      <c r="BR17" s="652"/>
      <c r="BS17" s="652"/>
      <c r="BT17" s="652"/>
      <c r="BU17" s="652"/>
      <c r="BV17" s="652"/>
      <c r="BW17" s="664"/>
      <c r="BX17" s="664"/>
      <c r="BY17" s="664"/>
      <c r="BZ17" s="664"/>
      <c r="CA17" s="664"/>
      <c r="CB17" s="664"/>
      <c r="CC17" s="664"/>
      <c r="CD17" s="664"/>
      <c r="CE17" s="664"/>
      <c r="CF17" s="664"/>
      <c r="CG17" s="664"/>
      <c r="CH17" s="664"/>
      <c r="CI17" s="664"/>
      <c r="CJ17" s="664"/>
      <c r="CK17" s="664"/>
      <c r="CL17" s="664"/>
      <c r="CM17" s="664"/>
      <c r="CN17" s="664"/>
      <c r="CO17" s="664"/>
      <c r="CP17" s="664"/>
      <c r="CQ17" s="664"/>
      <c r="CR17" s="664"/>
      <c r="CS17" s="664"/>
      <c r="CT17" s="664"/>
      <c r="CU17" s="664"/>
      <c r="CV17" s="664"/>
      <c r="CW17" s="664"/>
      <c r="CX17" s="664"/>
      <c r="CY17" s="664"/>
      <c r="CZ17" s="664"/>
      <c r="DA17" s="664"/>
      <c r="DB17" s="664"/>
      <c r="DC17" s="664"/>
      <c r="DD17" s="664"/>
      <c r="DE17" s="664"/>
      <c r="DF17" s="664"/>
      <c r="DG17" s="664"/>
      <c r="DH17" s="664"/>
      <c r="DI17" s="664"/>
      <c r="DJ17" s="664"/>
      <c r="DK17" s="664"/>
      <c r="DL17" s="664"/>
      <c r="DM17" s="664"/>
      <c r="DN17" s="664"/>
      <c r="DO17" s="664"/>
      <c r="DP17" s="664"/>
      <c r="DQ17" s="664"/>
      <c r="DR17" s="664"/>
      <c r="DS17" s="664"/>
      <c r="DT17" s="664"/>
      <c r="DU17" s="664"/>
      <c r="DV17" s="664"/>
      <c r="DW17" s="404"/>
      <c r="DY17" s="662" t="s">
        <v>441</v>
      </c>
      <c r="DZ17" s="662"/>
      <c r="EA17" s="662"/>
      <c r="EB17" s="662"/>
      <c r="EC17" s="662"/>
      <c r="ED17" s="662"/>
      <c r="EE17" s="662"/>
      <c r="EF17" s="662"/>
      <c r="EG17" s="662"/>
      <c r="EH17" s="662"/>
      <c r="EI17" s="662"/>
      <c r="EJ17" s="662"/>
      <c r="EK17" s="662"/>
      <c r="EL17" s="662"/>
      <c r="EM17" s="662"/>
      <c r="EN17" s="662"/>
      <c r="EO17" s="662"/>
      <c r="EP17" s="662"/>
      <c r="EQ17" s="662"/>
      <c r="ER17" s="662"/>
      <c r="ES17" s="662"/>
      <c r="ET17" s="662"/>
      <c r="EU17" s="662"/>
      <c r="EV17" s="662"/>
      <c r="EW17" s="662"/>
      <c r="EX17" s="662"/>
      <c r="EY17" s="662"/>
      <c r="EZ17" s="674">
        <f>SUM(EZ11:FL16)</f>
        <v>0</v>
      </c>
      <c r="FA17" s="674"/>
      <c r="FB17" s="674"/>
      <c r="FC17" s="674"/>
      <c r="FD17" s="674"/>
      <c r="FE17" s="674"/>
      <c r="FF17" s="674"/>
      <c r="FG17" s="674"/>
      <c r="FH17" s="674"/>
      <c r="FI17" s="674"/>
      <c r="FJ17" s="674"/>
      <c r="FK17" s="674"/>
      <c r="FL17" s="674"/>
    </row>
    <row r="18" spans="1:168" ht="6" customHeight="1">
      <c r="A18" s="406"/>
      <c r="B18" s="662"/>
      <c r="C18" s="662"/>
      <c r="D18" s="662"/>
      <c r="E18" s="662"/>
      <c r="F18" s="662"/>
      <c r="G18" s="662"/>
      <c r="H18" s="662"/>
      <c r="I18" s="662"/>
      <c r="J18" s="662"/>
      <c r="K18" s="662"/>
      <c r="L18" s="662"/>
      <c r="M18" s="662"/>
      <c r="N18" s="662"/>
      <c r="O18" s="662"/>
      <c r="P18" s="662"/>
      <c r="Q18" s="662"/>
      <c r="R18" s="662"/>
      <c r="S18" s="662"/>
      <c r="T18" s="652"/>
      <c r="U18" s="652"/>
      <c r="V18" s="652"/>
      <c r="W18" s="652"/>
      <c r="X18" s="652"/>
      <c r="Y18" s="652"/>
      <c r="Z18" s="652"/>
      <c r="AA18" s="652"/>
      <c r="AB18" s="652"/>
      <c r="AC18" s="652"/>
      <c r="AD18" s="652"/>
      <c r="AE18" s="660"/>
      <c r="AF18" s="660"/>
      <c r="AG18" s="660"/>
      <c r="AH18" s="660"/>
      <c r="AI18" s="660"/>
      <c r="AJ18" s="660"/>
      <c r="AK18" s="660"/>
      <c r="AL18" s="660"/>
      <c r="AM18" s="660"/>
      <c r="AN18" s="660"/>
      <c r="AO18" s="660"/>
      <c r="AP18" s="652"/>
      <c r="AQ18" s="652"/>
      <c r="AR18" s="652"/>
      <c r="AS18" s="652"/>
      <c r="AT18" s="652"/>
      <c r="AU18" s="652"/>
      <c r="AV18" s="652"/>
      <c r="AW18" s="652"/>
      <c r="AX18" s="652"/>
      <c r="AY18" s="652"/>
      <c r="AZ18" s="652"/>
      <c r="BA18" s="650"/>
      <c r="BB18" s="650"/>
      <c r="BC18" s="650"/>
      <c r="BD18" s="650"/>
      <c r="BE18" s="650"/>
      <c r="BF18" s="650"/>
      <c r="BG18" s="650"/>
      <c r="BH18" s="650"/>
      <c r="BI18" s="650"/>
      <c r="BJ18" s="650"/>
      <c r="BK18" s="650"/>
      <c r="BL18" s="652"/>
      <c r="BM18" s="652"/>
      <c r="BN18" s="652"/>
      <c r="BO18" s="652"/>
      <c r="BP18" s="652"/>
      <c r="BQ18" s="652"/>
      <c r="BR18" s="652"/>
      <c r="BS18" s="652"/>
      <c r="BT18" s="652"/>
      <c r="BU18" s="652"/>
      <c r="BV18" s="652"/>
      <c r="BW18" s="664"/>
      <c r="BX18" s="664"/>
      <c r="BY18" s="664"/>
      <c r="BZ18" s="664"/>
      <c r="CA18" s="664"/>
      <c r="CB18" s="664"/>
      <c r="CC18" s="664"/>
      <c r="CD18" s="664"/>
      <c r="CE18" s="664"/>
      <c r="CF18" s="664"/>
      <c r="CG18" s="664"/>
      <c r="CH18" s="664"/>
      <c r="CI18" s="664"/>
      <c r="CJ18" s="664"/>
      <c r="CK18" s="664"/>
      <c r="CL18" s="664"/>
      <c r="CM18" s="664"/>
      <c r="CN18" s="664"/>
      <c r="CO18" s="664"/>
      <c r="CP18" s="664"/>
      <c r="CQ18" s="664"/>
      <c r="CR18" s="664"/>
      <c r="CS18" s="664"/>
      <c r="CT18" s="664"/>
      <c r="CU18" s="664"/>
      <c r="CV18" s="664"/>
      <c r="CW18" s="664"/>
      <c r="CX18" s="664"/>
      <c r="CY18" s="664"/>
      <c r="CZ18" s="664"/>
      <c r="DA18" s="664"/>
      <c r="DB18" s="664"/>
      <c r="DC18" s="664"/>
      <c r="DD18" s="664"/>
      <c r="DE18" s="664"/>
      <c r="DF18" s="664"/>
      <c r="DG18" s="664"/>
      <c r="DH18" s="664"/>
      <c r="DI18" s="664"/>
      <c r="DJ18" s="664"/>
      <c r="DK18" s="664"/>
      <c r="DL18" s="664"/>
      <c r="DM18" s="664"/>
      <c r="DN18" s="664"/>
      <c r="DO18" s="664"/>
      <c r="DP18" s="664"/>
      <c r="DQ18" s="664"/>
      <c r="DR18" s="664"/>
      <c r="DS18" s="664"/>
      <c r="DT18" s="664"/>
      <c r="DU18" s="664"/>
      <c r="DV18" s="664"/>
      <c r="DW18" s="404"/>
      <c r="DY18" s="662"/>
      <c r="DZ18" s="662"/>
      <c r="EA18" s="662"/>
      <c r="EB18" s="662"/>
      <c r="EC18" s="662"/>
      <c r="ED18" s="662"/>
      <c r="EE18" s="662"/>
      <c r="EF18" s="662"/>
      <c r="EG18" s="662"/>
      <c r="EH18" s="662"/>
      <c r="EI18" s="662"/>
      <c r="EJ18" s="662"/>
      <c r="EK18" s="662"/>
      <c r="EL18" s="662"/>
      <c r="EM18" s="662"/>
      <c r="EN18" s="662"/>
      <c r="EO18" s="662"/>
      <c r="EP18" s="662"/>
      <c r="EQ18" s="662"/>
      <c r="ER18" s="662"/>
      <c r="ES18" s="662"/>
      <c r="ET18" s="662"/>
      <c r="EU18" s="662"/>
      <c r="EV18" s="662"/>
      <c r="EW18" s="662"/>
      <c r="EX18" s="662"/>
      <c r="EY18" s="662"/>
      <c r="EZ18" s="674"/>
      <c r="FA18" s="674"/>
      <c r="FB18" s="674"/>
      <c r="FC18" s="674"/>
      <c r="FD18" s="674"/>
      <c r="FE18" s="674"/>
      <c r="FF18" s="674"/>
      <c r="FG18" s="674"/>
      <c r="FH18" s="674"/>
      <c r="FI18" s="674"/>
      <c r="FJ18" s="674"/>
      <c r="FK18" s="674"/>
      <c r="FL18" s="674"/>
    </row>
    <row r="19" spans="1:168" ht="6" customHeight="1">
      <c r="A19" s="406"/>
      <c r="B19" s="662" t="s">
        <v>442</v>
      </c>
      <c r="C19" s="662"/>
      <c r="D19" s="662"/>
      <c r="E19" s="662"/>
      <c r="F19" s="662"/>
      <c r="G19" s="662"/>
      <c r="H19" s="662"/>
      <c r="I19" s="662"/>
      <c r="J19" s="662"/>
      <c r="K19" s="662"/>
      <c r="L19" s="662"/>
      <c r="M19" s="662"/>
      <c r="N19" s="662"/>
      <c r="O19" s="662"/>
      <c r="P19" s="662"/>
      <c r="Q19" s="662"/>
      <c r="R19" s="662"/>
      <c r="S19" s="662"/>
      <c r="T19" s="652">
        <f>BS!S26</f>
        <v>0</v>
      </c>
      <c r="U19" s="652"/>
      <c r="V19" s="652"/>
      <c r="W19" s="652"/>
      <c r="X19" s="652"/>
      <c r="Y19" s="652"/>
      <c r="Z19" s="652"/>
      <c r="AA19" s="652"/>
      <c r="AB19" s="652"/>
      <c r="AC19" s="652"/>
      <c r="AD19" s="652"/>
      <c r="AE19" s="660"/>
      <c r="AF19" s="660"/>
      <c r="AG19" s="660"/>
      <c r="AH19" s="660"/>
      <c r="AI19" s="660"/>
      <c r="AJ19" s="660"/>
      <c r="AK19" s="660"/>
      <c r="AL19" s="660"/>
      <c r="AM19" s="660"/>
      <c r="AN19" s="660"/>
      <c r="AO19" s="660"/>
      <c r="AP19" s="652">
        <f>+T19+AE19</f>
        <v>0</v>
      </c>
      <c r="AQ19" s="652"/>
      <c r="AR19" s="652"/>
      <c r="AS19" s="652"/>
      <c r="AT19" s="652"/>
      <c r="AU19" s="652"/>
      <c r="AV19" s="652"/>
      <c r="AW19" s="652"/>
      <c r="AX19" s="652"/>
      <c r="AY19" s="652"/>
      <c r="AZ19" s="652"/>
      <c r="BA19" s="650">
        <f>AE19</f>
        <v>0</v>
      </c>
      <c r="BB19" s="650"/>
      <c r="BC19" s="650"/>
      <c r="BD19" s="650"/>
      <c r="BE19" s="650"/>
      <c r="BF19" s="650"/>
      <c r="BG19" s="650"/>
      <c r="BH19" s="650"/>
      <c r="BI19" s="650"/>
      <c r="BJ19" s="650"/>
      <c r="BK19" s="650"/>
      <c r="BL19" s="652">
        <f>+T19+BA19</f>
        <v>0</v>
      </c>
      <c r="BM19" s="652"/>
      <c r="BN19" s="652"/>
      <c r="BO19" s="652"/>
      <c r="BP19" s="652"/>
      <c r="BQ19" s="652"/>
      <c r="BR19" s="652"/>
      <c r="BS19" s="652"/>
      <c r="BT19" s="652"/>
      <c r="BU19" s="652"/>
      <c r="BV19" s="652"/>
      <c r="BW19" s="664"/>
      <c r="BX19" s="664"/>
      <c r="BY19" s="664"/>
      <c r="BZ19" s="664"/>
      <c r="CA19" s="664"/>
      <c r="CB19" s="664"/>
      <c r="CC19" s="664"/>
      <c r="CD19" s="664"/>
      <c r="CE19" s="664"/>
      <c r="CF19" s="664"/>
      <c r="CG19" s="664"/>
      <c r="CH19" s="664"/>
      <c r="CI19" s="664"/>
      <c r="CJ19" s="664"/>
      <c r="CK19" s="664"/>
      <c r="CL19" s="664"/>
      <c r="CM19" s="664"/>
      <c r="CN19" s="664"/>
      <c r="CO19" s="664"/>
      <c r="CP19" s="664"/>
      <c r="CQ19" s="664"/>
      <c r="CR19" s="664"/>
      <c r="CS19" s="664"/>
      <c r="CT19" s="664"/>
      <c r="CU19" s="664"/>
      <c r="CV19" s="664"/>
      <c r="CW19" s="664"/>
      <c r="CX19" s="664"/>
      <c r="CY19" s="664"/>
      <c r="CZ19" s="664"/>
      <c r="DA19" s="664"/>
      <c r="DB19" s="664"/>
      <c r="DC19" s="664"/>
      <c r="DD19" s="664"/>
      <c r="DE19" s="664"/>
      <c r="DF19" s="664"/>
      <c r="DG19" s="664"/>
      <c r="DH19" s="664"/>
      <c r="DI19" s="664"/>
      <c r="DJ19" s="664"/>
      <c r="DK19" s="664"/>
      <c r="DL19" s="664"/>
      <c r="DM19" s="664"/>
      <c r="DN19" s="664"/>
      <c r="DO19" s="664"/>
      <c r="DP19" s="664"/>
      <c r="DQ19" s="664"/>
      <c r="DR19" s="664"/>
      <c r="DS19" s="664"/>
      <c r="DT19" s="664"/>
      <c r="DU19" s="664"/>
      <c r="DV19" s="664"/>
      <c r="DW19" s="404"/>
      <c r="DY19" s="662" t="s">
        <v>443</v>
      </c>
      <c r="DZ19" s="662"/>
      <c r="EA19" s="662"/>
      <c r="EB19" s="662"/>
      <c r="EC19" s="662"/>
      <c r="ED19" s="662"/>
      <c r="EE19" s="662"/>
      <c r="EF19" s="662"/>
      <c r="EG19" s="662"/>
      <c r="EH19" s="662"/>
      <c r="EI19" s="662"/>
      <c r="EJ19" s="662"/>
      <c r="EK19" s="662"/>
      <c r="EL19" s="662"/>
      <c r="EM19" s="662"/>
      <c r="EN19" s="662"/>
      <c r="EO19" s="662"/>
      <c r="EP19" s="662"/>
      <c r="EQ19" s="662"/>
      <c r="ER19" s="662"/>
      <c r="ES19" s="662"/>
      <c r="ET19" s="662"/>
      <c r="EU19" s="662"/>
      <c r="EV19" s="662"/>
      <c r="EW19" s="662"/>
      <c r="EX19" s="662"/>
      <c r="EY19" s="662"/>
      <c r="EZ19" s="674">
        <f>BS!S66</f>
        <v>0</v>
      </c>
      <c r="FA19" s="674"/>
      <c r="FB19" s="674"/>
      <c r="FC19" s="674"/>
      <c r="FD19" s="674"/>
      <c r="FE19" s="674"/>
      <c r="FF19" s="674"/>
      <c r="FG19" s="674"/>
      <c r="FH19" s="674"/>
      <c r="FI19" s="674"/>
      <c r="FJ19" s="674"/>
      <c r="FK19" s="674"/>
      <c r="FL19" s="674"/>
    </row>
    <row r="20" spans="1:168" ht="6" customHeight="1">
      <c r="A20" s="406"/>
      <c r="B20" s="662"/>
      <c r="C20" s="662"/>
      <c r="D20" s="662"/>
      <c r="E20" s="662"/>
      <c r="F20" s="662"/>
      <c r="G20" s="662"/>
      <c r="H20" s="662"/>
      <c r="I20" s="662"/>
      <c r="J20" s="662"/>
      <c r="K20" s="662"/>
      <c r="L20" s="662"/>
      <c r="M20" s="662"/>
      <c r="N20" s="662"/>
      <c r="O20" s="662"/>
      <c r="P20" s="662"/>
      <c r="Q20" s="662"/>
      <c r="R20" s="662"/>
      <c r="S20" s="662"/>
      <c r="T20" s="652"/>
      <c r="U20" s="652"/>
      <c r="V20" s="652"/>
      <c r="W20" s="652"/>
      <c r="X20" s="652"/>
      <c r="Y20" s="652"/>
      <c r="Z20" s="652"/>
      <c r="AA20" s="652"/>
      <c r="AB20" s="652"/>
      <c r="AC20" s="652"/>
      <c r="AD20" s="652"/>
      <c r="AE20" s="660"/>
      <c r="AF20" s="660"/>
      <c r="AG20" s="660"/>
      <c r="AH20" s="660"/>
      <c r="AI20" s="660"/>
      <c r="AJ20" s="660"/>
      <c r="AK20" s="660"/>
      <c r="AL20" s="660"/>
      <c r="AM20" s="660"/>
      <c r="AN20" s="660"/>
      <c r="AO20" s="660"/>
      <c r="AP20" s="652"/>
      <c r="AQ20" s="652"/>
      <c r="AR20" s="652"/>
      <c r="AS20" s="652"/>
      <c r="AT20" s="652"/>
      <c r="AU20" s="652"/>
      <c r="AV20" s="652"/>
      <c r="AW20" s="652"/>
      <c r="AX20" s="652"/>
      <c r="AY20" s="652"/>
      <c r="AZ20" s="652"/>
      <c r="BA20" s="650"/>
      <c r="BB20" s="650"/>
      <c r="BC20" s="650"/>
      <c r="BD20" s="650"/>
      <c r="BE20" s="650"/>
      <c r="BF20" s="650"/>
      <c r="BG20" s="650"/>
      <c r="BH20" s="650"/>
      <c r="BI20" s="650"/>
      <c r="BJ20" s="650"/>
      <c r="BK20" s="650"/>
      <c r="BL20" s="652"/>
      <c r="BM20" s="652"/>
      <c r="BN20" s="652"/>
      <c r="BO20" s="652"/>
      <c r="BP20" s="652"/>
      <c r="BQ20" s="652"/>
      <c r="BR20" s="652"/>
      <c r="BS20" s="652"/>
      <c r="BT20" s="652"/>
      <c r="BU20" s="652"/>
      <c r="BV20" s="652"/>
      <c r="BW20" s="664"/>
      <c r="BX20" s="664"/>
      <c r="BY20" s="664"/>
      <c r="BZ20" s="664"/>
      <c r="CA20" s="664"/>
      <c r="CB20" s="664"/>
      <c r="CC20" s="664"/>
      <c r="CD20" s="664"/>
      <c r="CE20" s="664"/>
      <c r="CF20" s="664"/>
      <c r="CG20" s="664"/>
      <c r="CH20" s="664"/>
      <c r="CI20" s="664"/>
      <c r="CJ20" s="664"/>
      <c r="CK20" s="664"/>
      <c r="CL20" s="664"/>
      <c r="CM20" s="664"/>
      <c r="CN20" s="664"/>
      <c r="CO20" s="664"/>
      <c r="CP20" s="664"/>
      <c r="CQ20" s="664"/>
      <c r="CR20" s="664"/>
      <c r="CS20" s="664"/>
      <c r="CT20" s="664"/>
      <c r="CU20" s="664"/>
      <c r="CV20" s="664"/>
      <c r="CW20" s="664"/>
      <c r="CX20" s="664"/>
      <c r="CY20" s="664"/>
      <c r="CZ20" s="664"/>
      <c r="DA20" s="664"/>
      <c r="DB20" s="664"/>
      <c r="DC20" s="664"/>
      <c r="DD20" s="664"/>
      <c r="DE20" s="664"/>
      <c r="DF20" s="664"/>
      <c r="DG20" s="664"/>
      <c r="DH20" s="664"/>
      <c r="DI20" s="664"/>
      <c r="DJ20" s="664"/>
      <c r="DK20" s="664"/>
      <c r="DL20" s="664"/>
      <c r="DM20" s="664"/>
      <c r="DN20" s="664"/>
      <c r="DO20" s="664"/>
      <c r="DP20" s="664"/>
      <c r="DQ20" s="664"/>
      <c r="DR20" s="664"/>
      <c r="DS20" s="664"/>
      <c r="DT20" s="664"/>
      <c r="DU20" s="664"/>
      <c r="DV20" s="664"/>
      <c r="DW20" s="404"/>
      <c r="DY20" s="662"/>
      <c r="DZ20" s="662"/>
      <c r="EA20" s="662"/>
      <c r="EB20" s="662"/>
      <c r="EC20" s="662"/>
      <c r="ED20" s="662"/>
      <c r="EE20" s="662"/>
      <c r="EF20" s="662"/>
      <c r="EG20" s="662"/>
      <c r="EH20" s="662"/>
      <c r="EI20" s="662"/>
      <c r="EJ20" s="662"/>
      <c r="EK20" s="662"/>
      <c r="EL20" s="662"/>
      <c r="EM20" s="662"/>
      <c r="EN20" s="662"/>
      <c r="EO20" s="662"/>
      <c r="EP20" s="662"/>
      <c r="EQ20" s="662"/>
      <c r="ER20" s="662"/>
      <c r="ES20" s="662"/>
      <c r="ET20" s="662"/>
      <c r="EU20" s="662"/>
      <c r="EV20" s="662"/>
      <c r="EW20" s="662"/>
      <c r="EX20" s="662"/>
      <c r="EY20" s="662"/>
      <c r="EZ20" s="674"/>
      <c r="FA20" s="674"/>
      <c r="FB20" s="674"/>
      <c r="FC20" s="674"/>
      <c r="FD20" s="674"/>
      <c r="FE20" s="674"/>
      <c r="FF20" s="674"/>
      <c r="FG20" s="674"/>
      <c r="FH20" s="674"/>
      <c r="FI20" s="674"/>
      <c r="FJ20" s="674"/>
      <c r="FK20" s="674"/>
      <c r="FL20" s="674"/>
    </row>
    <row r="21" spans="1:168" ht="6" customHeight="1">
      <c r="A21" s="406"/>
      <c r="B21" s="662" t="s">
        <v>132</v>
      </c>
      <c r="C21" s="662"/>
      <c r="D21" s="662"/>
      <c r="E21" s="662"/>
      <c r="F21" s="662"/>
      <c r="G21" s="662"/>
      <c r="H21" s="662"/>
      <c r="I21" s="662"/>
      <c r="J21" s="662"/>
      <c r="K21" s="662"/>
      <c r="L21" s="662"/>
      <c r="M21" s="662"/>
      <c r="N21" s="662"/>
      <c r="O21" s="662"/>
      <c r="P21" s="662"/>
      <c r="Q21" s="662"/>
      <c r="R21" s="662"/>
      <c r="S21" s="662"/>
      <c r="T21" s="652">
        <f>BS!S28</f>
        <v>0</v>
      </c>
      <c r="U21" s="652"/>
      <c r="V21" s="652"/>
      <c r="W21" s="652"/>
      <c r="X21" s="652"/>
      <c r="Y21" s="652"/>
      <c r="Z21" s="652"/>
      <c r="AA21" s="652"/>
      <c r="AB21" s="652"/>
      <c r="AC21" s="652"/>
      <c r="AD21" s="652"/>
      <c r="AE21" s="660"/>
      <c r="AF21" s="660"/>
      <c r="AG21" s="660"/>
      <c r="AH21" s="660"/>
      <c r="AI21" s="660"/>
      <c r="AJ21" s="660"/>
      <c r="AK21" s="660"/>
      <c r="AL21" s="660"/>
      <c r="AM21" s="660"/>
      <c r="AN21" s="660"/>
      <c r="AO21" s="660"/>
      <c r="AP21" s="652">
        <f>+T21+AE21</f>
        <v>0</v>
      </c>
      <c r="AQ21" s="652"/>
      <c r="AR21" s="652"/>
      <c r="AS21" s="652"/>
      <c r="AT21" s="652"/>
      <c r="AU21" s="652"/>
      <c r="AV21" s="652"/>
      <c r="AW21" s="652"/>
      <c r="AX21" s="652"/>
      <c r="AY21" s="652"/>
      <c r="AZ21" s="652"/>
      <c r="BA21" s="650">
        <f>AE21</f>
        <v>0</v>
      </c>
      <c r="BB21" s="650"/>
      <c r="BC21" s="650"/>
      <c r="BD21" s="650"/>
      <c r="BE21" s="650"/>
      <c r="BF21" s="650"/>
      <c r="BG21" s="650"/>
      <c r="BH21" s="650"/>
      <c r="BI21" s="650"/>
      <c r="BJ21" s="650"/>
      <c r="BK21" s="650"/>
      <c r="BL21" s="652">
        <f>+T21+BA21</f>
        <v>0</v>
      </c>
      <c r="BM21" s="652"/>
      <c r="BN21" s="652"/>
      <c r="BO21" s="652"/>
      <c r="BP21" s="652"/>
      <c r="BQ21" s="652"/>
      <c r="BR21" s="652"/>
      <c r="BS21" s="652"/>
      <c r="BT21" s="652"/>
      <c r="BU21" s="652"/>
      <c r="BV21" s="652"/>
      <c r="BW21" s="677"/>
      <c r="BX21" s="677"/>
      <c r="BY21" s="677"/>
      <c r="BZ21" s="677"/>
      <c r="CA21" s="677"/>
      <c r="CB21" s="677"/>
      <c r="CC21" s="677"/>
      <c r="CD21" s="677"/>
      <c r="CE21" s="677"/>
      <c r="CF21" s="677"/>
      <c r="CG21" s="677"/>
      <c r="CH21" s="677"/>
      <c r="CI21" s="677"/>
      <c r="CJ21" s="677"/>
      <c r="CK21" s="677"/>
      <c r="CL21" s="677"/>
      <c r="CM21" s="677"/>
      <c r="CN21" s="677"/>
      <c r="CO21" s="677"/>
      <c r="CP21" s="677"/>
      <c r="CQ21" s="677"/>
      <c r="CR21" s="677"/>
      <c r="CS21" s="677"/>
      <c r="CT21" s="677"/>
      <c r="CU21" s="677"/>
      <c r="CV21" s="677"/>
      <c r="CW21" s="677"/>
      <c r="CX21" s="677"/>
      <c r="CY21" s="677"/>
      <c r="CZ21" s="677"/>
      <c r="DA21" s="677"/>
      <c r="DB21" s="677"/>
      <c r="DC21" s="677"/>
      <c r="DD21" s="677"/>
      <c r="DE21" s="677"/>
      <c r="DF21" s="677"/>
      <c r="DG21" s="677"/>
      <c r="DH21" s="677"/>
      <c r="DI21" s="677"/>
      <c r="DJ21" s="677"/>
      <c r="DK21" s="677"/>
      <c r="DL21" s="677"/>
      <c r="DM21" s="677"/>
      <c r="DN21" s="677"/>
      <c r="DO21" s="677"/>
      <c r="DP21" s="677"/>
      <c r="DQ21" s="677"/>
      <c r="DR21" s="677"/>
      <c r="DS21" s="677"/>
      <c r="DT21" s="677"/>
      <c r="DU21" s="677"/>
      <c r="DV21" s="677"/>
      <c r="DW21" s="404"/>
      <c r="DY21" s="662" t="s">
        <v>444</v>
      </c>
      <c r="DZ21" s="662"/>
      <c r="EA21" s="662"/>
      <c r="EB21" s="662"/>
      <c r="EC21" s="662"/>
      <c r="ED21" s="662"/>
      <c r="EE21" s="662"/>
      <c r="EF21" s="662"/>
      <c r="EG21" s="662"/>
      <c r="EH21" s="662"/>
      <c r="EI21" s="662"/>
      <c r="EJ21" s="662"/>
      <c r="EK21" s="662"/>
      <c r="EL21" s="662"/>
      <c r="EM21" s="662"/>
      <c r="EN21" s="662"/>
      <c r="EO21" s="662"/>
      <c r="EP21" s="662"/>
      <c r="EQ21" s="662"/>
      <c r="ER21" s="662"/>
      <c r="ES21" s="662"/>
      <c r="ET21" s="662"/>
      <c r="EU21" s="662"/>
      <c r="EV21" s="662"/>
      <c r="EW21" s="662"/>
      <c r="EX21" s="662"/>
      <c r="EY21" s="662"/>
      <c r="EZ21" s="674">
        <f>+EZ17+EZ19</f>
        <v>0</v>
      </c>
      <c r="FA21" s="674"/>
      <c r="FB21" s="674"/>
      <c r="FC21" s="674"/>
      <c r="FD21" s="674"/>
      <c r="FE21" s="674"/>
      <c r="FF21" s="674"/>
      <c r="FG21" s="674"/>
      <c r="FH21" s="674"/>
      <c r="FI21" s="674"/>
      <c r="FJ21" s="674"/>
      <c r="FK21" s="674"/>
      <c r="FL21" s="674"/>
    </row>
    <row r="22" spans="1:168" ht="6" customHeight="1">
      <c r="A22" s="406"/>
      <c r="B22" s="662"/>
      <c r="C22" s="662"/>
      <c r="D22" s="662"/>
      <c r="E22" s="662"/>
      <c r="F22" s="662"/>
      <c r="G22" s="662"/>
      <c r="H22" s="662"/>
      <c r="I22" s="662"/>
      <c r="J22" s="662"/>
      <c r="K22" s="662"/>
      <c r="L22" s="662"/>
      <c r="M22" s="662"/>
      <c r="N22" s="662"/>
      <c r="O22" s="662"/>
      <c r="P22" s="662"/>
      <c r="Q22" s="662"/>
      <c r="R22" s="662"/>
      <c r="S22" s="662"/>
      <c r="T22" s="652"/>
      <c r="U22" s="652"/>
      <c r="V22" s="652"/>
      <c r="W22" s="652"/>
      <c r="X22" s="652"/>
      <c r="Y22" s="652"/>
      <c r="Z22" s="652"/>
      <c r="AA22" s="652"/>
      <c r="AB22" s="652"/>
      <c r="AC22" s="652"/>
      <c r="AD22" s="652"/>
      <c r="AE22" s="660"/>
      <c r="AF22" s="660"/>
      <c r="AG22" s="660"/>
      <c r="AH22" s="660"/>
      <c r="AI22" s="660"/>
      <c r="AJ22" s="660"/>
      <c r="AK22" s="660"/>
      <c r="AL22" s="660"/>
      <c r="AM22" s="660"/>
      <c r="AN22" s="660"/>
      <c r="AO22" s="660"/>
      <c r="AP22" s="652"/>
      <c r="AQ22" s="652"/>
      <c r="AR22" s="652"/>
      <c r="AS22" s="652"/>
      <c r="AT22" s="652"/>
      <c r="AU22" s="652"/>
      <c r="AV22" s="652"/>
      <c r="AW22" s="652"/>
      <c r="AX22" s="652"/>
      <c r="AY22" s="652"/>
      <c r="AZ22" s="652"/>
      <c r="BA22" s="650"/>
      <c r="BB22" s="650"/>
      <c r="BC22" s="650"/>
      <c r="BD22" s="650"/>
      <c r="BE22" s="650"/>
      <c r="BF22" s="650"/>
      <c r="BG22" s="650"/>
      <c r="BH22" s="650"/>
      <c r="BI22" s="650"/>
      <c r="BJ22" s="650"/>
      <c r="BK22" s="650"/>
      <c r="BL22" s="652"/>
      <c r="BM22" s="652"/>
      <c r="BN22" s="652"/>
      <c r="BO22" s="652"/>
      <c r="BP22" s="652"/>
      <c r="BQ22" s="652"/>
      <c r="BR22" s="652"/>
      <c r="BS22" s="652"/>
      <c r="BT22" s="652"/>
      <c r="BU22" s="652"/>
      <c r="BV22" s="652"/>
      <c r="BW22" s="677"/>
      <c r="BX22" s="677"/>
      <c r="BY22" s="677"/>
      <c r="BZ22" s="677"/>
      <c r="CA22" s="677"/>
      <c r="CB22" s="677"/>
      <c r="CC22" s="677"/>
      <c r="CD22" s="677"/>
      <c r="CE22" s="677"/>
      <c r="CF22" s="677"/>
      <c r="CG22" s="677"/>
      <c r="CH22" s="677"/>
      <c r="CI22" s="677"/>
      <c r="CJ22" s="677"/>
      <c r="CK22" s="677"/>
      <c r="CL22" s="677"/>
      <c r="CM22" s="677"/>
      <c r="CN22" s="677"/>
      <c r="CO22" s="677"/>
      <c r="CP22" s="677"/>
      <c r="CQ22" s="677"/>
      <c r="CR22" s="677"/>
      <c r="CS22" s="677"/>
      <c r="CT22" s="677"/>
      <c r="CU22" s="677"/>
      <c r="CV22" s="677"/>
      <c r="CW22" s="677"/>
      <c r="CX22" s="677"/>
      <c r="CY22" s="677"/>
      <c r="CZ22" s="677"/>
      <c r="DA22" s="677"/>
      <c r="DB22" s="677"/>
      <c r="DC22" s="677"/>
      <c r="DD22" s="677"/>
      <c r="DE22" s="677"/>
      <c r="DF22" s="677"/>
      <c r="DG22" s="677"/>
      <c r="DH22" s="677"/>
      <c r="DI22" s="677"/>
      <c r="DJ22" s="677"/>
      <c r="DK22" s="677"/>
      <c r="DL22" s="677"/>
      <c r="DM22" s="677"/>
      <c r="DN22" s="677"/>
      <c r="DO22" s="677"/>
      <c r="DP22" s="677"/>
      <c r="DQ22" s="677"/>
      <c r="DR22" s="677"/>
      <c r="DS22" s="677"/>
      <c r="DT22" s="677"/>
      <c r="DU22" s="677"/>
      <c r="DV22" s="677"/>
      <c r="DW22" s="404"/>
      <c r="DY22" s="662"/>
      <c r="DZ22" s="662"/>
      <c r="EA22" s="662"/>
      <c r="EB22" s="662"/>
      <c r="EC22" s="662"/>
      <c r="ED22" s="662"/>
      <c r="EE22" s="662"/>
      <c r="EF22" s="662"/>
      <c r="EG22" s="662"/>
      <c r="EH22" s="662"/>
      <c r="EI22" s="662"/>
      <c r="EJ22" s="662"/>
      <c r="EK22" s="662"/>
      <c r="EL22" s="662"/>
      <c r="EM22" s="662"/>
      <c r="EN22" s="662"/>
      <c r="EO22" s="662"/>
      <c r="EP22" s="662"/>
      <c r="EQ22" s="662"/>
      <c r="ER22" s="662"/>
      <c r="ES22" s="662"/>
      <c r="ET22" s="662"/>
      <c r="EU22" s="662"/>
      <c r="EV22" s="662"/>
      <c r="EW22" s="662"/>
      <c r="EX22" s="662"/>
      <c r="EY22" s="662"/>
      <c r="EZ22" s="674"/>
      <c r="FA22" s="674"/>
      <c r="FB22" s="674"/>
      <c r="FC22" s="674"/>
      <c r="FD22" s="674"/>
      <c r="FE22" s="674"/>
      <c r="FF22" s="674"/>
      <c r="FG22" s="674"/>
      <c r="FH22" s="674"/>
      <c r="FI22" s="674"/>
      <c r="FJ22" s="674"/>
      <c r="FK22" s="674"/>
      <c r="FL22" s="674"/>
    </row>
    <row r="23" spans="1:168" ht="6" customHeight="1">
      <c r="A23" s="406"/>
      <c r="B23" s="662"/>
      <c r="C23" s="662"/>
      <c r="D23" s="662"/>
      <c r="E23" s="662"/>
      <c r="F23" s="662"/>
      <c r="G23" s="662"/>
      <c r="H23" s="662"/>
      <c r="I23" s="662"/>
      <c r="J23" s="662"/>
      <c r="K23" s="662"/>
      <c r="L23" s="662"/>
      <c r="M23" s="662"/>
      <c r="N23" s="662"/>
      <c r="O23" s="662"/>
      <c r="P23" s="662"/>
      <c r="Q23" s="662"/>
      <c r="R23" s="662"/>
      <c r="S23" s="662"/>
      <c r="T23" s="652"/>
      <c r="U23" s="652"/>
      <c r="V23" s="652"/>
      <c r="W23" s="652"/>
      <c r="X23" s="652"/>
      <c r="Y23" s="652"/>
      <c r="Z23" s="652"/>
      <c r="AA23" s="652"/>
      <c r="AB23" s="652"/>
      <c r="AC23" s="652"/>
      <c r="AD23" s="652"/>
      <c r="AE23" s="660"/>
      <c r="AF23" s="660"/>
      <c r="AG23" s="660"/>
      <c r="AH23" s="660"/>
      <c r="AI23" s="660"/>
      <c r="AJ23" s="660"/>
      <c r="AK23" s="660"/>
      <c r="AL23" s="660"/>
      <c r="AM23" s="660"/>
      <c r="AN23" s="660"/>
      <c r="AO23" s="660"/>
      <c r="AP23" s="652"/>
      <c r="AQ23" s="652"/>
      <c r="AR23" s="652"/>
      <c r="AS23" s="652"/>
      <c r="AT23" s="652"/>
      <c r="AU23" s="652"/>
      <c r="AV23" s="652"/>
      <c r="AW23" s="652"/>
      <c r="AX23" s="652"/>
      <c r="AY23" s="652"/>
      <c r="AZ23" s="652"/>
      <c r="BA23" s="650"/>
      <c r="BB23" s="650"/>
      <c r="BC23" s="650"/>
      <c r="BD23" s="650"/>
      <c r="BE23" s="650"/>
      <c r="BF23" s="650"/>
      <c r="BG23" s="650"/>
      <c r="BH23" s="650"/>
      <c r="BI23" s="650"/>
      <c r="BJ23" s="650"/>
      <c r="BK23" s="650"/>
      <c r="BL23" s="652"/>
      <c r="BM23" s="652"/>
      <c r="BN23" s="652"/>
      <c r="BO23" s="652"/>
      <c r="BP23" s="652"/>
      <c r="BQ23" s="652"/>
      <c r="BR23" s="652"/>
      <c r="BS23" s="652"/>
      <c r="BT23" s="652"/>
      <c r="BU23" s="652"/>
      <c r="BV23" s="652"/>
      <c r="BW23" s="664"/>
      <c r="BX23" s="664"/>
      <c r="BY23" s="664"/>
      <c r="BZ23" s="664"/>
      <c r="CA23" s="664"/>
      <c r="CB23" s="664"/>
      <c r="CC23" s="664"/>
      <c r="CD23" s="664"/>
      <c r="CE23" s="664"/>
      <c r="CF23" s="664"/>
      <c r="CG23" s="664"/>
      <c r="CH23" s="664"/>
      <c r="CI23" s="664"/>
      <c r="CJ23" s="664"/>
      <c r="CK23" s="664"/>
      <c r="CL23" s="664"/>
      <c r="CM23" s="664"/>
      <c r="CN23" s="664"/>
      <c r="CO23" s="664"/>
      <c r="CP23" s="664"/>
      <c r="CQ23" s="664"/>
      <c r="CR23" s="664"/>
      <c r="CS23" s="664"/>
      <c r="CT23" s="664"/>
      <c r="CU23" s="664"/>
      <c r="CV23" s="664"/>
      <c r="CW23" s="664"/>
      <c r="CX23" s="664"/>
      <c r="CY23" s="664"/>
      <c r="CZ23" s="664"/>
      <c r="DA23" s="664"/>
      <c r="DB23" s="664"/>
      <c r="DC23" s="664"/>
      <c r="DD23" s="664"/>
      <c r="DE23" s="664"/>
      <c r="DF23" s="664"/>
      <c r="DG23" s="664"/>
      <c r="DH23" s="664"/>
      <c r="DI23" s="664"/>
      <c r="DJ23" s="664"/>
      <c r="DK23" s="664"/>
      <c r="DL23" s="664"/>
      <c r="DM23" s="664"/>
      <c r="DN23" s="664"/>
      <c r="DO23" s="664"/>
      <c r="DP23" s="664"/>
      <c r="DQ23" s="664"/>
      <c r="DR23" s="664"/>
      <c r="DS23" s="664"/>
      <c r="DT23" s="664"/>
      <c r="DU23" s="664"/>
      <c r="DV23" s="664"/>
      <c r="DW23" s="404"/>
      <c r="DY23" s="409"/>
      <c r="DZ23" s="409"/>
      <c r="EA23" s="409"/>
      <c r="EB23" s="409"/>
      <c r="EX23" s="410"/>
      <c r="EZ23" s="411"/>
      <c r="FA23" s="411"/>
      <c r="FB23" s="411"/>
      <c r="FC23" s="411"/>
      <c r="FD23" s="411"/>
      <c r="FE23" s="411"/>
      <c r="FF23" s="411"/>
      <c r="FG23" s="411"/>
      <c r="FH23" s="411"/>
      <c r="FI23" s="411"/>
      <c r="FJ23" s="411"/>
      <c r="FK23" s="411"/>
      <c r="FL23" s="411"/>
    </row>
    <row r="24" spans="1:168" ht="6" customHeight="1">
      <c r="A24" s="406"/>
      <c r="B24" s="662"/>
      <c r="C24" s="662"/>
      <c r="D24" s="662"/>
      <c r="E24" s="662"/>
      <c r="F24" s="662"/>
      <c r="G24" s="662"/>
      <c r="H24" s="662"/>
      <c r="I24" s="662"/>
      <c r="J24" s="662"/>
      <c r="K24" s="662"/>
      <c r="L24" s="662"/>
      <c r="M24" s="662"/>
      <c r="N24" s="662"/>
      <c r="O24" s="662"/>
      <c r="P24" s="662"/>
      <c r="Q24" s="662"/>
      <c r="R24" s="662"/>
      <c r="S24" s="662"/>
      <c r="T24" s="652"/>
      <c r="U24" s="652"/>
      <c r="V24" s="652"/>
      <c r="W24" s="652"/>
      <c r="X24" s="652"/>
      <c r="Y24" s="652"/>
      <c r="Z24" s="652"/>
      <c r="AA24" s="652"/>
      <c r="AB24" s="652"/>
      <c r="AC24" s="652"/>
      <c r="AD24" s="652"/>
      <c r="AE24" s="660"/>
      <c r="AF24" s="660"/>
      <c r="AG24" s="660"/>
      <c r="AH24" s="660"/>
      <c r="AI24" s="660"/>
      <c r="AJ24" s="660"/>
      <c r="AK24" s="660"/>
      <c r="AL24" s="660"/>
      <c r="AM24" s="660"/>
      <c r="AN24" s="660"/>
      <c r="AO24" s="660"/>
      <c r="AP24" s="652"/>
      <c r="AQ24" s="652"/>
      <c r="AR24" s="652"/>
      <c r="AS24" s="652"/>
      <c r="AT24" s="652"/>
      <c r="AU24" s="652"/>
      <c r="AV24" s="652"/>
      <c r="AW24" s="652"/>
      <c r="AX24" s="652"/>
      <c r="AY24" s="652"/>
      <c r="AZ24" s="652"/>
      <c r="BA24" s="650"/>
      <c r="BB24" s="650"/>
      <c r="BC24" s="650"/>
      <c r="BD24" s="650"/>
      <c r="BE24" s="650"/>
      <c r="BF24" s="650"/>
      <c r="BG24" s="650"/>
      <c r="BH24" s="650"/>
      <c r="BI24" s="650"/>
      <c r="BJ24" s="650"/>
      <c r="BK24" s="650"/>
      <c r="BL24" s="652"/>
      <c r="BM24" s="652"/>
      <c r="BN24" s="652"/>
      <c r="BO24" s="652"/>
      <c r="BP24" s="652"/>
      <c r="BQ24" s="652"/>
      <c r="BR24" s="652"/>
      <c r="BS24" s="652"/>
      <c r="BT24" s="652"/>
      <c r="BU24" s="652"/>
      <c r="BV24" s="652"/>
      <c r="BW24" s="664"/>
      <c r="BX24" s="664"/>
      <c r="BY24" s="664"/>
      <c r="BZ24" s="664"/>
      <c r="CA24" s="664"/>
      <c r="CB24" s="664"/>
      <c r="CC24" s="664"/>
      <c r="CD24" s="664"/>
      <c r="CE24" s="664"/>
      <c r="CF24" s="664"/>
      <c r="CG24" s="664"/>
      <c r="CH24" s="664"/>
      <c r="CI24" s="664"/>
      <c r="CJ24" s="664"/>
      <c r="CK24" s="664"/>
      <c r="CL24" s="664"/>
      <c r="CM24" s="664"/>
      <c r="CN24" s="664"/>
      <c r="CO24" s="664"/>
      <c r="CP24" s="664"/>
      <c r="CQ24" s="664"/>
      <c r="CR24" s="664"/>
      <c r="CS24" s="664"/>
      <c r="CT24" s="664"/>
      <c r="CU24" s="664"/>
      <c r="CV24" s="664"/>
      <c r="CW24" s="664"/>
      <c r="CX24" s="664"/>
      <c r="CY24" s="664"/>
      <c r="CZ24" s="664"/>
      <c r="DA24" s="664"/>
      <c r="DB24" s="664"/>
      <c r="DC24" s="664"/>
      <c r="DD24" s="664"/>
      <c r="DE24" s="664"/>
      <c r="DF24" s="664"/>
      <c r="DG24" s="664"/>
      <c r="DH24" s="664"/>
      <c r="DI24" s="664"/>
      <c r="DJ24" s="664"/>
      <c r="DK24" s="664"/>
      <c r="DL24" s="664"/>
      <c r="DM24" s="664"/>
      <c r="DN24" s="664"/>
      <c r="DO24" s="664"/>
      <c r="DP24" s="664"/>
      <c r="DQ24" s="664"/>
      <c r="DR24" s="664"/>
      <c r="DS24" s="664"/>
      <c r="DT24" s="664"/>
      <c r="DU24" s="664"/>
      <c r="DV24" s="664"/>
      <c r="DW24" s="404"/>
      <c r="DY24" s="405"/>
      <c r="DZ24" s="662" t="s">
        <v>445</v>
      </c>
      <c r="EA24" s="662"/>
      <c r="EB24" s="662"/>
      <c r="EC24" s="662"/>
      <c r="ED24" s="662"/>
      <c r="EE24" s="662"/>
      <c r="EF24" s="662"/>
      <c r="EG24" s="662"/>
      <c r="EH24" s="662"/>
      <c r="EI24" s="662"/>
      <c r="EJ24" s="662"/>
      <c r="EK24" s="662"/>
      <c r="EL24" s="662"/>
      <c r="EM24" s="662"/>
      <c r="EN24" s="662"/>
      <c r="EO24" s="662"/>
      <c r="EP24" s="662"/>
      <c r="EQ24" s="662"/>
      <c r="ER24" s="662"/>
      <c r="ES24" s="662"/>
      <c r="ET24" s="662"/>
      <c r="EU24" s="662"/>
      <c r="EV24" s="662"/>
      <c r="EW24" s="662"/>
      <c r="EX24" s="662"/>
      <c r="EY24" s="662"/>
      <c r="EZ24" s="670" t="s">
        <v>446</v>
      </c>
      <c r="FA24" s="670"/>
      <c r="FB24" s="671"/>
      <c r="FC24" s="671"/>
      <c r="FD24" s="671"/>
      <c r="FE24" s="671"/>
      <c r="FF24" s="671"/>
      <c r="FG24" s="671"/>
      <c r="FH24" s="671"/>
      <c r="FI24" s="671"/>
      <c r="FJ24" s="671"/>
      <c r="FK24" s="671"/>
      <c r="FL24" s="671"/>
    </row>
    <row r="25" spans="1:168" ht="6" customHeight="1">
      <c r="A25" s="406"/>
      <c r="B25" s="662"/>
      <c r="C25" s="662"/>
      <c r="D25" s="662"/>
      <c r="E25" s="662"/>
      <c r="F25" s="662"/>
      <c r="G25" s="662"/>
      <c r="H25" s="662"/>
      <c r="I25" s="662"/>
      <c r="J25" s="662"/>
      <c r="K25" s="662"/>
      <c r="L25" s="662"/>
      <c r="M25" s="662"/>
      <c r="N25" s="662"/>
      <c r="O25" s="662"/>
      <c r="P25" s="662"/>
      <c r="Q25" s="662"/>
      <c r="R25" s="662"/>
      <c r="S25" s="662"/>
      <c r="T25" s="652"/>
      <c r="U25" s="652"/>
      <c r="V25" s="652"/>
      <c r="W25" s="652"/>
      <c r="X25" s="652"/>
      <c r="Y25" s="652"/>
      <c r="Z25" s="652"/>
      <c r="AA25" s="652"/>
      <c r="AB25" s="652"/>
      <c r="AC25" s="652"/>
      <c r="AD25" s="652"/>
      <c r="AE25" s="660"/>
      <c r="AF25" s="660"/>
      <c r="AG25" s="660"/>
      <c r="AH25" s="660"/>
      <c r="AI25" s="660"/>
      <c r="AJ25" s="660"/>
      <c r="AK25" s="660"/>
      <c r="AL25" s="660"/>
      <c r="AM25" s="660"/>
      <c r="AN25" s="660"/>
      <c r="AO25" s="660"/>
      <c r="AP25" s="652">
        <f>+T25+AE25</f>
        <v>0</v>
      </c>
      <c r="AQ25" s="652"/>
      <c r="AR25" s="652"/>
      <c r="AS25" s="652"/>
      <c r="AT25" s="652"/>
      <c r="AU25" s="652"/>
      <c r="AV25" s="652"/>
      <c r="AW25" s="652"/>
      <c r="AX25" s="652"/>
      <c r="AY25" s="652"/>
      <c r="AZ25" s="652"/>
      <c r="BA25" s="650">
        <f>AE25</f>
        <v>0</v>
      </c>
      <c r="BB25" s="650"/>
      <c r="BC25" s="650"/>
      <c r="BD25" s="650"/>
      <c r="BE25" s="650"/>
      <c r="BF25" s="650"/>
      <c r="BG25" s="650"/>
      <c r="BH25" s="650"/>
      <c r="BI25" s="650"/>
      <c r="BJ25" s="650"/>
      <c r="BK25" s="650"/>
      <c r="BL25" s="652">
        <f>+T25+BA25</f>
        <v>0</v>
      </c>
      <c r="BM25" s="652"/>
      <c r="BN25" s="652"/>
      <c r="BO25" s="652"/>
      <c r="BP25" s="652"/>
      <c r="BQ25" s="652"/>
      <c r="BR25" s="652"/>
      <c r="BS25" s="652"/>
      <c r="BT25" s="652"/>
      <c r="BU25" s="652"/>
      <c r="BV25" s="652"/>
      <c r="BW25" s="664"/>
      <c r="BX25" s="664"/>
      <c r="BY25" s="664"/>
      <c r="BZ25" s="664"/>
      <c r="CA25" s="664"/>
      <c r="CB25" s="664"/>
      <c r="CC25" s="664"/>
      <c r="CD25" s="664"/>
      <c r="CE25" s="664"/>
      <c r="CF25" s="664"/>
      <c r="CG25" s="664"/>
      <c r="CH25" s="664"/>
      <c r="CI25" s="664"/>
      <c r="CJ25" s="664"/>
      <c r="CK25" s="664"/>
      <c r="CL25" s="664"/>
      <c r="CM25" s="664"/>
      <c r="CN25" s="664"/>
      <c r="CO25" s="664"/>
      <c r="CP25" s="664"/>
      <c r="CQ25" s="664"/>
      <c r="CR25" s="664"/>
      <c r="CS25" s="664"/>
      <c r="CT25" s="664"/>
      <c r="CU25" s="664"/>
      <c r="CV25" s="664"/>
      <c r="CW25" s="664"/>
      <c r="CX25" s="664"/>
      <c r="CY25" s="664"/>
      <c r="CZ25" s="664"/>
      <c r="DA25" s="664"/>
      <c r="DB25" s="664"/>
      <c r="DC25" s="664"/>
      <c r="DD25" s="664"/>
      <c r="DE25" s="664"/>
      <c r="DF25" s="664"/>
      <c r="DG25" s="664"/>
      <c r="DH25" s="664"/>
      <c r="DI25" s="664"/>
      <c r="DJ25" s="664"/>
      <c r="DK25" s="664"/>
      <c r="DL25" s="664"/>
      <c r="DM25" s="664"/>
      <c r="DN25" s="664"/>
      <c r="DO25" s="664"/>
      <c r="DP25" s="664"/>
      <c r="DQ25" s="664"/>
      <c r="DR25" s="664"/>
      <c r="DS25" s="664"/>
      <c r="DT25" s="664"/>
      <c r="DU25" s="664"/>
      <c r="DV25" s="664"/>
      <c r="DW25" s="404"/>
      <c r="DY25" s="407"/>
      <c r="DZ25" s="662"/>
      <c r="EA25" s="662"/>
      <c r="EB25" s="662"/>
      <c r="EC25" s="662"/>
      <c r="ED25" s="662"/>
      <c r="EE25" s="662"/>
      <c r="EF25" s="662"/>
      <c r="EG25" s="662"/>
      <c r="EH25" s="662"/>
      <c r="EI25" s="662"/>
      <c r="EJ25" s="662"/>
      <c r="EK25" s="662"/>
      <c r="EL25" s="662"/>
      <c r="EM25" s="662"/>
      <c r="EN25" s="662"/>
      <c r="EO25" s="662"/>
      <c r="EP25" s="662"/>
      <c r="EQ25" s="662"/>
      <c r="ER25" s="662"/>
      <c r="ES25" s="662"/>
      <c r="ET25" s="662"/>
      <c r="EU25" s="662"/>
      <c r="EV25" s="662"/>
      <c r="EW25" s="662"/>
      <c r="EX25" s="662"/>
      <c r="EY25" s="662"/>
      <c r="EZ25" s="670"/>
      <c r="FA25" s="670"/>
      <c r="FB25" s="671"/>
      <c r="FC25" s="671"/>
      <c r="FD25" s="671"/>
      <c r="FE25" s="671"/>
      <c r="FF25" s="671"/>
      <c r="FG25" s="671"/>
      <c r="FH25" s="671"/>
      <c r="FI25" s="671"/>
      <c r="FJ25" s="671"/>
      <c r="FK25" s="671"/>
      <c r="FL25" s="671"/>
    </row>
    <row r="26" spans="1:168" ht="6" customHeight="1">
      <c r="A26" s="406"/>
      <c r="B26" s="662"/>
      <c r="C26" s="662"/>
      <c r="D26" s="662"/>
      <c r="E26" s="662"/>
      <c r="F26" s="662"/>
      <c r="G26" s="662"/>
      <c r="H26" s="662"/>
      <c r="I26" s="662"/>
      <c r="J26" s="662"/>
      <c r="K26" s="662"/>
      <c r="L26" s="662"/>
      <c r="M26" s="662"/>
      <c r="N26" s="662"/>
      <c r="O26" s="662"/>
      <c r="P26" s="662"/>
      <c r="Q26" s="662"/>
      <c r="R26" s="662"/>
      <c r="S26" s="662"/>
      <c r="T26" s="652"/>
      <c r="U26" s="652"/>
      <c r="V26" s="652"/>
      <c r="W26" s="652"/>
      <c r="X26" s="652"/>
      <c r="Y26" s="652"/>
      <c r="Z26" s="652"/>
      <c r="AA26" s="652"/>
      <c r="AB26" s="652"/>
      <c r="AC26" s="652"/>
      <c r="AD26" s="652"/>
      <c r="AE26" s="660"/>
      <c r="AF26" s="660"/>
      <c r="AG26" s="660"/>
      <c r="AH26" s="660"/>
      <c r="AI26" s="660"/>
      <c r="AJ26" s="660"/>
      <c r="AK26" s="660"/>
      <c r="AL26" s="660"/>
      <c r="AM26" s="660"/>
      <c r="AN26" s="660"/>
      <c r="AO26" s="660"/>
      <c r="AP26" s="652"/>
      <c r="AQ26" s="652"/>
      <c r="AR26" s="652"/>
      <c r="AS26" s="652"/>
      <c r="AT26" s="652"/>
      <c r="AU26" s="652"/>
      <c r="AV26" s="652"/>
      <c r="AW26" s="652"/>
      <c r="AX26" s="652"/>
      <c r="AY26" s="652"/>
      <c r="AZ26" s="652"/>
      <c r="BA26" s="650"/>
      <c r="BB26" s="650"/>
      <c r="BC26" s="650"/>
      <c r="BD26" s="650"/>
      <c r="BE26" s="650"/>
      <c r="BF26" s="650"/>
      <c r="BG26" s="650"/>
      <c r="BH26" s="650"/>
      <c r="BI26" s="650"/>
      <c r="BJ26" s="650"/>
      <c r="BK26" s="650"/>
      <c r="BL26" s="652"/>
      <c r="BM26" s="652"/>
      <c r="BN26" s="652"/>
      <c r="BO26" s="652"/>
      <c r="BP26" s="652"/>
      <c r="BQ26" s="652"/>
      <c r="BR26" s="652"/>
      <c r="BS26" s="652"/>
      <c r="BT26" s="652"/>
      <c r="BU26" s="652"/>
      <c r="BV26" s="652"/>
      <c r="BW26" s="664"/>
      <c r="BX26" s="664"/>
      <c r="BY26" s="664"/>
      <c r="BZ26" s="664"/>
      <c r="CA26" s="664"/>
      <c r="CB26" s="664"/>
      <c r="CC26" s="664"/>
      <c r="CD26" s="664"/>
      <c r="CE26" s="664"/>
      <c r="CF26" s="664"/>
      <c r="CG26" s="664"/>
      <c r="CH26" s="664"/>
      <c r="CI26" s="664"/>
      <c r="CJ26" s="664"/>
      <c r="CK26" s="664"/>
      <c r="CL26" s="664"/>
      <c r="CM26" s="664"/>
      <c r="CN26" s="664"/>
      <c r="CO26" s="664"/>
      <c r="CP26" s="664"/>
      <c r="CQ26" s="664"/>
      <c r="CR26" s="664"/>
      <c r="CS26" s="664"/>
      <c r="CT26" s="664"/>
      <c r="CU26" s="664"/>
      <c r="CV26" s="664"/>
      <c r="CW26" s="664"/>
      <c r="CX26" s="664"/>
      <c r="CY26" s="664"/>
      <c r="CZ26" s="664"/>
      <c r="DA26" s="664"/>
      <c r="DB26" s="664"/>
      <c r="DC26" s="664"/>
      <c r="DD26" s="664"/>
      <c r="DE26" s="664"/>
      <c r="DF26" s="664"/>
      <c r="DG26" s="664"/>
      <c r="DH26" s="664"/>
      <c r="DI26" s="664"/>
      <c r="DJ26" s="664"/>
      <c r="DK26" s="664"/>
      <c r="DL26" s="664"/>
      <c r="DM26" s="664"/>
      <c r="DN26" s="664"/>
      <c r="DO26" s="664"/>
      <c r="DP26" s="664"/>
      <c r="DQ26" s="664"/>
      <c r="DR26" s="664"/>
      <c r="DS26" s="664"/>
      <c r="DT26" s="664"/>
      <c r="DU26" s="664"/>
      <c r="DV26" s="664"/>
      <c r="DW26" s="404"/>
      <c r="DY26" s="407"/>
      <c r="DZ26" s="662" t="s">
        <v>447</v>
      </c>
      <c r="EA26" s="662"/>
      <c r="EB26" s="662"/>
      <c r="EC26" s="662"/>
      <c r="ED26" s="662"/>
      <c r="EE26" s="662"/>
      <c r="EF26" s="662"/>
      <c r="EG26" s="662"/>
      <c r="EH26" s="662"/>
      <c r="EI26" s="662"/>
      <c r="EJ26" s="662"/>
      <c r="EK26" s="662"/>
      <c r="EL26" s="662"/>
      <c r="EM26" s="662"/>
      <c r="EN26" s="662"/>
      <c r="EO26" s="662"/>
      <c r="EP26" s="662"/>
      <c r="EQ26" s="662"/>
      <c r="ER26" s="662"/>
      <c r="ES26" s="662"/>
      <c r="ET26" s="662"/>
      <c r="EU26" s="662"/>
      <c r="EV26" s="662"/>
      <c r="EW26" s="662"/>
      <c r="EX26" s="662"/>
      <c r="EY26" s="662"/>
      <c r="EZ26" s="670" t="s">
        <v>448</v>
      </c>
      <c r="FA26" s="670"/>
      <c r="FB26" s="671"/>
      <c r="FC26" s="671"/>
      <c r="FD26" s="671"/>
      <c r="FE26" s="671"/>
      <c r="FF26" s="671"/>
      <c r="FG26" s="671"/>
      <c r="FH26" s="671"/>
      <c r="FI26" s="671"/>
      <c r="FJ26" s="671"/>
      <c r="FK26" s="671"/>
      <c r="FL26" s="671"/>
    </row>
    <row r="27" spans="1:168" ht="6" customHeight="1">
      <c r="A27" s="406"/>
      <c r="B27" s="662"/>
      <c r="C27" s="662"/>
      <c r="D27" s="662"/>
      <c r="E27" s="662"/>
      <c r="F27" s="662"/>
      <c r="G27" s="662"/>
      <c r="H27" s="662"/>
      <c r="I27" s="662"/>
      <c r="J27" s="662"/>
      <c r="K27" s="662"/>
      <c r="L27" s="662"/>
      <c r="M27" s="662"/>
      <c r="N27" s="662"/>
      <c r="O27" s="662"/>
      <c r="P27" s="662"/>
      <c r="Q27" s="662"/>
      <c r="R27" s="662"/>
      <c r="S27" s="662"/>
      <c r="T27" s="652"/>
      <c r="U27" s="652"/>
      <c r="V27" s="652"/>
      <c r="W27" s="652"/>
      <c r="X27" s="652"/>
      <c r="Y27" s="652"/>
      <c r="Z27" s="652"/>
      <c r="AA27" s="652"/>
      <c r="AB27" s="652"/>
      <c r="AC27" s="652"/>
      <c r="AD27" s="652"/>
      <c r="AE27" s="660"/>
      <c r="AF27" s="660"/>
      <c r="AG27" s="660"/>
      <c r="AH27" s="660"/>
      <c r="AI27" s="660"/>
      <c r="AJ27" s="660"/>
      <c r="AK27" s="660"/>
      <c r="AL27" s="660"/>
      <c r="AM27" s="660"/>
      <c r="AN27" s="660"/>
      <c r="AO27" s="660"/>
      <c r="AP27" s="652">
        <f>+T27+AE27</f>
        <v>0</v>
      </c>
      <c r="AQ27" s="652"/>
      <c r="AR27" s="652"/>
      <c r="AS27" s="652"/>
      <c r="AT27" s="652"/>
      <c r="AU27" s="652"/>
      <c r="AV27" s="652"/>
      <c r="AW27" s="652"/>
      <c r="AX27" s="652"/>
      <c r="AY27" s="652"/>
      <c r="AZ27" s="652"/>
      <c r="BA27" s="650">
        <f>AE27</f>
        <v>0</v>
      </c>
      <c r="BB27" s="650"/>
      <c r="BC27" s="650"/>
      <c r="BD27" s="650"/>
      <c r="BE27" s="650"/>
      <c r="BF27" s="650"/>
      <c r="BG27" s="650"/>
      <c r="BH27" s="650"/>
      <c r="BI27" s="650"/>
      <c r="BJ27" s="650"/>
      <c r="BK27" s="650"/>
      <c r="BL27" s="652">
        <f>+T27+BA27</f>
        <v>0</v>
      </c>
      <c r="BM27" s="652"/>
      <c r="BN27" s="652"/>
      <c r="BO27" s="652"/>
      <c r="BP27" s="652"/>
      <c r="BQ27" s="652"/>
      <c r="BR27" s="652"/>
      <c r="BS27" s="652"/>
      <c r="BT27" s="652"/>
      <c r="BU27" s="652"/>
      <c r="BV27" s="652"/>
      <c r="BW27" s="664"/>
      <c r="BX27" s="664"/>
      <c r="BY27" s="664"/>
      <c r="BZ27" s="664"/>
      <c r="CA27" s="664"/>
      <c r="CB27" s="664"/>
      <c r="CC27" s="664"/>
      <c r="CD27" s="664"/>
      <c r="CE27" s="664"/>
      <c r="CF27" s="664"/>
      <c r="CG27" s="664"/>
      <c r="CH27" s="664"/>
      <c r="CI27" s="664"/>
      <c r="CJ27" s="664"/>
      <c r="CK27" s="664"/>
      <c r="CL27" s="664"/>
      <c r="CM27" s="664"/>
      <c r="CN27" s="664"/>
      <c r="CO27" s="664"/>
      <c r="CP27" s="664"/>
      <c r="CQ27" s="664"/>
      <c r="CR27" s="664"/>
      <c r="CS27" s="664"/>
      <c r="CT27" s="664"/>
      <c r="CU27" s="664"/>
      <c r="CV27" s="664"/>
      <c r="CW27" s="664"/>
      <c r="CX27" s="664"/>
      <c r="CY27" s="664"/>
      <c r="CZ27" s="664"/>
      <c r="DA27" s="664"/>
      <c r="DB27" s="664"/>
      <c r="DC27" s="664"/>
      <c r="DD27" s="664"/>
      <c r="DE27" s="664"/>
      <c r="DF27" s="664"/>
      <c r="DG27" s="664"/>
      <c r="DH27" s="664"/>
      <c r="DI27" s="664"/>
      <c r="DJ27" s="664"/>
      <c r="DK27" s="664"/>
      <c r="DL27" s="664"/>
      <c r="DM27" s="664"/>
      <c r="DN27" s="664"/>
      <c r="DO27" s="664"/>
      <c r="DP27" s="664"/>
      <c r="DQ27" s="664"/>
      <c r="DR27" s="664"/>
      <c r="DS27" s="664"/>
      <c r="DT27" s="664"/>
      <c r="DU27" s="664"/>
      <c r="DV27" s="664"/>
      <c r="DW27" s="404"/>
      <c r="DY27" s="408"/>
      <c r="DZ27" s="662"/>
      <c r="EA27" s="662"/>
      <c r="EB27" s="662"/>
      <c r="EC27" s="662"/>
      <c r="ED27" s="662"/>
      <c r="EE27" s="662"/>
      <c r="EF27" s="662"/>
      <c r="EG27" s="662"/>
      <c r="EH27" s="662"/>
      <c r="EI27" s="662"/>
      <c r="EJ27" s="662"/>
      <c r="EK27" s="662"/>
      <c r="EL27" s="662"/>
      <c r="EM27" s="662"/>
      <c r="EN27" s="662"/>
      <c r="EO27" s="662"/>
      <c r="EP27" s="662"/>
      <c r="EQ27" s="662"/>
      <c r="ER27" s="662"/>
      <c r="ES27" s="662"/>
      <c r="ET27" s="662"/>
      <c r="EU27" s="662"/>
      <c r="EV27" s="662"/>
      <c r="EW27" s="662"/>
      <c r="EX27" s="662"/>
      <c r="EY27" s="662"/>
      <c r="EZ27" s="670"/>
      <c r="FA27" s="670"/>
      <c r="FB27" s="671"/>
      <c r="FC27" s="671"/>
      <c r="FD27" s="671"/>
      <c r="FE27" s="671"/>
      <c r="FF27" s="671"/>
      <c r="FG27" s="671"/>
      <c r="FH27" s="671"/>
      <c r="FI27" s="671"/>
      <c r="FJ27" s="671"/>
      <c r="FK27" s="671"/>
      <c r="FL27" s="671"/>
    </row>
    <row r="28" spans="1:168" ht="6" customHeight="1">
      <c r="A28" s="412"/>
      <c r="B28" s="662"/>
      <c r="C28" s="662"/>
      <c r="D28" s="662"/>
      <c r="E28" s="662"/>
      <c r="F28" s="662"/>
      <c r="G28" s="662"/>
      <c r="H28" s="662"/>
      <c r="I28" s="662"/>
      <c r="J28" s="662"/>
      <c r="K28" s="662"/>
      <c r="L28" s="662"/>
      <c r="M28" s="662"/>
      <c r="N28" s="662"/>
      <c r="O28" s="662"/>
      <c r="P28" s="662"/>
      <c r="Q28" s="662"/>
      <c r="R28" s="662"/>
      <c r="S28" s="662"/>
      <c r="T28" s="652"/>
      <c r="U28" s="652"/>
      <c r="V28" s="652"/>
      <c r="W28" s="652"/>
      <c r="X28" s="652"/>
      <c r="Y28" s="652"/>
      <c r="Z28" s="652"/>
      <c r="AA28" s="652"/>
      <c r="AB28" s="652"/>
      <c r="AC28" s="652"/>
      <c r="AD28" s="652"/>
      <c r="AE28" s="660"/>
      <c r="AF28" s="660"/>
      <c r="AG28" s="660"/>
      <c r="AH28" s="660"/>
      <c r="AI28" s="660"/>
      <c r="AJ28" s="660"/>
      <c r="AK28" s="660"/>
      <c r="AL28" s="660"/>
      <c r="AM28" s="660"/>
      <c r="AN28" s="660"/>
      <c r="AO28" s="660"/>
      <c r="AP28" s="652"/>
      <c r="AQ28" s="652"/>
      <c r="AR28" s="652"/>
      <c r="AS28" s="652"/>
      <c r="AT28" s="652"/>
      <c r="AU28" s="652"/>
      <c r="AV28" s="652"/>
      <c r="AW28" s="652"/>
      <c r="AX28" s="652"/>
      <c r="AY28" s="652"/>
      <c r="AZ28" s="652"/>
      <c r="BA28" s="650"/>
      <c r="BB28" s="650"/>
      <c r="BC28" s="650"/>
      <c r="BD28" s="650"/>
      <c r="BE28" s="650"/>
      <c r="BF28" s="650"/>
      <c r="BG28" s="650"/>
      <c r="BH28" s="650"/>
      <c r="BI28" s="650"/>
      <c r="BJ28" s="650"/>
      <c r="BK28" s="650"/>
      <c r="BL28" s="652"/>
      <c r="BM28" s="652"/>
      <c r="BN28" s="652"/>
      <c r="BO28" s="652"/>
      <c r="BP28" s="652"/>
      <c r="BQ28" s="652"/>
      <c r="BR28" s="652"/>
      <c r="BS28" s="652"/>
      <c r="BT28" s="652"/>
      <c r="BU28" s="652"/>
      <c r="BV28" s="652"/>
      <c r="BW28" s="664"/>
      <c r="BX28" s="664"/>
      <c r="BY28" s="664"/>
      <c r="BZ28" s="664"/>
      <c r="CA28" s="664"/>
      <c r="CB28" s="664"/>
      <c r="CC28" s="664"/>
      <c r="CD28" s="664"/>
      <c r="CE28" s="664"/>
      <c r="CF28" s="664"/>
      <c r="CG28" s="664"/>
      <c r="CH28" s="664"/>
      <c r="CI28" s="664"/>
      <c r="CJ28" s="664"/>
      <c r="CK28" s="664"/>
      <c r="CL28" s="664"/>
      <c r="CM28" s="664"/>
      <c r="CN28" s="664"/>
      <c r="CO28" s="664"/>
      <c r="CP28" s="664"/>
      <c r="CQ28" s="664"/>
      <c r="CR28" s="664"/>
      <c r="CS28" s="664"/>
      <c r="CT28" s="664"/>
      <c r="CU28" s="664"/>
      <c r="CV28" s="664"/>
      <c r="CW28" s="664"/>
      <c r="CX28" s="664"/>
      <c r="CY28" s="664"/>
      <c r="CZ28" s="664"/>
      <c r="DA28" s="664"/>
      <c r="DB28" s="664"/>
      <c r="DC28" s="664"/>
      <c r="DD28" s="664"/>
      <c r="DE28" s="664"/>
      <c r="DF28" s="664"/>
      <c r="DG28" s="664"/>
      <c r="DH28" s="664"/>
      <c r="DI28" s="664"/>
      <c r="DJ28" s="664"/>
      <c r="DK28" s="664"/>
      <c r="DL28" s="664"/>
      <c r="DM28" s="664"/>
      <c r="DN28" s="664"/>
      <c r="DO28" s="664"/>
      <c r="DP28" s="664"/>
      <c r="DQ28" s="664"/>
      <c r="DR28" s="664"/>
      <c r="DS28" s="664"/>
      <c r="DT28" s="664"/>
      <c r="DU28" s="664"/>
      <c r="DV28" s="664"/>
      <c r="DW28" s="404"/>
      <c r="DY28" s="662" t="s">
        <v>449</v>
      </c>
      <c r="DZ28" s="662"/>
      <c r="EA28" s="662"/>
      <c r="EB28" s="662"/>
      <c r="EC28" s="662"/>
      <c r="ED28" s="662"/>
      <c r="EE28" s="662"/>
      <c r="EF28" s="662"/>
      <c r="EG28" s="662"/>
      <c r="EH28" s="662"/>
      <c r="EI28" s="662"/>
      <c r="EJ28" s="662"/>
      <c r="EK28" s="662"/>
      <c r="EL28" s="662"/>
      <c r="EM28" s="662"/>
      <c r="EN28" s="662"/>
      <c r="EO28" s="662"/>
      <c r="EP28" s="662"/>
      <c r="EQ28" s="662"/>
      <c r="ER28" s="662"/>
      <c r="ES28" s="662"/>
      <c r="ET28" s="662"/>
      <c r="EU28" s="662"/>
      <c r="EV28" s="662"/>
      <c r="EW28" s="662"/>
      <c r="EX28" s="662"/>
      <c r="EY28" s="662"/>
      <c r="EZ28" s="674">
        <f>SUM(FB24:FL27)</f>
        <v>0</v>
      </c>
      <c r="FA28" s="674"/>
      <c r="FB28" s="674"/>
      <c r="FC28" s="674"/>
      <c r="FD28" s="674"/>
      <c r="FE28" s="674"/>
      <c r="FF28" s="674"/>
      <c r="FG28" s="674"/>
      <c r="FH28" s="674"/>
      <c r="FI28" s="674"/>
      <c r="FJ28" s="674"/>
      <c r="FK28" s="674"/>
      <c r="FL28" s="674"/>
    </row>
    <row r="29" spans="1:168" ht="6" customHeight="1">
      <c r="A29" s="412"/>
      <c r="B29" s="662"/>
      <c r="C29" s="662"/>
      <c r="D29" s="662"/>
      <c r="E29" s="662"/>
      <c r="F29" s="662"/>
      <c r="G29" s="662"/>
      <c r="H29" s="662"/>
      <c r="I29" s="662"/>
      <c r="J29" s="662"/>
      <c r="K29" s="662"/>
      <c r="L29" s="662"/>
      <c r="M29" s="662"/>
      <c r="N29" s="662"/>
      <c r="O29" s="662"/>
      <c r="P29" s="662"/>
      <c r="Q29" s="662"/>
      <c r="R29" s="662"/>
      <c r="S29" s="662"/>
      <c r="T29" s="652"/>
      <c r="U29" s="652"/>
      <c r="V29" s="652"/>
      <c r="W29" s="652"/>
      <c r="X29" s="652"/>
      <c r="Y29" s="652"/>
      <c r="Z29" s="652"/>
      <c r="AA29" s="652"/>
      <c r="AB29" s="652"/>
      <c r="AC29" s="652"/>
      <c r="AD29" s="652"/>
      <c r="AE29" s="660"/>
      <c r="AF29" s="660"/>
      <c r="AG29" s="660"/>
      <c r="AH29" s="660"/>
      <c r="AI29" s="660"/>
      <c r="AJ29" s="660"/>
      <c r="AK29" s="660"/>
      <c r="AL29" s="660"/>
      <c r="AM29" s="660"/>
      <c r="AN29" s="660"/>
      <c r="AO29" s="660"/>
      <c r="AP29" s="652">
        <f>+T29+AE29</f>
        <v>0</v>
      </c>
      <c r="AQ29" s="652"/>
      <c r="AR29" s="652"/>
      <c r="AS29" s="652"/>
      <c r="AT29" s="652"/>
      <c r="AU29" s="652"/>
      <c r="AV29" s="652"/>
      <c r="AW29" s="652"/>
      <c r="AX29" s="652"/>
      <c r="AY29" s="652"/>
      <c r="AZ29" s="652"/>
      <c r="BA29" s="650">
        <f>AE29</f>
        <v>0</v>
      </c>
      <c r="BB29" s="650"/>
      <c r="BC29" s="650"/>
      <c r="BD29" s="650"/>
      <c r="BE29" s="650"/>
      <c r="BF29" s="650"/>
      <c r="BG29" s="650"/>
      <c r="BH29" s="650"/>
      <c r="BI29" s="650"/>
      <c r="BJ29" s="650"/>
      <c r="BK29" s="650"/>
      <c r="BL29" s="652">
        <f>+T29+BA29</f>
        <v>0</v>
      </c>
      <c r="BM29" s="652"/>
      <c r="BN29" s="652"/>
      <c r="BO29" s="652"/>
      <c r="BP29" s="652"/>
      <c r="BQ29" s="652"/>
      <c r="BR29" s="652"/>
      <c r="BS29" s="652"/>
      <c r="BT29" s="652"/>
      <c r="BU29" s="652"/>
      <c r="BV29" s="652"/>
      <c r="BW29" s="664"/>
      <c r="BX29" s="664"/>
      <c r="BY29" s="664"/>
      <c r="BZ29" s="664"/>
      <c r="CA29" s="664"/>
      <c r="CB29" s="664"/>
      <c r="CC29" s="664"/>
      <c r="CD29" s="664"/>
      <c r="CE29" s="664"/>
      <c r="CF29" s="664"/>
      <c r="CG29" s="664"/>
      <c r="CH29" s="664"/>
      <c r="CI29" s="664"/>
      <c r="CJ29" s="664"/>
      <c r="CK29" s="664"/>
      <c r="CL29" s="664"/>
      <c r="CM29" s="664"/>
      <c r="CN29" s="664"/>
      <c r="CO29" s="664"/>
      <c r="CP29" s="664"/>
      <c r="CQ29" s="664"/>
      <c r="CR29" s="664"/>
      <c r="CS29" s="664"/>
      <c r="CT29" s="664"/>
      <c r="CU29" s="664"/>
      <c r="CV29" s="664"/>
      <c r="CW29" s="664"/>
      <c r="CX29" s="664"/>
      <c r="CY29" s="664"/>
      <c r="CZ29" s="664"/>
      <c r="DA29" s="664"/>
      <c r="DB29" s="664"/>
      <c r="DC29" s="664"/>
      <c r="DD29" s="664"/>
      <c r="DE29" s="664"/>
      <c r="DF29" s="664"/>
      <c r="DG29" s="664"/>
      <c r="DH29" s="664"/>
      <c r="DI29" s="664"/>
      <c r="DJ29" s="664"/>
      <c r="DK29" s="664"/>
      <c r="DL29" s="664"/>
      <c r="DM29" s="664"/>
      <c r="DN29" s="664"/>
      <c r="DO29" s="664"/>
      <c r="DP29" s="664"/>
      <c r="DQ29" s="664"/>
      <c r="DR29" s="664"/>
      <c r="DS29" s="664"/>
      <c r="DT29" s="664"/>
      <c r="DU29" s="664"/>
      <c r="DV29" s="664"/>
      <c r="DW29" s="404"/>
      <c r="DY29" s="662"/>
      <c r="DZ29" s="662"/>
      <c r="EA29" s="662"/>
      <c r="EB29" s="662"/>
      <c r="EC29" s="662"/>
      <c r="ED29" s="662"/>
      <c r="EE29" s="662"/>
      <c r="EF29" s="662"/>
      <c r="EG29" s="662"/>
      <c r="EH29" s="662"/>
      <c r="EI29" s="662"/>
      <c r="EJ29" s="662"/>
      <c r="EK29" s="662"/>
      <c r="EL29" s="662"/>
      <c r="EM29" s="662"/>
      <c r="EN29" s="662"/>
      <c r="EO29" s="662"/>
      <c r="EP29" s="662"/>
      <c r="EQ29" s="662"/>
      <c r="ER29" s="662"/>
      <c r="ES29" s="662"/>
      <c r="ET29" s="662"/>
      <c r="EU29" s="662"/>
      <c r="EV29" s="662"/>
      <c r="EW29" s="662"/>
      <c r="EX29" s="662"/>
      <c r="EY29" s="662"/>
      <c r="EZ29" s="674"/>
      <c r="FA29" s="674"/>
      <c r="FB29" s="674"/>
      <c r="FC29" s="674"/>
      <c r="FD29" s="674"/>
      <c r="FE29" s="674"/>
      <c r="FF29" s="674"/>
      <c r="FG29" s="674"/>
      <c r="FH29" s="674"/>
      <c r="FI29" s="674"/>
      <c r="FJ29" s="674"/>
      <c r="FK29" s="674"/>
      <c r="FL29" s="674"/>
    </row>
    <row r="30" spans="1:168" ht="6" customHeight="1">
      <c r="A30" s="412"/>
      <c r="B30" s="662"/>
      <c r="C30" s="662"/>
      <c r="D30" s="662"/>
      <c r="E30" s="662"/>
      <c r="F30" s="662"/>
      <c r="G30" s="662"/>
      <c r="H30" s="662"/>
      <c r="I30" s="662"/>
      <c r="J30" s="662"/>
      <c r="K30" s="662"/>
      <c r="L30" s="662"/>
      <c r="M30" s="662"/>
      <c r="N30" s="662"/>
      <c r="O30" s="662"/>
      <c r="P30" s="662"/>
      <c r="Q30" s="662"/>
      <c r="R30" s="662"/>
      <c r="S30" s="662"/>
      <c r="T30" s="652"/>
      <c r="U30" s="652"/>
      <c r="V30" s="652"/>
      <c r="W30" s="652"/>
      <c r="X30" s="652"/>
      <c r="Y30" s="652"/>
      <c r="Z30" s="652"/>
      <c r="AA30" s="652"/>
      <c r="AB30" s="652"/>
      <c r="AC30" s="652"/>
      <c r="AD30" s="652"/>
      <c r="AE30" s="660"/>
      <c r="AF30" s="660"/>
      <c r="AG30" s="660"/>
      <c r="AH30" s="660"/>
      <c r="AI30" s="660"/>
      <c r="AJ30" s="660"/>
      <c r="AK30" s="660"/>
      <c r="AL30" s="660"/>
      <c r="AM30" s="660"/>
      <c r="AN30" s="660"/>
      <c r="AO30" s="660"/>
      <c r="AP30" s="652"/>
      <c r="AQ30" s="652"/>
      <c r="AR30" s="652"/>
      <c r="AS30" s="652"/>
      <c r="AT30" s="652"/>
      <c r="AU30" s="652"/>
      <c r="AV30" s="652"/>
      <c r="AW30" s="652"/>
      <c r="AX30" s="652"/>
      <c r="AY30" s="652"/>
      <c r="AZ30" s="652"/>
      <c r="BA30" s="650"/>
      <c r="BB30" s="650"/>
      <c r="BC30" s="650"/>
      <c r="BD30" s="650"/>
      <c r="BE30" s="650"/>
      <c r="BF30" s="650"/>
      <c r="BG30" s="650"/>
      <c r="BH30" s="650"/>
      <c r="BI30" s="650"/>
      <c r="BJ30" s="650"/>
      <c r="BK30" s="650"/>
      <c r="BL30" s="652"/>
      <c r="BM30" s="652"/>
      <c r="BN30" s="652"/>
      <c r="BO30" s="652"/>
      <c r="BP30" s="652"/>
      <c r="BQ30" s="652"/>
      <c r="BR30" s="652"/>
      <c r="BS30" s="652"/>
      <c r="BT30" s="652"/>
      <c r="BU30" s="652"/>
      <c r="BV30" s="652"/>
      <c r="BW30" s="664"/>
      <c r="BX30" s="664"/>
      <c r="BY30" s="664"/>
      <c r="BZ30" s="664"/>
      <c r="CA30" s="664"/>
      <c r="CB30" s="664"/>
      <c r="CC30" s="664"/>
      <c r="CD30" s="664"/>
      <c r="CE30" s="664"/>
      <c r="CF30" s="664"/>
      <c r="CG30" s="664"/>
      <c r="CH30" s="664"/>
      <c r="CI30" s="664"/>
      <c r="CJ30" s="664"/>
      <c r="CK30" s="664"/>
      <c r="CL30" s="664"/>
      <c r="CM30" s="664"/>
      <c r="CN30" s="664"/>
      <c r="CO30" s="664"/>
      <c r="CP30" s="664"/>
      <c r="CQ30" s="664"/>
      <c r="CR30" s="664"/>
      <c r="CS30" s="664"/>
      <c r="CT30" s="664"/>
      <c r="CU30" s="664"/>
      <c r="CV30" s="664"/>
      <c r="CW30" s="664"/>
      <c r="CX30" s="664"/>
      <c r="CY30" s="664"/>
      <c r="CZ30" s="664"/>
      <c r="DA30" s="664"/>
      <c r="DB30" s="664"/>
      <c r="DC30" s="664"/>
      <c r="DD30" s="664"/>
      <c r="DE30" s="664"/>
      <c r="DF30" s="664"/>
      <c r="DG30" s="664"/>
      <c r="DH30" s="664"/>
      <c r="DI30" s="664"/>
      <c r="DJ30" s="664"/>
      <c r="DK30" s="664"/>
      <c r="DL30" s="664"/>
      <c r="DM30" s="664"/>
      <c r="DN30" s="664"/>
      <c r="DO30" s="664"/>
      <c r="DP30" s="664"/>
      <c r="DQ30" s="664"/>
      <c r="DR30" s="664"/>
      <c r="DS30" s="664"/>
      <c r="DT30" s="664"/>
      <c r="DU30" s="664"/>
      <c r="DV30" s="664"/>
      <c r="DW30" s="404"/>
      <c r="DY30" s="398"/>
      <c r="DZ30" s="398"/>
      <c r="EA30" s="398"/>
      <c r="EB30" s="398"/>
      <c r="EC30" s="398"/>
      <c r="ED30" s="398"/>
      <c r="EE30" s="398"/>
      <c r="EF30" s="398"/>
      <c r="EG30" s="398"/>
      <c r="EH30" s="398"/>
      <c r="EI30" s="398"/>
      <c r="EJ30" s="398"/>
      <c r="EK30" s="398"/>
      <c r="EL30" s="398"/>
      <c r="EM30" s="398"/>
      <c r="EN30" s="398"/>
      <c r="EO30" s="398"/>
      <c r="EP30" s="398"/>
      <c r="EQ30" s="398"/>
      <c r="ER30" s="398"/>
      <c r="ES30" s="398"/>
      <c r="ET30" s="398"/>
      <c r="EU30" s="398"/>
      <c r="EV30" s="398"/>
      <c r="EW30" s="398"/>
      <c r="EX30" s="413"/>
      <c r="EZ30" s="411"/>
      <c r="FA30" s="411"/>
      <c r="FB30" s="411"/>
      <c r="FC30" s="411"/>
      <c r="FD30" s="411"/>
      <c r="FE30" s="411"/>
      <c r="FF30" s="411"/>
      <c r="FG30" s="411"/>
      <c r="FH30" s="411"/>
      <c r="FI30" s="411"/>
      <c r="FJ30" s="411"/>
      <c r="FK30" s="411"/>
      <c r="FL30" s="411"/>
    </row>
    <row r="31" spans="1:168" ht="6" customHeight="1">
      <c r="A31" s="412"/>
      <c r="B31" s="662"/>
      <c r="C31" s="662"/>
      <c r="D31" s="662"/>
      <c r="E31" s="662"/>
      <c r="F31" s="662"/>
      <c r="G31" s="662"/>
      <c r="H31" s="662"/>
      <c r="I31" s="662"/>
      <c r="J31" s="662"/>
      <c r="K31" s="662"/>
      <c r="L31" s="662"/>
      <c r="M31" s="662"/>
      <c r="N31" s="662"/>
      <c r="O31" s="662"/>
      <c r="P31" s="662"/>
      <c r="Q31" s="662"/>
      <c r="R31" s="662"/>
      <c r="S31" s="662"/>
      <c r="T31" s="652"/>
      <c r="U31" s="652"/>
      <c r="V31" s="652"/>
      <c r="W31" s="652"/>
      <c r="X31" s="652"/>
      <c r="Y31" s="652"/>
      <c r="Z31" s="652"/>
      <c r="AA31" s="652"/>
      <c r="AB31" s="652"/>
      <c r="AC31" s="652"/>
      <c r="AD31" s="652"/>
      <c r="AE31" s="660"/>
      <c r="AF31" s="660"/>
      <c r="AG31" s="660"/>
      <c r="AH31" s="660"/>
      <c r="AI31" s="660"/>
      <c r="AJ31" s="660"/>
      <c r="AK31" s="660"/>
      <c r="AL31" s="660"/>
      <c r="AM31" s="660"/>
      <c r="AN31" s="660"/>
      <c r="AO31" s="660"/>
      <c r="AP31" s="652">
        <f>+T31+AE31</f>
        <v>0</v>
      </c>
      <c r="AQ31" s="652"/>
      <c r="AR31" s="652"/>
      <c r="AS31" s="652"/>
      <c r="AT31" s="652"/>
      <c r="AU31" s="652"/>
      <c r="AV31" s="652"/>
      <c r="AW31" s="652"/>
      <c r="AX31" s="652"/>
      <c r="AY31" s="652"/>
      <c r="AZ31" s="652"/>
      <c r="BA31" s="650">
        <f>AE31</f>
        <v>0</v>
      </c>
      <c r="BB31" s="650"/>
      <c r="BC31" s="650"/>
      <c r="BD31" s="650"/>
      <c r="BE31" s="650"/>
      <c r="BF31" s="650"/>
      <c r="BG31" s="650"/>
      <c r="BH31" s="650"/>
      <c r="BI31" s="650"/>
      <c r="BJ31" s="650"/>
      <c r="BK31" s="650"/>
      <c r="BL31" s="652">
        <f>+T31+BA31</f>
        <v>0</v>
      </c>
      <c r="BM31" s="652"/>
      <c r="BN31" s="652"/>
      <c r="BO31" s="652"/>
      <c r="BP31" s="652"/>
      <c r="BQ31" s="652"/>
      <c r="BR31" s="652"/>
      <c r="BS31" s="652"/>
      <c r="BT31" s="652"/>
      <c r="BU31" s="652"/>
      <c r="BV31" s="652"/>
      <c r="BW31" s="664"/>
      <c r="BX31" s="664"/>
      <c r="BY31" s="664"/>
      <c r="BZ31" s="664"/>
      <c r="CA31" s="664"/>
      <c r="CB31" s="664"/>
      <c r="CC31" s="664"/>
      <c r="CD31" s="664"/>
      <c r="CE31" s="664"/>
      <c r="CF31" s="664"/>
      <c r="CG31" s="664"/>
      <c r="CH31" s="664"/>
      <c r="CI31" s="664"/>
      <c r="CJ31" s="664"/>
      <c r="CK31" s="664"/>
      <c r="CL31" s="664"/>
      <c r="CM31" s="664"/>
      <c r="CN31" s="664"/>
      <c r="CO31" s="664"/>
      <c r="CP31" s="664"/>
      <c r="CQ31" s="664"/>
      <c r="CR31" s="664"/>
      <c r="CS31" s="664"/>
      <c r="CT31" s="664"/>
      <c r="CU31" s="664"/>
      <c r="CV31" s="664"/>
      <c r="CW31" s="664"/>
      <c r="CX31" s="664"/>
      <c r="CY31" s="664"/>
      <c r="CZ31" s="664"/>
      <c r="DA31" s="664"/>
      <c r="DB31" s="664"/>
      <c r="DC31" s="664"/>
      <c r="DD31" s="664"/>
      <c r="DE31" s="664"/>
      <c r="DF31" s="664"/>
      <c r="DG31" s="664"/>
      <c r="DH31" s="664"/>
      <c r="DI31" s="664"/>
      <c r="DJ31" s="664"/>
      <c r="DK31" s="664"/>
      <c r="DL31" s="664"/>
      <c r="DM31" s="664"/>
      <c r="DN31" s="664"/>
      <c r="DO31" s="664"/>
      <c r="DP31" s="664"/>
      <c r="DQ31" s="664"/>
      <c r="DR31" s="664"/>
      <c r="DS31" s="664"/>
      <c r="DT31" s="664"/>
      <c r="DU31" s="664"/>
      <c r="DV31" s="664"/>
      <c r="DW31" s="404"/>
      <c r="DX31" s="414"/>
      <c r="DY31" s="405"/>
      <c r="DZ31" s="662" t="s">
        <v>450</v>
      </c>
      <c r="EA31" s="662"/>
      <c r="EB31" s="662"/>
      <c r="EC31" s="662"/>
      <c r="ED31" s="662"/>
      <c r="EE31" s="662"/>
      <c r="EF31" s="662"/>
      <c r="EG31" s="662"/>
      <c r="EH31" s="662"/>
      <c r="EI31" s="662"/>
      <c r="EJ31" s="662"/>
      <c r="EK31" s="662"/>
      <c r="EL31" s="662"/>
      <c r="EM31" s="662"/>
      <c r="EN31" s="662"/>
      <c r="EO31" s="662"/>
      <c r="EP31" s="662"/>
      <c r="EQ31" s="662"/>
      <c r="ER31" s="662"/>
      <c r="ES31" s="662"/>
      <c r="ET31" s="662"/>
      <c r="EU31" s="662"/>
      <c r="EV31" s="662"/>
      <c r="EW31" s="662"/>
      <c r="EX31" s="662"/>
      <c r="EY31" s="662"/>
      <c r="EZ31" s="674"/>
      <c r="FA31" s="674"/>
      <c r="FB31" s="674"/>
      <c r="FC31" s="674"/>
      <c r="FD31" s="674"/>
      <c r="FE31" s="674"/>
      <c r="FF31" s="674"/>
      <c r="FG31" s="674"/>
      <c r="FH31" s="674"/>
      <c r="FI31" s="674"/>
      <c r="FJ31" s="674"/>
      <c r="FK31" s="674"/>
      <c r="FL31" s="674"/>
    </row>
    <row r="32" spans="1:168" ht="6" customHeight="1">
      <c r="A32" s="406"/>
      <c r="B32" s="662"/>
      <c r="C32" s="662"/>
      <c r="D32" s="662"/>
      <c r="E32" s="662"/>
      <c r="F32" s="662"/>
      <c r="G32" s="662"/>
      <c r="H32" s="662"/>
      <c r="I32" s="662"/>
      <c r="J32" s="662"/>
      <c r="K32" s="662"/>
      <c r="L32" s="662"/>
      <c r="M32" s="662"/>
      <c r="N32" s="662"/>
      <c r="O32" s="662"/>
      <c r="P32" s="662"/>
      <c r="Q32" s="662"/>
      <c r="R32" s="662"/>
      <c r="S32" s="662"/>
      <c r="T32" s="652"/>
      <c r="U32" s="652"/>
      <c r="V32" s="652"/>
      <c r="W32" s="652"/>
      <c r="X32" s="652"/>
      <c r="Y32" s="652"/>
      <c r="Z32" s="652"/>
      <c r="AA32" s="652"/>
      <c r="AB32" s="652"/>
      <c r="AC32" s="652"/>
      <c r="AD32" s="652"/>
      <c r="AE32" s="660"/>
      <c r="AF32" s="660"/>
      <c r="AG32" s="660"/>
      <c r="AH32" s="660"/>
      <c r="AI32" s="660"/>
      <c r="AJ32" s="660"/>
      <c r="AK32" s="660"/>
      <c r="AL32" s="660"/>
      <c r="AM32" s="660"/>
      <c r="AN32" s="660"/>
      <c r="AO32" s="660"/>
      <c r="AP32" s="652"/>
      <c r="AQ32" s="652"/>
      <c r="AR32" s="652"/>
      <c r="AS32" s="652"/>
      <c r="AT32" s="652"/>
      <c r="AU32" s="652"/>
      <c r="AV32" s="652"/>
      <c r="AW32" s="652"/>
      <c r="AX32" s="652"/>
      <c r="AY32" s="652"/>
      <c r="AZ32" s="652"/>
      <c r="BA32" s="650"/>
      <c r="BB32" s="650"/>
      <c r="BC32" s="650"/>
      <c r="BD32" s="650"/>
      <c r="BE32" s="650"/>
      <c r="BF32" s="650"/>
      <c r="BG32" s="650"/>
      <c r="BH32" s="650"/>
      <c r="BI32" s="650"/>
      <c r="BJ32" s="650"/>
      <c r="BK32" s="650"/>
      <c r="BL32" s="652"/>
      <c r="BM32" s="652"/>
      <c r="BN32" s="652"/>
      <c r="BO32" s="652"/>
      <c r="BP32" s="652"/>
      <c r="BQ32" s="652"/>
      <c r="BR32" s="652"/>
      <c r="BS32" s="652"/>
      <c r="BT32" s="652"/>
      <c r="BU32" s="652"/>
      <c r="BV32" s="652"/>
      <c r="BW32" s="664"/>
      <c r="BX32" s="664"/>
      <c r="BY32" s="664"/>
      <c r="BZ32" s="664"/>
      <c r="CA32" s="664"/>
      <c r="CB32" s="664"/>
      <c r="CC32" s="664"/>
      <c r="CD32" s="664"/>
      <c r="CE32" s="664"/>
      <c r="CF32" s="664"/>
      <c r="CG32" s="664"/>
      <c r="CH32" s="664"/>
      <c r="CI32" s="664"/>
      <c r="CJ32" s="664"/>
      <c r="CK32" s="664"/>
      <c r="CL32" s="664"/>
      <c r="CM32" s="664"/>
      <c r="CN32" s="664"/>
      <c r="CO32" s="664"/>
      <c r="CP32" s="664"/>
      <c r="CQ32" s="664"/>
      <c r="CR32" s="664"/>
      <c r="CS32" s="664"/>
      <c r="CT32" s="664"/>
      <c r="CU32" s="664"/>
      <c r="CV32" s="664"/>
      <c r="CW32" s="664"/>
      <c r="CX32" s="664"/>
      <c r="CY32" s="664"/>
      <c r="CZ32" s="664"/>
      <c r="DA32" s="664"/>
      <c r="DB32" s="664"/>
      <c r="DC32" s="664"/>
      <c r="DD32" s="664"/>
      <c r="DE32" s="664"/>
      <c r="DF32" s="664"/>
      <c r="DG32" s="664"/>
      <c r="DH32" s="664"/>
      <c r="DI32" s="664"/>
      <c r="DJ32" s="664"/>
      <c r="DK32" s="664"/>
      <c r="DL32" s="664"/>
      <c r="DM32" s="664"/>
      <c r="DN32" s="664"/>
      <c r="DO32" s="664"/>
      <c r="DP32" s="664"/>
      <c r="DQ32" s="664"/>
      <c r="DR32" s="664"/>
      <c r="DS32" s="664"/>
      <c r="DT32" s="664"/>
      <c r="DU32" s="664"/>
      <c r="DV32" s="664"/>
      <c r="DW32" s="404"/>
      <c r="DX32" s="414"/>
      <c r="DY32" s="407"/>
      <c r="DZ32" s="662"/>
      <c r="EA32" s="662"/>
      <c r="EB32" s="662"/>
      <c r="EC32" s="662"/>
      <c r="ED32" s="662"/>
      <c r="EE32" s="662"/>
      <c r="EF32" s="662"/>
      <c r="EG32" s="662"/>
      <c r="EH32" s="662"/>
      <c r="EI32" s="662"/>
      <c r="EJ32" s="662"/>
      <c r="EK32" s="662"/>
      <c r="EL32" s="662"/>
      <c r="EM32" s="662"/>
      <c r="EN32" s="662"/>
      <c r="EO32" s="662"/>
      <c r="EP32" s="662"/>
      <c r="EQ32" s="662"/>
      <c r="ER32" s="662"/>
      <c r="ES32" s="662"/>
      <c r="ET32" s="662"/>
      <c r="EU32" s="662"/>
      <c r="EV32" s="662"/>
      <c r="EW32" s="662"/>
      <c r="EX32" s="662"/>
      <c r="EY32" s="662"/>
      <c r="EZ32" s="674"/>
      <c r="FA32" s="674"/>
      <c r="FB32" s="674"/>
      <c r="FC32" s="674"/>
      <c r="FD32" s="674"/>
      <c r="FE32" s="674"/>
      <c r="FF32" s="674"/>
      <c r="FG32" s="674"/>
      <c r="FH32" s="674"/>
      <c r="FI32" s="674"/>
      <c r="FJ32" s="674"/>
      <c r="FK32" s="674"/>
      <c r="FL32" s="674"/>
    </row>
    <row r="33" spans="1:168" ht="6" customHeight="1">
      <c r="A33" s="406"/>
      <c r="B33" s="662"/>
      <c r="C33" s="662"/>
      <c r="D33" s="662"/>
      <c r="E33" s="662"/>
      <c r="F33" s="662"/>
      <c r="G33" s="662"/>
      <c r="H33" s="662"/>
      <c r="I33" s="662"/>
      <c r="J33" s="662"/>
      <c r="K33" s="662"/>
      <c r="L33" s="662"/>
      <c r="M33" s="662"/>
      <c r="N33" s="662"/>
      <c r="O33" s="662"/>
      <c r="P33" s="662"/>
      <c r="Q33" s="662"/>
      <c r="R33" s="662"/>
      <c r="S33" s="662"/>
      <c r="T33" s="652"/>
      <c r="U33" s="652"/>
      <c r="V33" s="652"/>
      <c r="W33" s="652"/>
      <c r="X33" s="652"/>
      <c r="Y33" s="652"/>
      <c r="Z33" s="652"/>
      <c r="AA33" s="652"/>
      <c r="AB33" s="652"/>
      <c r="AC33" s="652"/>
      <c r="AD33" s="652"/>
      <c r="AE33" s="660"/>
      <c r="AF33" s="660"/>
      <c r="AG33" s="660"/>
      <c r="AH33" s="660"/>
      <c r="AI33" s="660"/>
      <c r="AJ33" s="660"/>
      <c r="AK33" s="660"/>
      <c r="AL33" s="660"/>
      <c r="AM33" s="660"/>
      <c r="AN33" s="660"/>
      <c r="AO33" s="660"/>
      <c r="AP33" s="652">
        <f>+T33+AE33</f>
        <v>0</v>
      </c>
      <c r="AQ33" s="652"/>
      <c r="AR33" s="652"/>
      <c r="AS33" s="652"/>
      <c r="AT33" s="652"/>
      <c r="AU33" s="652"/>
      <c r="AV33" s="652"/>
      <c r="AW33" s="652"/>
      <c r="AX33" s="652"/>
      <c r="AY33" s="652"/>
      <c r="AZ33" s="652"/>
      <c r="BA33" s="650">
        <f>AE33</f>
        <v>0</v>
      </c>
      <c r="BB33" s="650"/>
      <c r="BC33" s="650"/>
      <c r="BD33" s="650"/>
      <c r="BE33" s="650"/>
      <c r="BF33" s="650"/>
      <c r="BG33" s="650"/>
      <c r="BH33" s="650"/>
      <c r="BI33" s="650"/>
      <c r="BJ33" s="650"/>
      <c r="BK33" s="650"/>
      <c r="BL33" s="652">
        <f>+T33+BA33</f>
        <v>0</v>
      </c>
      <c r="BM33" s="652"/>
      <c r="BN33" s="652"/>
      <c r="BO33" s="652"/>
      <c r="BP33" s="652"/>
      <c r="BQ33" s="652"/>
      <c r="BR33" s="652"/>
      <c r="BS33" s="652"/>
      <c r="BT33" s="652"/>
      <c r="BU33" s="652"/>
      <c r="BV33" s="652"/>
      <c r="BW33" s="664"/>
      <c r="BX33" s="664"/>
      <c r="BY33" s="664"/>
      <c r="BZ33" s="664"/>
      <c r="CA33" s="664"/>
      <c r="CB33" s="664"/>
      <c r="CC33" s="664"/>
      <c r="CD33" s="664"/>
      <c r="CE33" s="664"/>
      <c r="CF33" s="664"/>
      <c r="CG33" s="664"/>
      <c r="CH33" s="664"/>
      <c r="CI33" s="664"/>
      <c r="CJ33" s="664"/>
      <c r="CK33" s="664"/>
      <c r="CL33" s="664"/>
      <c r="CM33" s="664"/>
      <c r="CN33" s="664"/>
      <c r="CO33" s="664"/>
      <c r="CP33" s="664"/>
      <c r="CQ33" s="664"/>
      <c r="CR33" s="664"/>
      <c r="CS33" s="664"/>
      <c r="CT33" s="664"/>
      <c r="CU33" s="664"/>
      <c r="CV33" s="664"/>
      <c r="CW33" s="664"/>
      <c r="CX33" s="664"/>
      <c r="CY33" s="664"/>
      <c r="CZ33" s="664"/>
      <c r="DA33" s="664"/>
      <c r="DB33" s="664"/>
      <c r="DC33" s="664"/>
      <c r="DD33" s="664"/>
      <c r="DE33" s="664"/>
      <c r="DF33" s="664"/>
      <c r="DG33" s="664"/>
      <c r="DH33" s="664"/>
      <c r="DI33" s="664"/>
      <c r="DJ33" s="664"/>
      <c r="DK33" s="664"/>
      <c r="DL33" s="664"/>
      <c r="DM33" s="664"/>
      <c r="DN33" s="664"/>
      <c r="DO33" s="664"/>
      <c r="DP33" s="664"/>
      <c r="DQ33" s="664"/>
      <c r="DR33" s="664"/>
      <c r="DS33" s="664"/>
      <c r="DT33" s="664"/>
      <c r="DU33" s="664"/>
      <c r="DV33" s="664"/>
      <c r="DW33" s="404"/>
      <c r="DX33" s="414"/>
      <c r="DY33" s="407"/>
      <c r="DZ33" s="662" t="s">
        <v>451</v>
      </c>
      <c r="EA33" s="662"/>
      <c r="EB33" s="662"/>
      <c r="EC33" s="662"/>
      <c r="ED33" s="662"/>
      <c r="EE33" s="662"/>
      <c r="EF33" s="662"/>
      <c r="EG33" s="662"/>
      <c r="EH33" s="662"/>
      <c r="EI33" s="662"/>
      <c r="EJ33" s="662"/>
      <c r="EK33" s="662"/>
      <c r="EL33" s="662"/>
      <c r="EM33" s="662"/>
      <c r="EN33" s="662"/>
      <c r="EO33" s="662"/>
      <c r="EP33" s="662"/>
      <c r="EQ33" s="662"/>
      <c r="ER33" s="662"/>
      <c r="ES33" s="662"/>
      <c r="ET33" s="662"/>
      <c r="EU33" s="662"/>
      <c r="EV33" s="662"/>
      <c r="EW33" s="662"/>
      <c r="EX33" s="662"/>
      <c r="EY33" s="662"/>
      <c r="EZ33" s="674" t="e">
        <f>-#REF!</f>
        <v>#REF!</v>
      </c>
      <c r="FA33" s="674"/>
      <c r="FB33" s="674"/>
      <c r="FC33" s="674"/>
      <c r="FD33" s="674"/>
      <c r="FE33" s="674"/>
      <c r="FF33" s="674"/>
      <c r="FG33" s="674"/>
      <c r="FH33" s="674"/>
      <c r="FI33" s="674"/>
      <c r="FJ33" s="674"/>
      <c r="FK33" s="674"/>
      <c r="FL33" s="674"/>
    </row>
    <row r="34" spans="1:168" ht="6" customHeight="1">
      <c r="A34" s="406"/>
      <c r="B34" s="662"/>
      <c r="C34" s="662"/>
      <c r="D34" s="662"/>
      <c r="E34" s="662"/>
      <c r="F34" s="662"/>
      <c r="G34" s="662"/>
      <c r="H34" s="662"/>
      <c r="I34" s="662"/>
      <c r="J34" s="662"/>
      <c r="K34" s="662"/>
      <c r="L34" s="662"/>
      <c r="M34" s="662"/>
      <c r="N34" s="662"/>
      <c r="O34" s="662"/>
      <c r="P34" s="662"/>
      <c r="Q34" s="662"/>
      <c r="R34" s="662"/>
      <c r="S34" s="662"/>
      <c r="T34" s="652"/>
      <c r="U34" s="652"/>
      <c r="V34" s="652"/>
      <c r="W34" s="652"/>
      <c r="X34" s="652"/>
      <c r="Y34" s="652"/>
      <c r="Z34" s="652"/>
      <c r="AA34" s="652"/>
      <c r="AB34" s="652"/>
      <c r="AC34" s="652"/>
      <c r="AD34" s="652"/>
      <c r="AE34" s="660"/>
      <c r="AF34" s="660"/>
      <c r="AG34" s="660"/>
      <c r="AH34" s="660"/>
      <c r="AI34" s="660"/>
      <c r="AJ34" s="660"/>
      <c r="AK34" s="660"/>
      <c r="AL34" s="660"/>
      <c r="AM34" s="660"/>
      <c r="AN34" s="660"/>
      <c r="AO34" s="660"/>
      <c r="AP34" s="652"/>
      <c r="AQ34" s="652"/>
      <c r="AR34" s="652"/>
      <c r="AS34" s="652"/>
      <c r="AT34" s="652"/>
      <c r="AU34" s="652"/>
      <c r="AV34" s="652"/>
      <c r="AW34" s="652"/>
      <c r="AX34" s="652"/>
      <c r="AY34" s="652"/>
      <c r="AZ34" s="652"/>
      <c r="BA34" s="650"/>
      <c r="BB34" s="650"/>
      <c r="BC34" s="650"/>
      <c r="BD34" s="650"/>
      <c r="BE34" s="650"/>
      <c r="BF34" s="650"/>
      <c r="BG34" s="650"/>
      <c r="BH34" s="650"/>
      <c r="BI34" s="650"/>
      <c r="BJ34" s="650"/>
      <c r="BK34" s="650"/>
      <c r="BL34" s="652"/>
      <c r="BM34" s="652"/>
      <c r="BN34" s="652"/>
      <c r="BO34" s="652"/>
      <c r="BP34" s="652"/>
      <c r="BQ34" s="652"/>
      <c r="BR34" s="652"/>
      <c r="BS34" s="652"/>
      <c r="BT34" s="652"/>
      <c r="BU34" s="652"/>
      <c r="BV34" s="652"/>
      <c r="BW34" s="664"/>
      <c r="BX34" s="664"/>
      <c r="BY34" s="664"/>
      <c r="BZ34" s="664"/>
      <c r="CA34" s="664"/>
      <c r="CB34" s="664"/>
      <c r="CC34" s="664"/>
      <c r="CD34" s="664"/>
      <c r="CE34" s="664"/>
      <c r="CF34" s="664"/>
      <c r="CG34" s="664"/>
      <c r="CH34" s="664"/>
      <c r="CI34" s="664"/>
      <c r="CJ34" s="664"/>
      <c r="CK34" s="664"/>
      <c r="CL34" s="664"/>
      <c r="CM34" s="664"/>
      <c r="CN34" s="664"/>
      <c r="CO34" s="664"/>
      <c r="CP34" s="664"/>
      <c r="CQ34" s="664"/>
      <c r="CR34" s="664"/>
      <c r="CS34" s="664"/>
      <c r="CT34" s="664"/>
      <c r="CU34" s="664"/>
      <c r="CV34" s="664"/>
      <c r="CW34" s="664"/>
      <c r="CX34" s="664"/>
      <c r="CY34" s="664"/>
      <c r="CZ34" s="664"/>
      <c r="DA34" s="664"/>
      <c r="DB34" s="664"/>
      <c r="DC34" s="664"/>
      <c r="DD34" s="664"/>
      <c r="DE34" s="664"/>
      <c r="DF34" s="664"/>
      <c r="DG34" s="664"/>
      <c r="DH34" s="664"/>
      <c r="DI34" s="664"/>
      <c r="DJ34" s="664"/>
      <c r="DK34" s="664"/>
      <c r="DL34" s="664"/>
      <c r="DM34" s="664"/>
      <c r="DN34" s="664"/>
      <c r="DO34" s="664"/>
      <c r="DP34" s="664"/>
      <c r="DQ34" s="664"/>
      <c r="DR34" s="664"/>
      <c r="DS34" s="664"/>
      <c r="DT34" s="664"/>
      <c r="DU34" s="664"/>
      <c r="DV34" s="664"/>
      <c r="DW34" s="404"/>
      <c r="DX34" s="414"/>
      <c r="DY34" s="408"/>
      <c r="DZ34" s="662"/>
      <c r="EA34" s="662"/>
      <c r="EB34" s="662"/>
      <c r="EC34" s="662"/>
      <c r="ED34" s="662"/>
      <c r="EE34" s="662"/>
      <c r="EF34" s="662"/>
      <c r="EG34" s="662"/>
      <c r="EH34" s="662"/>
      <c r="EI34" s="662"/>
      <c r="EJ34" s="662"/>
      <c r="EK34" s="662"/>
      <c r="EL34" s="662"/>
      <c r="EM34" s="662"/>
      <c r="EN34" s="662"/>
      <c r="EO34" s="662"/>
      <c r="EP34" s="662"/>
      <c r="EQ34" s="662"/>
      <c r="ER34" s="662"/>
      <c r="ES34" s="662"/>
      <c r="ET34" s="662"/>
      <c r="EU34" s="662"/>
      <c r="EV34" s="662"/>
      <c r="EW34" s="662"/>
      <c r="EX34" s="662"/>
      <c r="EY34" s="662"/>
      <c r="EZ34" s="674"/>
      <c r="FA34" s="674"/>
      <c r="FB34" s="674"/>
      <c r="FC34" s="674"/>
      <c r="FD34" s="674"/>
      <c r="FE34" s="674"/>
      <c r="FF34" s="674"/>
      <c r="FG34" s="674"/>
      <c r="FH34" s="674"/>
      <c r="FI34" s="674"/>
      <c r="FJ34" s="674"/>
      <c r="FK34" s="674"/>
      <c r="FL34" s="674"/>
    </row>
    <row r="35" spans="1:168" ht="6" customHeight="1">
      <c r="A35" s="406"/>
      <c r="B35" s="662"/>
      <c r="C35" s="662"/>
      <c r="D35" s="662"/>
      <c r="E35" s="662"/>
      <c r="F35" s="662"/>
      <c r="G35" s="662"/>
      <c r="H35" s="662"/>
      <c r="I35" s="662"/>
      <c r="J35" s="662"/>
      <c r="K35" s="662"/>
      <c r="L35" s="662"/>
      <c r="M35" s="662"/>
      <c r="N35" s="662"/>
      <c r="O35" s="662"/>
      <c r="P35" s="662"/>
      <c r="Q35" s="662"/>
      <c r="R35" s="662"/>
      <c r="S35" s="662"/>
      <c r="T35" s="652"/>
      <c r="U35" s="652"/>
      <c r="V35" s="652"/>
      <c r="W35" s="652"/>
      <c r="X35" s="652"/>
      <c r="Y35" s="652"/>
      <c r="Z35" s="652"/>
      <c r="AA35" s="652"/>
      <c r="AB35" s="652"/>
      <c r="AC35" s="652"/>
      <c r="AD35" s="652"/>
      <c r="AE35" s="660"/>
      <c r="AF35" s="660"/>
      <c r="AG35" s="660"/>
      <c r="AH35" s="660"/>
      <c r="AI35" s="660"/>
      <c r="AJ35" s="660"/>
      <c r="AK35" s="660"/>
      <c r="AL35" s="660"/>
      <c r="AM35" s="660"/>
      <c r="AN35" s="660"/>
      <c r="AO35" s="660"/>
      <c r="AP35" s="652">
        <f>+T35+AE35</f>
        <v>0</v>
      </c>
      <c r="AQ35" s="652"/>
      <c r="AR35" s="652"/>
      <c r="AS35" s="652"/>
      <c r="AT35" s="652"/>
      <c r="AU35" s="652"/>
      <c r="AV35" s="652"/>
      <c r="AW35" s="652"/>
      <c r="AX35" s="652"/>
      <c r="AY35" s="652"/>
      <c r="AZ35" s="652"/>
      <c r="BA35" s="650">
        <f>AE35</f>
        <v>0</v>
      </c>
      <c r="BB35" s="650"/>
      <c r="BC35" s="650"/>
      <c r="BD35" s="650"/>
      <c r="BE35" s="650"/>
      <c r="BF35" s="650"/>
      <c r="BG35" s="650"/>
      <c r="BH35" s="650"/>
      <c r="BI35" s="650"/>
      <c r="BJ35" s="650"/>
      <c r="BK35" s="650"/>
      <c r="BL35" s="652">
        <f>+T35+BA35</f>
        <v>0</v>
      </c>
      <c r="BM35" s="652"/>
      <c r="BN35" s="652"/>
      <c r="BO35" s="652"/>
      <c r="BP35" s="652"/>
      <c r="BQ35" s="652"/>
      <c r="BR35" s="652"/>
      <c r="BS35" s="652"/>
      <c r="BT35" s="652"/>
      <c r="BU35" s="652"/>
      <c r="BV35" s="652"/>
      <c r="BW35" s="664"/>
      <c r="BX35" s="664"/>
      <c r="BY35" s="664"/>
      <c r="BZ35" s="664"/>
      <c r="CA35" s="664"/>
      <c r="CB35" s="664"/>
      <c r="CC35" s="664"/>
      <c r="CD35" s="664"/>
      <c r="CE35" s="664"/>
      <c r="CF35" s="664"/>
      <c r="CG35" s="664"/>
      <c r="CH35" s="664"/>
      <c r="CI35" s="664"/>
      <c r="CJ35" s="664"/>
      <c r="CK35" s="664"/>
      <c r="CL35" s="664"/>
      <c r="CM35" s="664"/>
      <c r="CN35" s="664"/>
      <c r="CO35" s="664"/>
      <c r="CP35" s="664"/>
      <c r="CQ35" s="664"/>
      <c r="CR35" s="664"/>
      <c r="CS35" s="664"/>
      <c r="CT35" s="664"/>
      <c r="CU35" s="664"/>
      <c r="CV35" s="664"/>
      <c r="CW35" s="664"/>
      <c r="CX35" s="664"/>
      <c r="CY35" s="664"/>
      <c r="CZ35" s="664"/>
      <c r="DA35" s="664"/>
      <c r="DB35" s="664"/>
      <c r="DC35" s="664"/>
      <c r="DD35" s="664"/>
      <c r="DE35" s="664"/>
      <c r="DF35" s="664"/>
      <c r="DG35" s="664"/>
      <c r="DH35" s="664"/>
      <c r="DI35" s="664"/>
      <c r="DJ35" s="664"/>
      <c r="DK35" s="664"/>
      <c r="DL35" s="664"/>
      <c r="DM35" s="664"/>
      <c r="DN35" s="664"/>
      <c r="DO35" s="664"/>
      <c r="DP35" s="664"/>
      <c r="DQ35" s="664"/>
      <c r="DR35" s="664"/>
      <c r="DS35" s="664"/>
      <c r="DT35" s="664"/>
      <c r="DU35" s="664"/>
      <c r="DV35" s="664"/>
      <c r="DW35" s="404"/>
      <c r="DX35" s="414"/>
      <c r="DY35" s="662" t="s">
        <v>452</v>
      </c>
      <c r="DZ35" s="662"/>
      <c r="EA35" s="662"/>
      <c r="EB35" s="662"/>
      <c r="EC35" s="662"/>
      <c r="ED35" s="662"/>
      <c r="EE35" s="662"/>
      <c r="EF35" s="662"/>
      <c r="EG35" s="662"/>
      <c r="EH35" s="662"/>
      <c r="EI35" s="662"/>
      <c r="EJ35" s="662"/>
      <c r="EK35" s="662"/>
      <c r="EL35" s="662"/>
      <c r="EM35" s="662"/>
      <c r="EN35" s="662"/>
      <c r="EO35" s="662"/>
      <c r="EP35" s="662"/>
      <c r="EQ35" s="662"/>
      <c r="ER35" s="662"/>
      <c r="ES35" s="662"/>
      <c r="ET35" s="662"/>
      <c r="EU35" s="662"/>
      <c r="EV35" s="662"/>
      <c r="EW35" s="662"/>
      <c r="EX35" s="662"/>
      <c r="EY35" s="662"/>
      <c r="EZ35" s="670" t="s">
        <v>453</v>
      </c>
      <c r="FA35" s="670"/>
      <c r="FB35" s="671" t="e">
        <f>SUM(EZ31:FL34)</f>
        <v>#REF!</v>
      </c>
      <c r="FC35" s="671"/>
      <c r="FD35" s="671"/>
      <c r="FE35" s="671"/>
      <c r="FF35" s="671"/>
      <c r="FG35" s="671"/>
      <c r="FH35" s="671"/>
      <c r="FI35" s="671"/>
      <c r="FJ35" s="671"/>
      <c r="FK35" s="671"/>
      <c r="FL35" s="671"/>
    </row>
    <row r="36" spans="1:168" ht="6" customHeight="1">
      <c r="A36" s="406"/>
      <c r="B36" s="662"/>
      <c r="C36" s="662"/>
      <c r="D36" s="662"/>
      <c r="E36" s="662"/>
      <c r="F36" s="662"/>
      <c r="G36" s="662"/>
      <c r="H36" s="662"/>
      <c r="I36" s="662"/>
      <c r="J36" s="662"/>
      <c r="K36" s="662"/>
      <c r="L36" s="662"/>
      <c r="M36" s="662"/>
      <c r="N36" s="662"/>
      <c r="O36" s="662"/>
      <c r="P36" s="662"/>
      <c r="Q36" s="662"/>
      <c r="R36" s="662"/>
      <c r="S36" s="662"/>
      <c r="T36" s="652"/>
      <c r="U36" s="652"/>
      <c r="V36" s="652"/>
      <c r="W36" s="652"/>
      <c r="X36" s="652"/>
      <c r="Y36" s="652"/>
      <c r="Z36" s="652"/>
      <c r="AA36" s="652"/>
      <c r="AB36" s="652"/>
      <c r="AC36" s="652"/>
      <c r="AD36" s="652"/>
      <c r="AE36" s="660"/>
      <c r="AF36" s="660"/>
      <c r="AG36" s="660"/>
      <c r="AH36" s="660"/>
      <c r="AI36" s="660"/>
      <c r="AJ36" s="660"/>
      <c r="AK36" s="660"/>
      <c r="AL36" s="660"/>
      <c r="AM36" s="660"/>
      <c r="AN36" s="660"/>
      <c r="AO36" s="660"/>
      <c r="AP36" s="652"/>
      <c r="AQ36" s="652"/>
      <c r="AR36" s="652"/>
      <c r="AS36" s="652"/>
      <c r="AT36" s="652"/>
      <c r="AU36" s="652"/>
      <c r="AV36" s="652"/>
      <c r="AW36" s="652"/>
      <c r="AX36" s="652"/>
      <c r="AY36" s="652"/>
      <c r="AZ36" s="652"/>
      <c r="BA36" s="650"/>
      <c r="BB36" s="650"/>
      <c r="BC36" s="650"/>
      <c r="BD36" s="650"/>
      <c r="BE36" s="650"/>
      <c r="BF36" s="650"/>
      <c r="BG36" s="650"/>
      <c r="BH36" s="650"/>
      <c r="BI36" s="650"/>
      <c r="BJ36" s="650"/>
      <c r="BK36" s="650"/>
      <c r="BL36" s="652"/>
      <c r="BM36" s="652"/>
      <c r="BN36" s="652"/>
      <c r="BO36" s="652"/>
      <c r="BP36" s="652"/>
      <c r="BQ36" s="652"/>
      <c r="BR36" s="652"/>
      <c r="BS36" s="652"/>
      <c r="BT36" s="652"/>
      <c r="BU36" s="652"/>
      <c r="BV36" s="652"/>
      <c r="BW36" s="664"/>
      <c r="BX36" s="664"/>
      <c r="BY36" s="664"/>
      <c r="BZ36" s="664"/>
      <c r="CA36" s="664"/>
      <c r="CB36" s="664"/>
      <c r="CC36" s="664"/>
      <c r="CD36" s="664"/>
      <c r="CE36" s="664"/>
      <c r="CF36" s="664"/>
      <c r="CG36" s="664"/>
      <c r="CH36" s="664"/>
      <c r="CI36" s="664"/>
      <c r="CJ36" s="664"/>
      <c r="CK36" s="664"/>
      <c r="CL36" s="664"/>
      <c r="CM36" s="664"/>
      <c r="CN36" s="664"/>
      <c r="CO36" s="664"/>
      <c r="CP36" s="664"/>
      <c r="CQ36" s="664"/>
      <c r="CR36" s="664"/>
      <c r="CS36" s="664"/>
      <c r="CT36" s="664"/>
      <c r="CU36" s="664"/>
      <c r="CV36" s="664"/>
      <c r="CW36" s="664"/>
      <c r="CX36" s="664"/>
      <c r="CY36" s="664"/>
      <c r="CZ36" s="664"/>
      <c r="DA36" s="664"/>
      <c r="DB36" s="664"/>
      <c r="DC36" s="664"/>
      <c r="DD36" s="664"/>
      <c r="DE36" s="664"/>
      <c r="DF36" s="664"/>
      <c r="DG36" s="664"/>
      <c r="DH36" s="664"/>
      <c r="DI36" s="664"/>
      <c r="DJ36" s="664"/>
      <c r="DK36" s="664"/>
      <c r="DL36" s="664"/>
      <c r="DM36" s="664"/>
      <c r="DN36" s="664"/>
      <c r="DO36" s="664"/>
      <c r="DP36" s="664"/>
      <c r="DQ36" s="664"/>
      <c r="DR36" s="664"/>
      <c r="DS36" s="664"/>
      <c r="DT36" s="664"/>
      <c r="DU36" s="664"/>
      <c r="DV36" s="664"/>
      <c r="DW36" s="404"/>
      <c r="DX36" s="414"/>
      <c r="DY36" s="662"/>
      <c r="DZ36" s="662"/>
      <c r="EA36" s="662"/>
      <c r="EB36" s="662"/>
      <c r="EC36" s="662"/>
      <c r="ED36" s="662"/>
      <c r="EE36" s="662"/>
      <c r="EF36" s="662"/>
      <c r="EG36" s="662"/>
      <c r="EH36" s="662"/>
      <c r="EI36" s="662"/>
      <c r="EJ36" s="662"/>
      <c r="EK36" s="662"/>
      <c r="EL36" s="662"/>
      <c r="EM36" s="662"/>
      <c r="EN36" s="662"/>
      <c r="EO36" s="662"/>
      <c r="EP36" s="662"/>
      <c r="EQ36" s="662"/>
      <c r="ER36" s="662"/>
      <c r="ES36" s="662"/>
      <c r="ET36" s="662"/>
      <c r="EU36" s="662"/>
      <c r="EV36" s="662"/>
      <c r="EW36" s="662"/>
      <c r="EX36" s="662"/>
      <c r="EY36" s="662"/>
      <c r="EZ36" s="670"/>
      <c r="FA36" s="670"/>
      <c r="FB36" s="671"/>
      <c r="FC36" s="671"/>
      <c r="FD36" s="671"/>
      <c r="FE36" s="671"/>
      <c r="FF36" s="671"/>
      <c r="FG36" s="671"/>
      <c r="FH36" s="671"/>
      <c r="FI36" s="671"/>
      <c r="FJ36" s="671"/>
      <c r="FK36" s="671"/>
      <c r="FL36" s="671"/>
    </row>
    <row r="37" spans="1:168" ht="6" customHeight="1">
      <c r="A37" s="406"/>
      <c r="B37" s="662"/>
      <c r="C37" s="662"/>
      <c r="D37" s="662"/>
      <c r="E37" s="662"/>
      <c r="F37" s="662"/>
      <c r="G37" s="662"/>
      <c r="H37" s="662"/>
      <c r="I37" s="662"/>
      <c r="J37" s="662"/>
      <c r="K37" s="662"/>
      <c r="L37" s="662"/>
      <c r="M37" s="662"/>
      <c r="N37" s="662"/>
      <c r="O37" s="662"/>
      <c r="P37" s="662"/>
      <c r="Q37" s="662"/>
      <c r="R37" s="662"/>
      <c r="S37" s="662"/>
      <c r="T37" s="652"/>
      <c r="U37" s="652"/>
      <c r="V37" s="652"/>
      <c r="W37" s="652"/>
      <c r="X37" s="652"/>
      <c r="Y37" s="652"/>
      <c r="Z37" s="652"/>
      <c r="AA37" s="652"/>
      <c r="AB37" s="652"/>
      <c r="AC37" s="652"/>
      <c r="AD37" s="652"/>
      <c r="AE37" s="660"/>
      <c r="AF37" s="660"/>
      <c r="AG37" s="660"/>
      <c r="AH37" s="660"/>
      <c r="AI37" s="660"/>
      <c r="AJ37" s="660"/>
      <c r="AK37" s="660"/>
      <c r="AL37" s="660"/>
      <c r="AM37" s="660"/>
      <c r="AN37" s="660"/>
      <c r="AO37" s="660"/>
      <c r="AP37" s="652">
        <f>+T37+AE37</f>
        <v>0</v>
      </c>
      <c r="AQ37" s="652"/>
      <c r="AR37" s="652"/>
      <c r="AS37" s="652"/>
      <c r="AT37" s="652"/>
      <c r="AU37" s="652"/>
      <c r="AV37" s="652"/>
      <c r="AW37" s="652"/>
      <c r="AX37" s="652"/>
      <c r="AY37" s="652"/>
      <c r="AZ37" s="652"/>
      <c r="BA37" s="650">
        <f>AE37</f>
        <v>0</v>
      </c>
      <c r="BB37" s="650"/>
      <c r="BC37" s="650"/>
      <c r="BD37" s="650"/>
      <c r="BE37" s="650"/>
      <c r="BF37" s="650"/>
      <c r="BG37" s="650"/>
      <c r="BH37" s="650"/>
      <c r="BI37" s="650"/>
      <c r="BJ37" s="650"/>
      <c r="BK37" s="650"/>
      <c r="BL37" s="652">
        <f>+T37+BA37</f>
        <v>0</v>
      </c>
      <c r="BM37" s="652"/>
      <c r="BN37" s="652"/>
      <c r="BO37" s="652"/>
      <c r="BP37" s="652"/>
      <c r="BQ37" s="652"/>
      <c r="BR37" s="652"/>
      <c r="BS37" s="652"/>
      <c r="BT37" s="652"/>
      <c r="BU37" s="652"/>
      <c r="BV37" s="652"/>
      <c r="BW37" s="664"/>
      <c r="BX37" s="664"/>
      <c r="BY37" s="664"/>
      <c r="BZ37" s="664"/>
      <c r="CA37" s="664"/>
      <c r="CB37" s="664"/>
      <c r="CC37" s="664"/>
      <c r="CD37" s="664"/>
      <c r="CE37" s="664"/>
      <c r="CF37" s="664"/>
      <c r="CG37" s="664"/>
      <c r="CH37" s="664"/>
      <c r="CI37" s="664"/>
      <c r="CJ37" s="664"/>
      <c r="CK37" s="664"/>
      <c r="CL37" s="664"/>
      <c r="CM37" s="664"/>
      <c r="CN37" s="664"/>
      <c r="CO37" s="664"/>
      <c r="CP37" s="664"/>
      <c r="CQ37" s="664"/>
      <c r="CR37" s="664"/>
      <c r="CS37" s="664"/>
      <c r="CT37" s="664"/>
      <c r="CU37" s="664"/>
      <c r="CV37" s="664"/>
      <c r="CW37" s="664"/>
      <c r="CX37" s="664"/>
      <c r="CY37" s="664"/>
      <c r="CZ37" s="664"/>
      <c r="DA37" s="664"/>
      <c r="DB37" s="664"/>
      <c r="DC37" s="664"/>
      <c r="DD37" s="664"/>
      <c r="DE37" s="664"/>
      <c r="DF37" s="664"/>
      <c r="DG37" s="664"/>
      <c r="DH37" s="664"/>
      <c r="DI37" s="664"/>
      <c r="DJ37" s="664"/>
      <c r="DK37" s="664"/>
      <c r="DL37" s="664"/>
      <c r="DM37" s="664"/>
      <c r="DN37" s="664"/>
      <c r="DO37" s="664"/>
      <c r="DP37" s="664"/>
      <c r="DQ37" s="664"/>
      <c r="DR37" s="664"/>
      <c r="DS37" s="664"/>
      <c r="DT37" s="664"/>
      <c r="DU37" s="664"/>
      <c r="DV37" s="664"/>
      <c r="DW37" s="404"/>
      <c r="EB37" s="398"/>
      <c r="EC37" s="398"/>
      <c r="ED37" s="398"/>
      <c r="EE37" s="398"/>
      <c r="EF37" s="398"/>
      <c r="EG37" s="398"/>
      <c r="EH37" s="398"/>
      <c r="EI37" s="398"/>
      <c r="EJ37" s="398"/>
      <c r="EK37" s="398"/>
      <c r="EL37" s="398"/>
      <c r="EM37" s="398"/>
      <c r="EN37" s="398"/>
      <c r="EO37" s="398"/>
      <c r="EP37" s="398"/>
      <c r="EQ37" s="398"/>
      <c r="ER37" s="398"/>
      <c r="ES37" s="398"/>
      <c r="ET37" s="398"/>
      <c r="EU37" s="398"/>
      <c r="EX37" s="413"/>
      <c r="EZ37" s="411"/>
      <c r="FA37" s="411"/>
      <c r="FB37" s="411"/>
      <c r="FC37" s="411"/>
      <c r="FD37" s="411"/>
      <c r="FE37" s="411"/>
      <c r="FF37" s="411"/>
      <c r="FG37" s="411"/>
      <c r="FH37" s="411"/>
      <c r="FI37" s="411"/>
      <c r="FJ37" s="411"/>
      <c r="FK37" s="411"/>
      <c r="FL37" s="411"/>
    </row>
    <row r="38" spans="1:168" ht="6" customHeight="1">
      <c r="A38" s="415"/>
      <c r="B38" s="662"/>
      <c r="C38" s="662"/>
      <c r="D38" s="662"/>
      <c r="E38" s="662"/>
      <c r="F38" s="662"/>
      <c r="G38" s="662"/>
      <c r="H38" s="662"/>
      <c r="I38" s="662"/>
      <c r="J38" s="662"/>
      <c r="K38" s="662"/>
      <c r="L38" s="662"/>
      <c r="M38" s="662"/>
      <c r="N38" s="662"/>
      <c r="O38" s="662"/>
      <c r="P38" s="662"/>
      <c r="Q38" s="662"/>
      <c r="R38" s="662"/>
      <c r="S38" s="662"/>
      <c r="T38" s="652"/>
      <c r="U38" s="652"/>
      <c r="V38" s="652"/>
      <c r="W38" s="652"/>
      <c r="X38" s="652"/>
      <c r="Y38" s="652"/>
      <c r="Z38" s="652"/>
      <c r="AA38" s="652"/>
      <c r="AB38" s="652"/>
      <c r="AC38" s="652"/>
      <c r="AD38" s="652"/>
      <c r="AE38" s="660"/>
      <c r="AF38" s="660"/>
      <c r="AG38" s="660"/>
      <c r="AH38" s="660"/>
      <c r="AI38" s="660"/>
      <c r="AJ38" s="660"/>
      <c r="AK38" s="660"/>
      <c r="AL38" s="660"/>
      <c r="AM38" s="660"/>
      <c r="AN38" s="660"/>
      <c r="AO38" s="660"/>
      <c r="AP38" s="652"/>
      <c r="AQ38" s="652"/>
      <c r="AR38" s="652"/>
      <c r="AS38" s="652"/>
      <c r="AT38" s="652"/>
      <c r="AU38" s="652"/>
      <c r="AV38" s="652"/>
      <c r="AW38" s="652"/>
      <c r="AX38" s="652"/>
      <c r="AY38" s="652"/>
      <c r="AZ38" s="652"/>
      <c r="BA38" s="650"/>
      <c r="BB38" s="650"/>
      <c r="BC38" s="650"/>
      <c r="BD38" s="650"/>
      <c r="BE38" s="650"/>
      <c r="BF38" s="650"/>
      <c r="BG38" s="650"/>
      <c r="BH38" s="650"/>
      <c r="BI38" s="650"/>
      <c r="BJ38" s="650"/>
      <c r="BK38" s="650"/>
      <c r="BL38" s="652"/>
      <c r="BM38" s="652"/>
      <c r="BN38" s="652"/>
      <c r="BO38" s="652"/>
      <c r="BP38" s="652"/>
      <c r="BQ38" s="652"/>
      <c r="BR38" s="652"/>
      <c r="BS38" s="652"/>
      <c r="BT38" s="652"/>
      <c r="BU38" s="652"/>
      <c r="BV38" s="652"/>
      <c r="BW38" s="664"/>
      <c r="BX38" s="664"/>
      <c r="BY38" s="664"/>
      <c r="BZ38" s="664"/>
      <c r="CA38" s="664"/>
      <c r="CB38" s="664"/>
      <c r="CC38" s="664"/>
      <c r="CD38" s="664"/>
      <c r="CE38" s="664"/>
      <c r="CF38" s="664"/>
      <c r="CG38" s="664"/>
      <c r="CH38" s="664"/>
      <c r="CI38" s="664"/>
      <c r="CJ38" s="664"/>
      <c r="CK38" s="664"/>
      <c r="CL38" s="664"/>
      <c r="CM38" s="664"/>
      <c r="CN38" s="664"/>
      <c r="CO38" s="664"/>
      <c r="CP38" s="664"/>
      <c r="CQ38" s="664"/>
      <c r="CR38" s="664"/>
      <c r="CS38" s="664"/>
      <c r="CT38" s="664"/>
      <c r="CU38" s="664"/>
      <c r="CV38" s="664"/>
      <c r="CW38" s="664"/>
      <c r="CX38" s="664"/>
      <c r="CY38" s="664"/>
      <c r="CZ38" s="664"/>
      <c r="DA38" s="664"/>
      <c r="DB38" s="664"/>
      <c r="DC38" s="664"/>
      <c r="DD38" s="664"/>
      <c r="DE38" s="664"/>
      <c r="DF38" s="664"/>
      <c r="DG38" s="664"/>
      <c r="DH38" s="664"/>
      <c r="DI38" s="664"/>
      <c r="DJ38" s="664"/>
      <c r="DK38" s="664"/>
      <c r="DL38" s="664"/>
      <c r="DM38" s="664"/>
      <c r="DN38" s="664"/>
      <c r="DO38" s="664"/>
      <c r="DP38" s="664"/>
      <c r="DQ38" s="664"/>
      <c r="DR38" s="664"/>
      <c r="DS38" s="664"/>
      <c r="DT38" s="664"/>
      <c r="DU38" s="664"/>
      <c r="DV38" s="664"/>
      <c r="DW38" s="404"/>
      <c r="DY38" s="405"/>
      <c r="DZ38" s="668" t="s">
        <v>454</v>
      </c>
      <c r="EA38" s="668"/>
      <c r="EB38" s="668"/>
      <c r="EC38" s="668"/>
      <c r="ED38" s="668"/>
      <c r="EE38" s="668"/>
      <c r="EF38" s="668"/>
      <c r="EG38" s="668"/>
      <c r="EH38" s="668"/>
      <c r="EI38" s="668"/>
      <c r="EJ38" s="668"/>
      <c r="EK38" s="668"/>
      <c r="EL38" s="668"/>
      <c r="EM38" s="668"/>
      <c r="EN38" s="668"/>
      <c r="EO38" s="668"/>
      <c r="EP38" s="668"/>
      <c r="EQ38" s="668"/>
      <c r="ER38" s="668"/>
      <c r="ES38" s="668"/>
      <c r="ET38" s="668"/>
      <c r="EU38" s="668"/>
      <c r="EV38" s="668"/>
      <c r="EW38" s="668"/>
      <c r="EX38" s="668"/>
      <c r="EY38" s="668"/>
      <c r="EZ38" s="670" t="s">
        <v>455</v>
      </c>
      <c r="FA38" s="670"/>
      <c r="FB38" s="671" t="e">
        <f>+AG81+FB26+FB35</f>
        <v>#REF!</v>
      </c>
      <c r="FC38" s="671"/>
      <c r="FD38" s="671"/>
      <c r="FE38" s="671"/>
      <c r="FF38" s="671"/>
      <c r="FG38" s="671"/>
      <c r="FH38" s="671"/>
      <c r="FI38" s="671"/>
      <c r="FJ38" s="671"/>
      <c r="FK38" s="671"/>
      <c r="FL38" s="671"/>
    </row>
    <row r="39" spans="1:168" ht="6" customHeight="1">
      <c r="A39" s="667" t="s">
        <v>456</v>
      </c>
      <c r="B39" s="667"/>
      <c r="C39" s="667"/>
      <c r="D39" s="667"/>
      <c r="E39" s="667"/>
      <c r="F39" s="667"/>
      <c r="G39" s="667"/>
      <c r="H39" s="667"/>
      <c r="I39" s="667"/>
      <c r="J39" s="667"/>
      <c r="K39" s="667"/>
      <c r="L39" s="667"/>
      <c r="M39" s="667"/>
      <c r="N39" s="667"/>
      <c r="O39" s="667"/>
      <c r="P39" s="667"/>
      <c r="Q39" s="667"/>
      <c r="R39" s="667"/>
      <c r="S39" s="667"/>
      <c r="T39" s="652">
        <f>SUM(T11:AD38)</f>
        <v>0</v>
      </c>
      <c r="U39" s="652"/>
      <c r="V39" s="652"/>
      <c r="W39" s="652"/>
      <c r="X39" s="652"/>
      <c r="Y39" s="652"/>
      <c r="Z39" s="652"/>
      <c r="AA39" s="652"/>
      <c r="AB39" s="652"/>
      <c r="AC39" s="652"/>
      <c r="AD39" s="652"/>
      <c r="AE39" s="660" t="e">
        <f>SUM(AE11:AO38)</f>
        <v>#REF!</v>
      </c>
      <c r="AF39" s="660"/>
      <c r="AG39" s="660"/>
      <c r="AH39" s="660"/>
      <c r="AI39" s="660"/>
      <c r="AJ39" s="660"/>
      <c r="AK39" s="660"/>
      <c r="AL39" s="660"/>
      <c r="AM39" s="660"/>
      <c r="AN39" s="660"/>
      <c r="AO39" s="660"/>
      <c r="AP39" s="652" t="e">
        <f>+T39+AE39</f>
        <v>#REF!</v>
      </c>
      <c r="AQ39" s="652"/>
      <c r="AR39" s="652"/>
      <c r="AS39" s="652"/>
      <c r="AT39" s="652"/>
      <c r="AU39" s="652"/>
      <c r="AV39" s="652"/>
      <c r="AW39" s="652"/>
      <c r="AX39" s="652"/>
      <c r="AY39" s="652"/>
      <c r="AZ39" s="652"/>
      <c r="BA39" s="660" t="e">
        <f>SUM(BA11:BK38)</f>
        <v>#REF!</v>
      </c>
      <c r="BB39" s="660"/>
      <c r="BC39" s="660"/>
      <c r="BD39" s="660"/>
      <c r="BE39" s="660"/>
      <c r="BF39" s="660"/>
      <c r="BG39" s="660"/>
      <c r="BH39" s="660"/>
      <c r="BI39" s="660"/>
      <c r="BJ39" s="660"/>
      <c r="BK39" s="660"/>
      <c r="BL39" s="652" t="e">
        <f>+T39+BA39</f>
        <v>#REF!</v>
      </c>
      <c r="BM39" s="652"/>
      <c r="BN39" s="652"/>
      <c r="BO39" s="652"/>
      <c r="BP39" s="652"/>
      <c r="BQ39" s="652"/>
      <c r="BR39" s="652"/>
      <c r="BS39" s="652"/>
      <c r="BT39" s="652"/>
      <c r="BU39" s="652"/>
      <c r="BV39" s="652"/>
      <c r="BW39" s="661"/>
      <c r="BX39" s="661"/>
      <c r="BY39" s="661"/>
      <c r="BZ39" s="661"/>
      <c r="CA39" s="661"/>
      <c r="CB39" s="661"/>
      <c r="CC39" s="661"/>
      <c r="CD39" s="661"/>
      <c r="CE39" s="661"/>
      <c r="CF39" s="661"/>
      <c r="CG39" s="661"/>
      <c r="CH39" s="661"/>
      <c r="CI39" s="661"/>
      <c r="CJ39" s="661"/>
      <c r="CK39" s="661"/>
      <c r="CL39" s="661"/>
      <c r="CM39" s="661"/>
      <c r="CN39" s="661"/>
      <c r="CO39" s="661"/>
      <c r="CP39" s="661"/>
      <c r="CQ39" s="661"/>
      <c r="CR39" s="661"/>
      <c r="CS39" s="661"/>
      <c r="CT39" s="661"/>
      <c r="CU39" s="661"/>
      <c r="CV39" s="661"/>
      <c r="CW39" s="661"/>
      <c r="CX39" s="661"/>
      <c r="CY39" s="661"/>
      <c r="CZ39" s="661"/>
      <c r="DA39" s="661"/>
      <c r="DB39" s="661"/>
      <c r="DC39" s="661"/>
      <c r="DD39" s="661"/>
      <c r="DE39" s="661"/>
      <c r="DF39" s="661"/>
      <c r="DG39" s="661"/>
      <c r="DH39" s="661"/>
      <c r="DI39" s="661"/>
      <c r="DJ39" s="661"/>
      <c r="DK39" s="661"/>
      <c r="DL39" s="661"/>
      <c r="DM39" s="661"/>
      <c r="DN39" s="661"/>
      <c r="DO39" s="661"/>
      <c r="DP39" s="661"/>
      <c r="DQ39" s="661"/>
      <c r="DR39" s="661"/>
      <c r="DS39" s="661"/>
      <c r="DT39" s="661"/>
      <c r="DU39" s="661"/>
      <c r="DV39" s="661"/>
      <c r="DW39" s="404"/>
      <c r="DY39" s="407"/>
      <c r="DZ39" s="668"/>
      <c r="EA39" s="668"/>
      <c r="EB39" s="668"/>
      <c r="EC39" s="668"/>
      <c r="ED39" s="668"/>
      <c r="EE39" s="668"/>
      <c r="EF39" s="668"/>
      <c r="EG39" s="668"/>
      <c r="EH39" s="668"/>
      <c r="EI39" s="668"/>
      <c r="EJ39" s="668"/>
      <c r="EK39" s="668"/>
      <c r="EL39" s="668"/>
      <c r="EM39" s="668"/>
      <c r="EN39" s="668"/>
      <c r="EO39" s="668"/>
      <c r="EP39" s="668"/>
      <c r="EQ39" s="668"/>
      <c r="ER39" s="668"/>
      <c r="ES39" s="668"/>
      <c r="ET39" s="668"/>
      <c r="EU39" s="668"/>
      <c r="EV39" s="668"/>
      <c r="EW39" s="668"/>
      <c r="EX39" s="668"/>
      <c r="EY39" s="668"/>
      <c r="EZ39" s="670"/>
      <c r="FA39" s="670"/>
      <c r="FB39" s="671"/>
      <c r="FC39" s="671"/>
      <c r="FD39" s="671"/>
      <c r="FE39" s="671"/>
      <c r="FF39" s="671"/>
      <c r="FG39" s="671"/>
      <c r="FH39" s="671"/>
      <c r="FI39" s="671"/>
      <c r="FJ39" s="671"/>
      <c r="FK39" s="671"/>
      <c r="FL39" s="671"/>
    </row>
    <row r="40" spans="1:168" ht="6" customHeight="1">
      <c r="A40" s="667"/>
      <c r="B40" s="667"/>
      <c r="C40" s="667"/>
      <c r="D40" s="667"/>
      <c r="E40" s="667"/>
      <c r="F40" s="667"/>
      <c r="G40" s="667"/>
      <c r="H40" s="667"/>
      <c r="I40" s="667"/>
      <c r="J40" s="667"/>
      <c r="K40" s="667"/>
      <c r="L40" s="667"/>
      <c r="M40" s="667"/>
      <c r="N40" s="667"/>
      <c r="O40" s="667"/>
      <c r="P40" s="667"/>
      <c r="Q40" s="667"/>
      <c r="R40" s="667"/>
      <c r="S40" s="667"/>
      <c r="T40" s="652"/>
      <c r="U40" s="652"/>
      <c r="V40" s="652"/>
      <c r="W40" s="652"/>
      <c r="X40" s="652"/>
      <c r="Y40" s="652"/>
      <c r="Z40" s="652"/>
      <c r="AA40" s="652"/>
      <c r="AB40" s="652"/>
      <c r="AC40" s="652"/>
      <c r="AD40" s="652"/>
      <c r="AE40" s="660"/>
      <c r="AF40" s="660"/>
      <c r="AG40" s="660"/>
      <c r="AH40" s="660"/>
      <c r="AI40" s="660"/>
      <c r="AJ40" s="660"/>
      <c r="AK40" s="660"/>
      <c r="AL40" s="660"/>
      <c r="AM40" s="660"/>
      <c r="AN40" s="660"/>
      <c r="AO40" s="660"/>
      <c r="AP40" s="652"/>
      <c r="AQ40" s="652"/>
      <c r="AR40" s="652"/>
      <c r="AS40" s="652"/>
      <c r="AT40" s="652"/>
      <c r="AU40" s="652"/>
      <c r="AV40" s="652"/>
      <c r="AW40" s="652"/>
      <c r="AX40" s="652"/>
      <c r="AY40" s="652"/>
      <c r="AZ40" s="652"/>
      <c r="BA40" s="660"/>
      <c r="BB40" s="660"/>
      <c r="BC40" s="660"/>
      <c r="BD40" s="660"/>
      <c r="BE40" s="660"/>
      <c r="BF40" s="660"/>
      <c r="BG40" s="660"/>
      <c r="BH40" s="660"/>
      <c r="BI40" s="660"/>
      <c r="BJ40" s="660"/>
      <c r="BK40" s="660"/>
      <c r="BL40" s="652"/>
      <c r="BM40" s="652"/>
      <c r="BN40" s="652"/>
      <c r="BO40" s="652"/>
      <c r="BP40" s="652"/>
      <c r="BQ40" s="652"/>
      <c r="BR40" s="652"/>
      <c r="BS40" s="652"/>
      <c r="BT40" s="652"/>
      <c r="BU40" s="652"/>
      <c r="BV40" s="652"/>
      <c r="BW40" s="661"/>
      <c r="BX40" s="661"/>
      <c r="BY40" s="661"/>
      <c r="BZ40" s="661"/>
      <c r="CA40" s="661"/>
      <c r="CB40" s="661"/>
      <c r="CC40" s="661"/>
      <c r="CD40" s="661"/>
      <c r="CE40" s="661"/>
      <c r="CF40" s="661"/>
      <c r="CG40" s="661"/>
      <c r="CH40" s="661"/>
      <c r="CI40" s="661"/>
      <c r="CJ40" s="661"/>
      <c r="CK40" s="661"/>
      <c r="CL40" s="661"/>
      <c r="CM40" s="661"/>
      <c r="CN40" s="661"/>
      <c r="CO40" s="661"/>
      <c r="CP40" s="661"/>
      <c r="CQ40" s="661"/>
      <c r="CR40" s="661"/>
      <c r="CS40" s="661"/>
      <c r="CT40" s="661"/>
      <c r="CU40" s="661"/>
      <c r="CV40" s="661"/>
      <c r="CW40" s="661"/>
      <c r="CX40" s="661"/>
      <c r="CY40" s="661"/>
      <c r="CZ40" s="661"/>
      <c r="DA40" s="661"/>
      <c r="DB40" s="661"/>
      <c r="DC40" s="661"/>
      <c r="DD40" s="661"/>
      <c r="DE40" s="661"/>
      <c r="DF40" s="661"/>
      <c r="DG40" s="661"/>
      <c r="DH40" s="661"/>
      <c r="DI40" s="661"/>
      <c r="DJ40" s="661"/>
      <c r="DK40" s="661"/>
      <c r="DL40" s="661"/>
      <c r="DM40" s="661"/>
      <c r="DN40" s="661"/>
      <c r="DO40" s="661"/>
      <c r="DP40" s="661"/>
      <c r="DQ40" s="661"/>
      <c r="DR40" s="661"/>
      <c r="DS40" s="661"/>
      <c r="DT40" s="661"/>
      <c r="DU40" s="661"/>
      <c r="DV40" s="661"/>
      <c r="DW40" s="404"/>
      <c r="DY40" s="407"/>
      <c r="DZ40" s="662" t="s">
        <v>457</v>
      </c>
      <c r="EA40" s="662"/>
      <c r="EB40" s="662"/>
      <c r="EC40" s="662"/>
      <c r="ED40" s="662"/>
      <c r="EE40" s="662"/>
      <c r="EF40" s="662"/>
      <c r="EG40" s="662"/>
      <c r="EH40" s="662"/>
      <c r="EI40" s="662"/>
      <c r="EJ40" s="662"/>
      <c r="EK40" s="662"/>
      <c r="EL40" s="662"/>
      <c r="EM40" s="662"/>
      <c r="EN40" s="662"/>
      <c r="EO40" s="662"/>
      <c r="EP40" s="662"/>
      <c r="EQ40" s="662"/>
      <c r="ER40" s="662"/>
      <c r="ES40" s="662"/>
      <c r="ET40" s="662"/>
      <c r="EU40" s="662"/>
      <c r="EV40" s="662"/>
      <c r="EW40" s="662"/>
      <c r="EX40" s="662"/>
      <c r="EY40" s="662"/>
      <c r="EZ40" s="674"/>
      <c r="FA40" s="674"/>
      <c r="FB40" s="674"/>
      <c r="FC40" s="674"/>
      <c r="FD40" s="674"/>
      <c r="FE40" s="674"/>
      <c r="FF40" s="674"/>
      <c r="FG40" s="674"/>
      <c r="FH40" s="674"/>
      <c r="FI40" s="674"/>
      <c r="FJ40" s="674"/>
      <c r="FK40" s="674"/>
      <c r="FL40" s="674"/>
    </row>
    <row r="41" spans="1:168" ht="6" customHeight="1">
      <c r="A41" s="403"/>
      <c r="B41" s="416"/>
      <c r="C41" s="676" t="s">
        <v>458</v>
      </c>
      <c r="D41" s="676"/>
      <c r="E41" s="676"/>
      <c r="F41" s="676"/>
      <c r="G41" s="676"/>
      <c r="H41" s="676"/>
      <c r="I41" s="676"/>
      <c r="J41" s="676"/>
      <c r="K41" s="676"/>
      <c r="L41" s="676"/>
      <c r="M41" s="676"/>
      <c r="N41" s="676"/>
      <c r="O41" s="676"/>
      <c r="P41" s="676"/>
      <c r="Q41" s="676"/>
      <c r="R41" s="676"/>
      <c r="S41" s="676"/>
      <c r="T41" s="649"/>
      <c r="U41" s="649"/>
      <c r="V41" s="649"/>
      <c r="W41" s="649"/>
      <c r="X41" s="649"/>
      <c r="Y41" s="649"/>
      <c r="Z41" s="649"/>
      <c r="AA41" s="649"/>
      <c r="AB41" s="649"/>
      <c r="AC41" s="649"/>
      <c r="AD41" s="649"/>
      <c r="AE41" s="650"/>
      <c r="AF41" s="650"/>
      <c r="AG41" s="650"/>
      <c r="AH41" s="650"/>
      <c r="AI41" s="650"/>
      <c r="AJ41" s="650"/>
      <c r="AK41" s="650"/>
      <c r="AL41" s="650"/>
      <c r="AM41" s="650"/>
      <c r="AN41" s="650"/>
      <c r="AO41" s="650"/>
      <c r="AP41" s="649">
        <f>+T41+AE41</f>
        <v>0</v>
      </c>
      <c r="AQ41" s="649"/>
      <c r="AR41" s="649"/>
      <c r="AS41" s="649"/>
      <c r="AT41" s="649"/>
      <c r="AU41" s="649"/>
      <c r="AV41" s="649"/>
      <c r="AW41" s="649"/>
      <c r="AX41" s="649"/>
      <c r="AY41" s="649"/>
      <c r="AZ41" s="649"/>
      <c r="BA41" s="650">
        <f>AE41</f>
        <v>0</v>
      </c>
      <c r="BB41" s="650"/>
      <c r="BC41" s="650"/>
      <c r="BD41" s="650"/>
      <c r="BE41" s="650"/>
      <c r="BF41" s="650"/>
      <c r="BG41" s="650"/>
      <c r="BH41" s="650"/>
      <c r="BI41" s="650"/>
      <c r="BJ41" s="650"/>
      <c r="BK41" s="650"/>
      <c r="BL41" s="649">
        <f>+T41+BA41</f>
        <v>0</v>
      </c>
      <c r="BM41" s="649"/>
      <c r="BN41" s="649"/>
      <c r="BO41" s="649"/>
      <c r="BP41" s="649"/>
      <c r="BQ41" s="649"/>
      <c r="BR41" s="649"/>
      <c r="BS41" s="649"/>
      <c r="BT41" s="649"/>
      <c r="BU41" s="649"/>
      <c r="BV41" s="649"/>
      <c r="BW41" s="675"/>
      <c r="BX41" s="675"/>
      <c r="BY41" s="675"/>
      <c r="BZ41" s="675"/>
      <c r="CA41" s="675"/>
      <c r="CB41" s="675"/>
      <c r="CC41" s="675"/>
      <c r="CD41" s="675"/>
      <c r="CE41" s="675"/>
      <c r="CF41" s="675"/>
      <c r="CG41" s="675"/>
      <c r="CH41" s="675"/>
      <c r="CI41" s="675"/>
      <c r="CJ41" s="675"/>
      <c r="CK41" s="675"/>
      <c r="CL41" s="675"/>
      <c r="CM41" s="675"/>
      <c r="CN41" s="675"/>
      <c r="CO41" s="675"/>
      <c r="CP41" s="675"/>
      <c r="CQ41" s="675"/>
      <c r="CR41" s="675"/>
      <c r="CS41" s="675"/>
      <c r="CT41" s="675"/>
      <c r="CU41" s="675"/>
      <c r="CV41" s="675"/>
      <c r="CW41" s="675"/>
      <c r="CX41" s="675"/>
      <c r="CY41" s="675"/>
      <c r="CZ41" s="675"/>
      <c r="DA41" s="675"/>
      <c r="DB41" s="675"/>
      <c r="DC41" s="675"/>
      <c r="DD41" s="675"/>
      <c r="DE41" s="675"/>
      <c r="DF41" s="675"/>
      <c r="DG41" s="675"/>
      <c r="DH41" s="675"/>
      <c r="DI41" s="675"/>
      <c r="DJ41" s="675"/>
      <c r="DK41" s="675"/>
      <c r="DL41" s="675"/>
      <c r="DM41" s="675"/>
      <c r="DN41" s="675"/>
      <c r="DO41" s="675"/>
      <c r="DP41" s="675"/>
      <c r="DQ41" s="675"/>
      <c r="DR41" s="675"/>
      <c r="DS41" s="675"/>
      <c r="DT41" s="675"/>
      <c r="DU41" s="675"/>
      <c r="DV41" s="675"/>
      <c r="DW41" s="404"/>
      <c r="DY41" s="408"/>
      <c r="DZ41" s="662"/>
      <c r="EA41" s="662"/>
      <c r="EB41" s="662"/>
      <c r="EC41" s="662"/>
      <c r="ED41" s="662"/>
      <c r="EE41" s="662"/>
      <c r="EF41" s="662"/>
      <c r="EG41" s="662"/>
      <c r="EH41" s="662"/>
      <c r="EI41" s="662"/>
      <c r="EJ41" s="662"/>
      <c r="EK41" s="662"/>
      <c r="EL41" s="662"/>
      <c r="EM41" s="662"/>
      <c r="EN41" s="662"/>
      <c r="EO41" s="662"/>
      <c r="EP41" s="662"/>
      <c r="EQ41" s="662"/>
      <c r="ER41" s="662"/>
      <c r="ES41" s="662"/>
      <c r="ET41" s="662"/>
      <c r="EU41" s="662"/>
      <c r="EV41" s="662"/>
      <c r="EW41" s="662"/>
      <c r="EX41" s="662"/>
      <c r="EY41" s="662"/>
      <c r="EZ41" s="674"/>
      <c r="FA41" s="674"/>
      <c r="FB41" s="674"/>
      <c r="FC41" s="674"/>
      <c r="FD41" s="674"/>
      <c r="FE41" s="674"/>
      <c r="FF41" s="674"/>
      <c r="FG41" s="674"/>
      <c r="FH41" s="674"/>
      <c r="FI41" s="674"/>
      <c r="FJ41" s="674"/>
      <c r="FK41" s="674"/>
      <c r="FL41" s="674"/>
    </row>
    <row r="42" spans="1:168" ht="6" customHeight="1">
      <c r="A42" s="406"/>
      <c r="B42" s="417"/>
      <c r="C42" s="676"/>
      <c r="D42" s="676"/>
      <c r="E42" s="676"/>
      <c r="F42" s="676"/>
      <c r="G42" s="676"/>
      <c r="H42" s="676"/>
      <c r="I42" s="676"/>
      <c r="J42" s="676"/>
      <c r="K42" s="676"/>
      <c r="L42" s="676"/>
      <c r="M42" s="676"/>
      <c r="N42" s="676"/>
      <c r="O42" s="676"/>
      <c r="P42" s="676"/>
      <c r="Q42" s="676"/>
      <c r="R42" s="676"/>
      <c r="S42" s="676"/>
      <c r="T42" s="649"/>
      <c r="U42" s="649"/>
      <c r="V42" s="649"/>
      <c r="W42" s="649"/>
      <c r="X42" s="649"/>
      <c r="Y42" s="649"/>
      <c r="Z42" s="649"/>
      <c r="AA42" s="649"/>
      <c r="AB42" s="649"/>
      <c r="AC42" s="649"/>
      <c r="AD42" s="649"/>
      <c r="AE42" s="650"/>
      <c r="AF42" s="650"/>
      <c r="AG42" s="650"/>
      <c r="AH42" s="650"/>
      <c r="AI42" s="650"/>
      <c r="AJ42" s="650"/>
      <c r="AK42" s="650"/>
      <c r="AL42" s="650"/>
      <c r="AM42" s="650"/>
      <c r="AN42" s="650"/>
      <c r="AO42" s="650"/>
      <c r="AP42" s="649"/>
      <c r="AQ42" s="649"/>
      <c r="AR42" s="649"/>
      <c r="AS42" s="649"/>
      <c r="AT42" s="649"/>
      <c r="AU42" s="649"/>
      <c r="AV42" s="649"/>
      <c r="AW42" s="649"/>
      <c r="AX42" s="649"/>
      <c r="AY42" s="649"/>
      <c r="AZ42" s="649"/>
      <c r="BA42" s="650"/>
      <c r="BB42" s="650"/>
      <c r="BC42" s="650"/>
      <c r="BD42" s="650"/>
      <c r="BE42" s="650"/>
      <c r="BF42" s="650"/>
      <c r="BG42" s="650"/>
      <c r="BH42" s="650"/>
      <c r="BI42" s="650"/>
      <c r="BJ42" s="650"/>
      <c r="BK42" s="650"/>
      <c r="BL42" s="649"/>
      <c r="BM42" s="649"/>
      <c r="BN42" s="649"/>
      <c r="BO42" s="649"/>
      <c r="BP42" s="649"/>
      <c r="BQ42" s="649"/>
      <c r="BR42" s="649"/>
      <c r="BS42" s="649"/>
      <c r="BT42" s="649"/>
      <c r="BU42" s="649"/>
      <c r="BV42" s="649"/>
      <c r="BW42" s="675"/>
      <c r="BX42" s="675"/>
      <c r="BY42" s="675"/>
      <c r="BZ42" s="675"/>
      <c r="CA42" s="675"/>
      <c r="CB42" s="675"/>
      <c r="CC42" s="675"/>
      <c r="CD42" s="675"/>
      <c r="CE42" s="675"/>
      <c r="CF42" s="675"/>
      <c r="CG42" s="675"/>
      <c r="CH42" s="675"/>
      <c r="CI42" s="675"/>
      <c r="CJ42" s="675"/>
      <c r="CK42" s="675"/>
      <c r="CL42" s="675"/>
      <c r="CM42" s="675"/>
      <c r="CN42" s="675"/>
      <c r="CO42" s="675"/>
      <c r="CP42" s="675"/>
      <c r="CQ42" s="675"/>
      <c r="CR42" s="675"/>
      <c r="CS42" s="675"/>
      <c r="CT42" s="675"/>
      <c r="CU42" s="675"/>
      <c r="CV42" s="675"/>
      <c r="CW42" s="675"/>
      <c r="CX42" s="675"/>
      <c r="CY42" s="675"/>
      <c r="CZ42" s="675"/>
      <c r="DA42" s="675"/>
      <c r="DB42" s="675"/>
      <c r="DC42" s="675"/>
      <c r="DD42" s="675"/>
      <c r="DE42" s="675"/>
      <c r="DF42" s="675"/>
      <c r="DG42" s="675"/>
      <c r="DH42" s="675"/>
      <c r="DI42" s="675"/>
      <c r="DJ42" s="675"/>
      <c r="DK42" s="675"/>
      <c r="DL42" s="675"/>
      <c r="DM42" s="675"/>
      <c r="DN42" s="675"/>
      <c r="DO42" s="675"/>
      <c r="DP42" s="675"/>
      <c r="DQ42" s="675"/>
      <c r="DR42" s="675"/>
      <c r="DS42" s="675"/>
      <c r="DT42" s="675"/>
      <c r="DU42" s="675"/>
      <c r="DV42" s="675"/>
      <c r="DW42" s="404"/>
      <c r="DY42" s="668" t="s">
        <v>459</v>
      </c>
      <c r="DZ42" s="668"/>
      <c r="EA42" s="668"/>
      <c r="EB42" s="668"/>
      <c r="EC42" s="668"/>
      <c r="ED42" s="668"/>
      <c r="EE42" s="668"/>
      <c r="EF42" s="668"/>
      <c r="EG42" s="668"/>
      <c r="EH42" s="668"/>
      <c r="EI42" s="668"/>
      <c r="EJ42" s="668"/>
      <c r="EK42" s="668"/>
      <c r="EL42" s="668"/>
      <c r="EM42" s="668"/>
      <c r="EN42" s="668"/>
      <c r="EO42" s="668"/>
      <c r="EP42" s="668"/>
      <c r="EQ42" s="668"/>
      <c r="ER42" s="668"/>
      <c r="ES42" s="668"/>
      <c r="ET42" s="668"/>
      <c r="EU42" s="668"/>
      <c r="EV42" s="668"/>
      <c r="EW42" s="668"/>
      <c r="EX42" s="668"/>
      <c r="EY42" s="668"/>
      <c r="EZ42" s="670" t="s">
        <v>460</v>
      </c>
      <c r="FA42" s="670"/>
      <c r="FB42" s="671" t="e">
        <f>FB38+EZ40</f>
        <v>#REF!</v>
      </c>
      <c r="FC42" s="671"/>
      <c r="FD42" s="671"/>
      <c r="FE42" s="671"/>
      <c r="FF42" s="671"/>
      <c r="FG42" s="671"/>
      <c r="FH42" s="671"/>
      <c r="FI42" s="671"/>
      <c r="FJ42" s="671"/>
      <c r="FK42" s="671"/>
      <c r="FL42" s="671"/>
    </row>
    <row r="43" spans="1:168" ht="6" customHeight="1">
      <c r="A43" s="406"/>
      <c r="B43" s="417"/>
      <c r="C43" s="662" t="s">
        <v>461</v>
      </c>
      <c r="D43" s="662"/>
      <c r="E43" s="662"/>
      <c r="F43" s="662"/>
      <c r="G43" s="662"/>
      <c r="H43" s="662"/>
      <c r="I43" s="662"/>
      <c r="J43" s="662"/>
      <c r="K43" s="662"/>
      <c r="L43" s="662"/>
      <c r="M43" s="662"/>
      <c r="N43" s="662"/>
      <c r="O43" s="662"/>
      <c r="P43" s="662"/>
      <c r="Q43" s="662"/>
      <c r="R43" s="662"/>
      <c r="S43" s="662"/>
      <c r="T43" s="652"/>
      <c r="U43" s="652"/>
      <c r="V43" s="652"/>
      <c r="W43" s="652"/>
      <c r="X43" s="652"/>
      <c r="Y43" s="652"/>
      <c r="Z43" s="652"/>
      <c r="AA43" s="652"/>
      <c r="AB43" s="652"/>
      <c r="AC43" s="652"/>
      <c r="AD43" s="652"/>
      <c r="AE43" s="660"/>
      <c r="AF43" s="660"/>
      <c r="AG43" s="660"/>
      <c r="AH43" s="660"/>
      <c r="AI43" s="660"/>
      <c r="AJ43" s="660"/>
      <c r="AK43" s="660"/>
      <c r="AL43" s="660"/>
      <c r="AM43" s="660"/>
      <c r="AN43" s="660"/>
      <c r="AO43" s="660"/>
      <c r="AP43" s="652">
        <f>+T43+AE43</f>
        <v>0</v>
      </c>
      <c r="AQ43" s="652"/>
      <c r="AR43" s="652"/>
      <c r="AS43" s="652"/>
      <c r="AT43" s="652"/>
      <c r="AU43" s="652"/>
      <c r="AV43" s="652"/>
      <c r="AW43" s="652"/>
      <c r="AX43" s="652"/>
      <c r="AY43" s="652"/>
      <c r="AZ43" s="652"/>
      <c r="BA43" s="650">
        <f>AE43</f>
        <v>0</v>
      </c>
      <c r="BB43" s="650"/>
      <c r="BC43" s="650"/>
      <c r="BD43" s="650"/>
      <c r="BE43" s="650"/>
      <c r="BF43" s="650"/>
      <c r="BG43" s="650"/>
      <c r="BH43" s="650"/>
      <c r="BI43" s="650"/>
      <c r="BJ43" s="650"/>
      <c r="BK43" s="650"/>
      <c r="BL43" s="652">
        <f>+T43+BA43</f>
        <v>0</v>
      </c>
      <c r="BM43" s="652"/>
      <c r="BN43" s="652"/>
      <c r="BO43" s="652"/>
      <c r="BP43" s="652"/>
      <c r="BQ43" s="652"/>
      <c r="BR43" s="652"/>
      <c r="BS43" s="652"/>
      <c r="BT43" s="652"/>
      <c r="BU43" s="652"/>
      <c r="BV43" s="652"/>
      <c r="BW43" s="664"/>
      <c r="BX43" s="664"/>
      <c r="BY43" s="664"/>
      <c r="BZ43" s="664"/>
      <c r="CA43" s="664"/>
      <c r="CB43" s="664"/>
      <c r="CC43" s="664"/>
      <c r="CD43" s="664"/>
      <c r="CE43" s="664"/>
      <c r="CF43" s="664"/>
      <c r="CG43" s="664"/>
      <c r="CH43" s="664"/>
      <c r="CI43" s="664"/>
      <c r="CJ43" s="664"/>
      <c r="CK43" s="664"/>
      <c r="CL43" s="664"/>
      <c r="CM43" s="664"/>
      <c r="CN43" s="664"/>
      <c r="CO43" s="664"/>
      <c r="CP43" s="664"/>
      <c r="CQ43" s="664"/>
      <c r="CR43" s="664"/>
      <c r="CS43" s="664"/>
      <c r="CT43" s="664"/>
      <c r="CU43" s="664"/>
      <c r="CV43" s="664"/>
      <c r="CW43" s="664"/>
      <c r="CX43" s="664"/>
      <c r="CY43" s="664"/>
      <c r="CZ43" s="664"/>
      <c r="DA43" s="664"/>
      <c r="DB43" s="664"/>
      <c r="DC43" s="664"/>
      <c r="DD43" s="664"/>
      <c r="DE43" s="664"/>
      <c r="DF43" s="664"/>
      <c r="DG43" s="664"/>
      <c r="DH43" s="664"/>
      <c r="DI43" s="664"/>
      <c r="DJ43" s="664"/>
      <c r="DK43" s="664"/>
      <c r="DL43" s="664"/>
      <c r="DM43" s="664"/>
      <c r="DN43" s="664"/>
      <c r="DO43" s="664"/>
      <c r="DP43" s="664"/>
      <c r="DQ43" s="664"/>
      <c r="DR43" s="664"/>
      <c r="DS43" s="664"/>
      <c r="DT43" s="664"/>
      <c r="DU43" s="664"/>
      <c r="DV43" s="664"/>
      <c r="DW43" s="404"/>
      <c r="DY43" s="668"/>
      <c r="DZ43" s="668"/>
      <c r="EA43" s="668"/>
      <c r="EB43" s="668"/>
      <c r="EC43" s="668"/>
      <c r="ED43" s="668"/>
      <c r="EE43" s="668"/>
      <c r="EF43" s="668"/>
      <c r="EG43" s="668"/>
      <c r="EH43" s="668"/>
      <c r="EI43" s="668"/>
      <c r="EJ43" s="668"/>
      <c r="EK43" s="668"/>
      <c r="EL43" s="668"/>
      <c r="EM43" s="668"/>
      <c r="EN43" s="668"/>
      <c r="EO43" s="668"/>
      <c r="EP43" s="668"/>
      <c r="EQ43" s="668"/>
      <c r="ER43" s="668"/>
      <c r="ES43" s="668"/>
      <c r="ET43" s="668"/>
      <c r="EU43" s="668"/>
      <c r="EV43" s="668"/>
      <c r="EW43" s="668"/>
      <c r="EX43" s="668"/>
      <c r="EY43" s="668"/>
      <c r="EZ43" s="670"/>
      <c r="FA43" s="670"/>
      <c r="FB43" s="671"/>
      <c r="FC43" s="671"/>
      <c r="FD43" s="671"/>
      <c r="FE43" s="671"/>
      <c r="FF43" s="671"/>
      <c r="FG43" s="671"/>
      <c r="FH43" s="671"/>
      <c r="FI43" s="671"/>
      <c r="FJ43" s="671"/>
      <c r="FK43" s="671"/>
      <c r="FL43" s="671"/>
    </row>
    <row r="44" spans="1:168" ht="6" customHeight="1">
      <c r="A44" s="406"/>
      <c r="B44" s="417"/>
      <c r="C44" s="662"/>
      <c r="D44" s="662"/>
      <c r="E44" s="662"/>
      <c r="F44" s="662"/>
      <c r="G44" s="662"/>
      <c r="H44" s="662"/>
      <c r="I44" s="662"/>
      <c r="J44" s="662"/>
      <c r="K44" s="662"/>
      <c r="L44" s="662"/>
      <c r="M44" s="662"/>
      <c r="N44" s="662"/>
      <c r="O44" s="662"/>
      <c r="P44" s="662"/>
      <c r="Q44" s="662"/>
      <c r="R44" s="662"/>
      <c r="S44" s="662"/>
      <c r="T44" s="652"/>
      <c r="U44" s="652"/>
      <c r="V44" s="652"/>
      <c r="W44" s="652"/>
      <c r="X44" s="652"/>
      <c r="Y44" s="652"/>
      <c r="Z44" s="652"/>
      <c r="AA44" s="652"/>
      <c r="AB44" s="652"/>
      <c r="AC44" s="652"/>
      <c r="AD44" s="652"/>
      <c r="AE44" s="660"/>
      <c r="AF44" s="660"/>
      <c r="AG44" s="660"/>
      <c r="AH44" s="660"/>
      <c r="AI44" s="660"/>
      <c r="AJ44" s="660"/>
      <c r="AK44" s="660"/>
      <c r="AL44" s="660"/>
      <c r="AM44" s="660"/>
      <c r="AN44" s="660"/>
      <c r="AO44" s="660"/>
      <c r="AP44" s="652"/>
      <c r="AQ44" s="652"/>
      <c r="AR44" s="652"/>
      <c r="AS44" s="652"/>
      <c r="AT44" s="652"/>
      <c r="AU44" s="652"/>
      <c r="AV44" s="652"/>
      <c r="AW44" s="652"/>
      <c r="AX44" s="652"/>
      <c r="AY44" s="652"/>
      <c r="AZ44" s="652"/>
      <c r="BA44" s="650"/>
      <c r="BB44" s="650"/>
      <c r="BC44" s="650"/>
      <c r="BD44" s="650"/>
      <c r="BE44" s="650"/>
      <c r="BF44" s="650"/>
      <c r="BG44" s="650"/>
      <c r="BH44" s="650"/>
      <c r="BI44" s="650"/>
      <c r="BJ44" s="650"/>
      <c r="BK44" s="650"/>
      <c r="BL44" s="652"/>
      <c r="BM44" s="652"/>
      <c r="BN44" s="652"/>
      <c r="BO44" s="652"/>
      <c r="BP44" s="652"/>
      <c r="BQ44" s="652"/>
      <c r="BR44" s="652"/>
      <c r="BS44" s="652"/>
      <c r="BT44" s="652"/>
      <c r="BU44" s="652"/>
      <c r="BV44" s="652"/>
      <c r="BW44" s="664"/>
      <c r="BX44" s="664"/>
      <c r="BY44" s="664"/>
      <c r="BZ44" s="664"/>
      <c r="CA44" s="664"/>
      <c r="CB44" s="664"/>
      <c r="CC44" s="664"/>
      <c r="CD44" s="664"/>
      <c r="CE44" s="664"/>
      <c r="CF44" s="664"/>
      <c r="CG44" s="664"/>
      <c r="CH44" s="664"/>
      <c r="CI44" s="664"/>
      <c r="CJ44" s="664"/>
      <c r="CK44" s="664"/>
      <c r="CL44" s="664"/>
      <c r="CM44" s="664"/>
      <c r="CN44" s="664"/>
      <c r="CO44" s="664"/>
      <c r="CP44" s="664"/>
      <c r="CQ44" s="664"/>
      <c r="CR44" s="664"/>
      <c r="CS44" s="664"/>
      <c r="CT44" s="664"/>
      <c r="CU44" s="664"/>
      <c r="CV44" s="664"/>
      <c r="CW44" s="664"/>
      <c r="CX44" s="664"/>
      <c r="CY44" s="664"/>
      <c r="CZ44" s="664"/>
      <c r="DA44" s="664"/>
      <c r="DB44" s="664"/>
      <c r="DC44" s="664"/>
      <c r="DD44" s="664"/>
      <c r="DE44" s="664"/>
      <c r="DF44" s="664"/>
      <c r="DG44" s="664"/>
      <c r="DH44" s="664"/>
      <c r="DI44" s="664"/>
      <c r="DJ44" s="664"/>
      <c r="DK44" s="664"/>
      <c r="DL44" s="664"/>
      <c r="DM44" s="664"/>
      <c r="DN44" s="664"/>
      <c r="DO44" s="664"/>
      <c r="DP44" s="664"/>
      <c r="DQ44" s="664"/>
      <c r="DR44" s="664"/>
      <c r="DS44" s="664"/>
      <c r="DT44" s="664"/>
      <c r="DU44" s="664"/>
      <c r="DV44" s="664"/>
      <c r="DW44" s="404"/>
      <c r="EB44" s="398"/>
      <c r="EC44" s="398"/>
      <c r="ED44" s="398"/>
      <c r="EE44" s="398"/>
      <c r="EF44" s="398"/>
      <c r="EG44" s="398"/>
      <c r="EH44" s="398"/>
      <c r="EI44" s="398"/>
      <c r="EJ44" s="398"/>
      <c r="EK44" s="398"/>
      <c r="EL44" s="398"/>
      <c r="EM44" s="398"/>
      <c r="EN44" s="398"/>
      <c r="EO44" s="398"/>
      <c r="EP44" s="398"/>
      <c r="EQ44" s="398"/>
      <c r="ER44" s="398"/>
      <c r="ES44" s="398"/>
      <c r="ET44" s="398"/>
      <c r="EU44" s="398"/>
      <c r="EX44" s="413"/>
      <c r="EZ44" s="411"/>
      <c r="FA44" s="411"/>
      <c r="FB44" s="411"/>
      <c r="FC44" s="411"/>
      <c r="FD44" s="411"/>
      <c r="FE44" s="411"/>
      <c r="FF44" s="411"/>
      <c r="FG44" s="411"/>
      <c r="FH44" s="411"/>
      <c r="FI44" s="411"/>
      <c r="FJ44" s="411"/>
      <c r="FK44" s="411"/>
      <c r="FL44" s="411"/>
    </row>
    <row r="45" spans="1:168" ht="6" customHeight="1">
      <c r="A45" s="406"/>
      <c r="B45" s="417"/>
      <c r="C45" s="662" t="s">
        <v>462</v>
      </c>
      <c r="D45" s="662"/>
      <c r="E45" s="662"/>
      <c r="F45" s="662"/>
      <c r="G45" s="662"/>
      <c r="H45" s="662"/>
      <c r="I45" s="662"/>
      <c r="J45" s="662"/>
      <c r="K45" s="662"/>
      <c r="L45" s="662"/>
      <c r="M45" s="662"/>
      <c r="N45" s="662"/>
      <c r="O45" s="662"/>
      <c r="P45" s="662"/>
      <c r="Q45" s="662"/>
      <c r="R45" s="662"/>
      <c r="S45" s="662"/>
      <c r="T45" s="652"/>
      <c r="U45" s="652"/>
      <c r="V45" s="652"/>
      <c r="W45" s="652"/>
      <c r="X45" s="652"/>
      <c r="Y45" s="652"/>
      <c r="Z45" s="652"/>
      <c r="AA45" s="652"/>
      <c r="AB45" s="652"/>
      <c r="AC45" s="652"/>
      <c r="AD45" s="652"/>
      <c r="AE45" s="660"/>
      <c r="AF45" s="660"/>
      <c r="AG45" s="660"/>
      <c r="AH45" s="660"/>
      <c r="AI45" s="660"/>
      <c r="AJ45" s="660"/>
      <c r="AK45" s="660"/>
      <c r="AL45" s="660"/>
      <c r="AM45" s="660"/>
      <c r="AN45" s="660"/>
      <c r="AO45" s="660"/>
      <c r="AP45" s="652">
        <f>+T45+AE45</f>
        <v>0</v>
      </c>
      <c r="AQ45" s="652"/>
      <c r="AR45" s="652"/>
      <c r="AS45" s="652"/>
      <c r="AT45" s="652"/>
      <c r="AU45" s="652"/>
      <c r="AV45" s="652"/>
      <c r="AW45" s="652"/>
      <c r="AX45" s="652"/>
      <c r="AY45" s="652"/>
      <c r="AZ45" s="652"/>
      <c r="BA45" s="650">
        <f>AE45</f>
        <v>0</v>
      </c>
      <c r="BB45" s="650"/>
      <c r="BC45" s="650"/>
      <c r="BD45" s="650"/>
      <c r="BE45" s="650"/>
      <c r="BF45" s="650"/>
      <c r="BG45" s="650"/>
      <c r="BH45" s="650"/>
      <c r="BI45" s="650"/>
      <c r="BJ45" s="650"/>
      <c r="BK45" s="650"/>
      <c r="BL45" s="652">
        <f>+T45+BA45</f>
        <v>0</v>
      </c>
      <c r="BM45" s="652"/>
      <c r="BN45" s="652"/>
      <c r="BO45" s="652"/>
      <c r="BP45" s="652"/>
      <c r="BQ45" s="652"/>
      <c r="BR45" s="652"/>
      <c r="BS45" s="652"/>
      <c r="BT45" s="652"/>
      <c r="BU45" s="652"/>
      <c r="BV45" s="652"/>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404"/>
      <c r="DY45" s="405"/>
      <c r="DZ45" s="668" t="s">
        <v>463</v>
      </c>
      <c r="EA45" s="668"/>
      <c r="EB45" s="668"/>
      <c r="EC45" s="668"/>
      <c r="ED45" s="668"/>
      <c r="EE45" s="668"/>
      <c r="EF45" s="668"/>
      <c r="EG45" s="668"/>
      <c r="EH45" s="668"/>
      <c r="EI45" s="668"/>
      <c r="EJ45" s="668"/>
      <c r="EK45" s="668"/>
      <c r="EL45" s="668"/>
      <c r="EM45" s="668"/>
      <c r="EN45" s="668"/>
      <c r="EO45" s="668"/>
      <c r="EP45" s="668"/>
      <c r="EQ45" s="668"/>
      <c r="ER45" s="668"/>
      <c r="ES45" s="668"/>
      <c r="ET45" s="668"/>
      <c r="EU45" s="668"/>
      <c r="EV45" s="668"/>
      <c r="EW45" s="668"/>
      <c r="EX45" s="668"/>
      <c r="EY45" s="668"/>
      <c r="EZ45" s="670" t="s">
        <v>464</v>
      </c>
      <c r="FA45" s="670"/>
      <c r="FB45" s="671" t="e">
        <f>+BC81+FB26+FB35</f>
        <v>#REF!</v>
      </c>
      <c r="FC45" s="671"/>
      <c r="FD45" s="671"/>
      <c r="FE45" s="671"/>
      <c r="FF45" s="671"/>
      <c r="FG45" s="671"/>
      <c r="FH45" s="671"/>
      <c r="FI45" s="671"/>
      <c r="FJ45" s="671"/>
      <c r="FK45" s="671"/>
      <c r="FL45" s="671"/>
    </row>
    <row r="46" spans="1:168" ht="6" customHeight="1">
      <c r="A46" s="406"/>
      <c r="B46" s="417"/>
      <c r="C46" s="662"/>
      <c r="D46" s="662"/>
      <c r="E46" s="662"/>
      <c r="F46" s="662"/>
      <c r="G46" s="662"/>
      <c r="H46" s="662"/>
      <c r="I46" s="662"/>
      <c r="J46" s="662"/>
      <c r="K46" s="662"/>
      <c r="L46" s="662"/>
      <c r="M46" s="662"/>
      <c r="N46" s="662"/>
      <c r="O46" s="662"/>
      <c r="P46" s="662"/>
      <c r="Q46" s="662"/>
      <c r="R46" s="662"/>
      <c r="S46" s="662"/>
      <c r="T46" s="652"/>
      <c r="U46" s="652"/>
      <c r="V46" s="652"/>
      <c r="W46" s="652"/>
      <c r="X46" s="652"/>
      <c r="Y46" s="652"/>
      <c r="Z46" s="652"/>
      <c r="AA46" s="652"/>
      <c r="AB46" s="652"/>
      <c r="AC46" s="652"/>
      <c r="AD46" s="652"/>
      <c r="AE46" s="660"/>
      <c r="AF46" s="660"/>
      <c r="AG46" s="660"/>
      <c r="AH46" s="660"/>
      <c r="AI46" s="660"/>
      <c r="AJ46" s="660"/>
      <c r="AK46" s="660"/>
      <c r="AL46" s="660"/>
      <c r="AM46" s="660"/>
      <c r="AN46" s="660"/>
      <c r="AO46" s="660"/>
      <c r="AP46" s="652"/>
      <c r="AQ46" s="652"/>
      <c r="AR46" s="652"/>
      <c r="AS46" s="652"/>
      <c r="AT46" s="652"/>
      <c r="AU46" s="652"/>
      <c r="AV46" s="652"/>
      <c r="AW46" s="652"/>
      <c r="AX46" s="652"/>
      <c r="AY46" s="652"/>
      <c r="AZ46" s="652"/>
      <c r="BA46" s="650"/>
      <c r="BB46" s="650"/>
      <c r="BC46" s="650"/>
      <c r="BD46" s="650"/>
      <c r="BE46" s="650"/>
      <c r="BF46" s="650"/>
      <c r="BG46" s="650"/>
      <c r="BH46" s="650"/>
      <c r="BI46" s="650"/>
      <c r="BJ46" s="650"/>
      <c r="BK46" s="650"/>
      <c r="BL46" s="652"/>
      <c r="BM46" s="652"/>
      <c r="BN46" s="652"/>
      <c r="BO46" s="652"/>
      <c r="BP46" s="652"/>
      <c r="BQ46" s="652"/>
      <c r="BR46" s="652"/>
      <c r="BS46" s="652"/>
      <c r="BT46" s="652"/>
      <c r="BU46" s="652"/>
      <c r="BV46" s="652"/>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404"/>
      <c r="DY46" s="407"/>
      <c r="DZ46" s="668"/>
      <c r="EA46" s="668"/>
      <c r="EB46" s="668"/>
      <c r="EC46" s="668"/>
      <c r="ED46" s="668"/>
      <c r="EE46" s="668"/>
      <c r="EF46" s="668"/>
      <c r="EG46" s="668"/>
      <c r="EH46" s="668"/>
      <c r="EI46" s="668"/>
      <c r="EJ46" s="668"/>
      <c r="EK46" s="668"/>
      <c r="EL46" s="668"/>
      <c r="EM46" s="668"/>
      <c r="EN46" s="668"/>
      <c r="EO46" s="668"/>
      <c r="EP46" s="668"/>
      <c r="EQ46" s="668"/>
      <c r="ER46" s="668"/>
      <c r="ES46" s="668"/>
      <c r="ET46" s="668"/>
      <c r="EU46" s="668"/>
      <c r="EV46" s="668"/>
      <c r="EW46" s="668"/>
      <c r="EX46" s="668"/>
      <c r="EY46" s="668"/>
      <c r="EZ46" s="670"/>
      <c r="FA46" s="670"/>
      <c r="FB46" s="671"/>
      <c r="FC46" s="671"/>
      <c r="FD46" s="671"/>
      <c r="FE46" s="671"/>
      <c r="FF46" s="671"/>
      <c r="FG46" s="671"/>
      <c r="FH46" s="671"/>
      <c r="FI46" s="671"/>
      <c r="FJ46" s="671"/>
      <c r="FK46" s="671"/>
      <c r="FL46" s="671"/>
    </row>
    <row r="47" spans="1:168" ht="6" customHeight="1">
      <c r="A47" s="406"/>
      <c r="B47" s="417"/>
      <c r="C47" s="662" t="s">
        <v>465</v>
      </c>
      <c r="D47" s="662"/>
      <c r="E47" s="662"/>
      <c r="F47" s="662"/>
      <c r="G47" s="662"/>
      <c r="H47" s="662"/>
      <c r="I47" s="662"/>
      <c r="J47" s="662"/>
      <c r="K47" s="662"/>
      <c r="L47" s="662"/>
      <c r="M47" s="662"/>
      <c r="N47" s="662"/>
      <c r="O47" s="662"/>
      <c r="P47" s="662"/>
      <c r="Q47" s="662"/>
      <c r="R47" s="662"/>
      <c r="S47" s="662"/>
      <c r="T47" s="652">
        <f>BS!S30-SUM(T41:AD46)</f>
        <v>0</v>
      </c>
      <c r="U47" s="652"/>
      <c r="V47" s="652"/>
      <c r="W47" s="652"/>
      <c r="X47" s="652"/>
      <c r="Y47" s="652"/>
      <c r="Z47" s="652"/>
      <c r="AA47" s="652"/>
      <c r="AB47" s="652"/>
      <c r="AC47" s="652"/>
      <c r="AD47" s="652"/>
      <c r="AE47" s="660"/>
      <c r="AF47" s="660"/>
      <c r="AG47" s="660"/>
      <c r="AH47" s="660"/>
      <c r="AI47" s="660"/>
      <c r="AJ47" s="660"/>
      <c r="AK47" s="660"/>
      <c r="AL47" s="660"/>
      <c r="AM47" s="660"/>
      <c r="AN47" s="660"/>
      <c r="AO47" s="660"/>
      <c r="AP47" s="652">
        <f>+T47+AE47</f>
        <v>0</v>
      </c>
      <c r="AQ47" s="652"/>
      <c r="AR47" s="652"/>
      <c r="AS47" s="652"/>
      <c r="AT47" s="652"/>
      <c r="AU47" s="652"/>
      <c r="AV47" s="652"/>
      <c r="AW47" s="652"/>
      <c r="AX47" s="652"/>
      <c r="AY47" s="652"/>
      <c r="AZ47" s="652"/>
      <c r="BA47" s="650">
        <f>AE47</f>
        <v>0</v>
      </c>
      <c r="BB47" s="650"/>
      <c r="BC47" s="650"/>
      <c r="BD47" s="650"/>
      <c r="BE47" s="650"/>
      <c r="BF47" s="650"/>
      <c r="BG47" s="650"/>
      <c r="BH47" s="650"/>
      <c r="BI47" s="650"/>
      <c r="BJ47" s="650"/>
      <c r="BK47" s="650"/>
      <c r="BL47" s="652">
        <f>+T47+BA47</f>
        <v>0</v>
      </c>
      <c r="BM47" s="652"/>
      <c r="BN47" s="652"/>
      <c r="BO47" s="652"/>
      <c r="BP47" s="652"/>
      <c r="BQ47" s="652"/>
      <c r="BR47" s="652"/>
      <c r="BS47" s="652"/>
      <c r="BT47" s="652"/>
      <c r="BU47" s="652"/>
      <c r="BV47" s="652"/>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404"/>
      <c r="DY47" s="407"/>
      <c r="DZ47" s="662" t="s">
        <v>457</v>
      </c>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74"/>
      <c r="FA47" s="674"/>
      <c r="FB47" s="674"/>
      <c r="FC47" s="674"/>
      <c r="FD47" s="674"/>
      <c r="FE47" s="674"/>
      <c r="FF47" s="674"/>
      <c r="FG47" s="674"/>
      <c r="FH47" s="674"/>
      <c r="FI47" s="674"/>
      <c r="FJ47" s="674"/>
      <c r="FK47" s="674"/>
      <c r="FL47" s="674"/>
    </row>
    <row r="48" spans="1:168" ht="6" customHeight="1">
      <c r="A48" s="406"/>
      <c r="B48" s="417"/>
      <c r="C48" s="662"/>
      <c r="D48" s="662"/>
      <c r="E48" s="662"/>
      <c r="F48" s="662"/>
      <c r="G48" s="662"/>
      <c r="H48" s="662"/>
      <c r="I48" s="662"/>
      <c r="J48" s="662"/>
      <c r="K48" s="662"/>
      <c r="L48" s="662"/>
      <c r="M48" s="662"/>
      <c r="N48" s="662"/>
      <c r="O48" s="662"/>
      <c r="P48" s="662"/>
      <c r="Q48" s="662"/>
      <c r="R48" s="662"/>
      <c r="S48" s="662"/>
      <c r="T48" s="652"/>
      <c r="U48" s="652"/>
      <c r="V48" s="652"/>
      <c r="W48" s="652"/>
      <c r="X48" s="652"/>
      <c r="Y48" s="652"/>
      <c r="Z48" s="652"/>
      <c r="AA48" s="652"/>
      <c r="AB48" s="652"/>
      <c r="AC48" s="652"/>
      <c r="AD48" s="652"/>
      <c r="AE48" s="660"/>
      <c r="AF48" s="660"/>
      <c r="AG48" s="660"/>
      <c r="AH48" s="660"/>
      <c r="AI48" s="660"/>
      <c r="AJ48" s="660"/>
      <c r="AK48" s="660"/>
      <c r="AL48" s="660"/>
      <c r="AM48" s="660"/>
      <c r="AN48" s="660"/>
      <c r="AO48" s="660"/>
      <c r="AP48" s="652"/>
      <c r="AQ48" s="652"/>
      <c r="AR48" s="652"/>
      <c r="AS48" s="652"/>
      <c r="AT48" s="652"/>
      <c r="AU48" s="652"/>
      <c r="AV48" s="652"/>
      <c r="AW48" s="652"/>
      <c r="AX48" s="652"/>
      <c r="AY48" s="652"/>
      <c r="AZ48" s="652"/>
      <c r="BA48" s="650"/>
      <c r="BB48" s="650"/>
      <c r="BC48" s="650"/>
      <c r="BD48" s="650"/>
      <c r="BE48" s="650"/>
      <c r="BF48" s="650"/>
      <c r="BG48" s="650"/>
      <c r="BH48" s="650"/>
      <c r="BI48" s="650"/>
      <c r="BJ48" s="650"/>
      <c r="BK48" s="650"/>
      <c r="BL48" s="652"/>
      <c r="BM48" s="652"/>
      <c r="BN48" s="652"/>
      <c r="BO48" s="652"/>
      <c r="BP48" s="652"/>
      <c r="BQ48" s="652"/>
      <c r="BR48" s="652"/>
      <c r="BS48" s="652"/>
      <c r="BT48" s="652"/>
      <c r="BU48" s="652"/>
      <c r="BV48" s="652"/>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404"/>
      <c r="DY48" s="408"/>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74"/>
      <c r="FA48" s="674"/>
      <c r="FB48" s="674"/>
      <c r="FC48" s="674"/>
      <c r="FD48" s="674"/>
      <c r="FE48" s="674"/>
      <c r="FF48" s="674"/>
      <c r="FG48" s="674"/>
      <c r="FH48" s="674"/>
      <c r="FI48" s="674"/>
      <c r="FJ48" s="674"/>
      <c r="FK48" s="674"/>
      <c r="FL48" s="674"/>
    </row>
    <row r="49" spans="1:168" ht="6" customHeight="1">
      <c r="A49" s="406"/>
      <c r="B49" s="417"/>
      <c r="C49" s="662" t="s">
        <v>466</v>
      </c>
      <c r="D49" s="662"/>
      <c r="E49" s="662"/>
      <c r="F49" s="662"/>
      <c r="G49" s="662"/>
      <c r="H49" s="662"/>
      <c r="I49" s="662"/>
      <c r="J49" s="662"/>
      <c r="K49" s="662"/>
      <c r="L49" s="662"/>
      <c r="M49" s="662"/>
      <c r="N49" s="662"/>
      <c r="O49" s="662"/>
      <c r="P49" s="662"/>
      <c r="Q49" s="662"/>
      <c r="R49" s="662"/>
      <c r="S49" s="662"/>
      <c r="T49" s="652">
        <f>BS!S33</f>
        <v>0</v>
      </c>
      <c r="U49" s="652"/>
      <c r="V49" s="652"/>
      <c r="W49" s="652"/>
      <c r="X49" s="652"/>
      <c r="Y49" s="652"/>
      <c r="Z49" s="652"/>
      <c r="AA49" s="652"/>
      <c r="AB49" s="652"/>
      <c r="AC49" s="652"/>
      <c r="AD49" s="652"/>
      <c r="AE49" s="660"/>
      <c r="AF49" s="660"/>
      <c r="AG49" s="660"/>
      <c r="AH49" s="660"/>
      <c r="AI49" s="660"/>
      <c r="AJ49" s="660"/>
      <c r="AK49" s="660"/>
      <c r="AL49" s="660"/>
      <c r="AM49" s="660"/>
      <c r="AN49" s="660"/>
      <c r="AO49" s="660"/>
      <c r="AP49" s="652">
        <f>+T49+AE49</f>
        <v>0</v>
      </c>
      <c r="AQ49" s="652"/>
      <c r="AR49" s="652"/>
      <c r="AS49" s="652"/>
      <c r="AT49" s="652"/>
      <c r="AU49" s="652"/>
      <c r="AV49" s="652"/>
      <c r="AW49" s="652"/>
      <c r="AX49" s="652"/>
      <c r="AY49" s="652"/>
      <c r="AZ49" s="652"/>
      <c r="BA49" s="650">
        <f>AE49</f>
        <v>0</v>
      </c>
      <c r="BB49" s="650"/>
      <c r="BC49" s="650"/>
      <c r="BD49" s="650"/>
      <c r="BE49" s="650"/>
      <c r="BF49" s="650"/>
      <c r="BG49" s="650"/>
      <c r="BH49" s="650"/>
      <c r="BI49" s="650"/>
      <c r="BJ49" s="650"/>
      <c r="BK49" s="650"/>
      <c r="BL49" s="652">
        <f>+T49+BA49</f>
        <v>0</v>
      </c>
      <c r="BM49" s="652"/>
      <c r="BN49" s="652"/>
      <c r="BO49" s="652"/>
      <c r="BP49" s="652"/>
      <c r="BQ49" s="652"/>
      <c r="BR49" s="652"/>
      <c r="BS49" s="652"/>
      <c r="BT49" s="652"/>
      <c r="BU49" s="652"/>
      <c r="BV49" s="652"/>
      <c r="BW49" s="664"/>
      <c r="BX49" s="664"/>
      <c r="BY49" s="664"/>
      <c r="BZ49" s="664"/>
      <c r="CA49" s="664"/>
      <c r="CB49" s="664"/>
      <c r="CC49" s="664"/>
      <c r="CD49" s="664"/>
      <c r="CE49" s="664"/>
      <c r="CF49" s="664"/>
      <c r="CG49" s="664"/>
      <c r="CH49" s="664"/>
      <c r="CI49" s="664"/>
      <c r="CJ49" s="664"/>
      <c r="CK49" s="664"/>
      <c r="CL49" s="664"/>
      <c r="CM49" s="664"/>
      <c r="CN49" s="664"/>
      <c r="CO49" s="664"/>
      <c r="CP49" s="664"/>
      <c r="CQ49" s="664"/>
      <c r="CR49" s="664"/>
      <c r="CS49" s="664"/>
      <c r="CT49" s="664"/>
      <c r="CU49" s="664"/>
      <c r="CV49" s="664"/>
      <c r="CW49" s="664"/>
      <c r="CX49" s="664"/>
      <c r="CY49" s="664"/>
      <c r="CZ49" s="664"/>
      <c r="DA49" s="664"/>
      <c r="DB49" s="664"/>
      <c r="DC49" s="664"/>
      <c r="DD49" s="664"/>
      <c r="DE49" s="664"/>
      <c r="DF49" s="664"/>
      <c r="DG49" s="664"/>
      <c r="DH49" s="664"/>
      <c r="DI49" s="664"/>
      <c r="DJ49" s="664"/>
      <c r="DK49" s="664"/>
      <c r="DL49" s="664"/>
      <c r="DM49" s="664"/>
      <c r="DN49" s="664"/>
      <c r="DO49" s="664"/>
      <c r="DP49" s="664"/>
      <c r="DQ49" s="664"/>
      <c r="DR49" s="664"/>
      <c r="DS49" s="664"/>
      <c r="DT49" s="664"/>
      <c r="DU49" s="664"/>
      <c r="DV49" s="664"/>
      <c r="DW49" s="404"/>
      <c r="DY49" s="668" t="s">
        <v>467</v>
      </c>
      <c r="DZ49" s="668"/>
      <c r="EA49" s="668"/>
      <c r="EB49" s="668"/>
      <c r="EC49" s="668"/>
      <c r="ED49" s="668"/>
      <c r="EE49" s="668"/>
      <c r="EF49" s="668"/>
      <c r="EG49" s="668"/>
      <c r="EH49" s="668"/>
      <c r="EI49" s="668"/>
      <c r="EJ49" s="668"/>
      <c r="EK49" s="668"/>
      <c r="EL49" s="668"/>
      <c r="EM49" s="668"/>
      <c r="EN49" s="668"/>
      <c r="EO49" s="668"/>
      <c r="EP49" s="668"/>
      <c r="EQ49" s="668"/>
      <c r="ER49" s="668"/>
      <c r="ES49" s="668"/>
      <c r="ET49" s="668"/>
      <c r="EU49" s="668"/>
      <c r="EV49" s="668"/>
      <c r="EW49" s="668"/>
      <c r="EX49" s="668"/>
      <c r="EY49" s="668"/>
      <c r="EZ49" s="670" t="s">
        <v>468</v>
      </c>
      <c r="FA49" s="670"/>
      <c r="FB49" s="671" t="e">
        <f>FB45+EZ47</f>
        <v>#REF!</v>
      </c>
      <c r="FC49" s="671"/>
      <c r="FD49" s="671"/>
      <c r="FE49" s="671"/>
      <c r="FF49" s="671"/>
      <c r="FG49" s="671"/>
      <c r="FH49" s="671"/>
      <c r="FI49" s="671"/>
      <c r="FJ49" s="671"/>
      <c r="FK49" s="671"/>
      <c r="FL49" s="671"/>
    </row>
    <row r="50" spans="1:168" ht="6" customHeight="1">
      <c r="A50" s="406"/>
      <c r="B50" s="417"/>
      <c r="C50" s="662"/>
      <c r="D50" s="662"/>
      <c r="E50" s="662"/>
      <c r="F50" s="662"/>
      <c r="G50" s="662"/>
      <c r="H50" s="662"/>
      <c r="I50" s="662"/>
      <c r="J50" s="662"/>
      <c r="K50" s="662"/>
      <c r="L50" s="662"/>
      <c r="M50" s="662"/>
      <c r="N50" s="662"/>
      <c r="O50" s="662"/>
      <c r="P50" s="662"/>
      <c r="Q50" s="662"/>
      <c r="R50" s="662"/>
      <c r="S50" s="662"/>
      <c r="T50" s="652"/>
      <c r="U50" s="652"/>
      <c r="V50" s="652"/>
      <c r="W50" s="652"/>
      <c r="X50" s="652"/>
      <c r="Y50" s="652"/>
      <c r="Z50" s="652"/>
      <c r="AA50" s="652"/>
      <c r="AB50" s="652"/>
      <c r="AC50" s="652"/>
      <c r="AD50" s="652"/>
      <c r="AE50" s="660"/>
      <c r="AF50" s="660"/>
      <c r="AG50" s="660"/>
      <c r="AH50" s="660"/>
      <c r="AI50" s="660"/>
      <c r="AJ50" s="660"/>
      <c r="AK50" s="660"/>
      <c r="AL50" s="660"/>
      <c r="AM50" s="660"/>
      <c r="AN50" s="660"/>
      <c r="AO50" s="660"/>
      <c r="AP50" s="652"/>
      <c r="AQ50" s="652"/>
      <c r="AR50" s="652"/>
      <c r="AS50" s="652"/>
      <c r="AT50" s="652"/>
      <c r="AU50" s="652"/>
      <c r="AV50" s="652"/>
      <c r="AW50" s="652"/>
      <c r="AX50" s="652"/>
      <c r="AY50" s="652"/>
      <c r="AZ50" s="652"/>
      <c r="BA50" s="650"/>
      <c r="BB50" s="650"/>
      <c r="BC50" s="650"/>
      <c r="BD50" s="650"/>
      <c r="BE50" s="650"/>
      <c r="BF50" s="650"/>
      <c r="BG50" s="650"/>
      <c r="BH50" s="650"/>
      <c r="BI50" s="650"/>
      <c r="BJ50" s="650"/>
      <c r="BK50" s="650"/>
      <c r="BL50" s="652"/>
      <c r="BM50" s="652"/>
      <c r="BN50" s="652"/>
      <c r="BO50" s="652"/>
      <c r="BP50" s="652"/>
      <c r="BQ50" s="652"/>
      <c r="BR50" s="652"/>
      <c r="BS50" s="652"/>
      <c r="BT50" s="652"/>
      <c r="BU50" s="652"/>
      <c r="BV50" s="652"/>
      <c r="BW50" s="664"/>
      <c r="BX50" s="664"/>
      <c r="BY50" s="664"/>
      <c r="BZ50" s="664"/>
      <c r="CA50" s="664"/>
      <c r="CB50" s="664"/>
      <c r="CC50" s="664"/>
      <c r="CD50" s="664"/>
      <c r="CE50" s="664"/>
      <c r="CF50" s="664"/>
      <c r="CG50" s="664"/>
      <c r="CH50" s="664"/>
      <c r="CI50" s="664"/>
      <c r="CJ50" s="664"/>
      <c r="CK50" s="664"/>
      <c r="CL50" s="664"/>
      <c r="CM50" s="664"/>
      <c r="CN50" s="664"/>
      <c r="CO50" s="664"/>
      <c r="CP50" s="664"/>
      <c r="CQ50" s="664"/>
      <c r="CR50" s="664"/>
      <c r="CS50" s="664"/>
      <c r="CT50" s="664"/>
      <c r="CU50" s="664"/>
      <c r="CV50" s="664"/>
      <c r="CW50" s="664"/>
      <c r="CX50" s="664"/>
      <c r="CY50" s="664"/>
      <c r="CZ50" s="664"/>
      <c r="DA50" s="664"/>
      <c r="DB50" s="664"/>
      <c r="DC50" s="664"/>
      <c r="DD50" s="664"/>
      <c r="DE50" s="664"/>
      <c r="DF50" s="664"/>
      <c r="DG50" s="664"/>
      <c r="DH50" s="664"/>
      <c r="DI50" s="664"/>
      <c r="DJ50" s="664"/>
      <c r="DK50" s="664"/>
      <c r="DL50" s="664"/>
      <c r="DM50" s="664"/>
      <c r="DN50" s="664"/>
      <c r="DO50" s="664"/>
      <c r="DP50" s="664"/>
      <c r="DQ50" s="664"/>
      <c r="DR50" s="664"/>
      <c r="DS50" s="664"/>
      <c r="DT50" s="664"/>
      <c r="DU50" s="664"/>
      <c r="DV50" s="664"/>
      <c r="DW50" s="404"/>
      <c r="DY50" s="668"/>
      <c r="DZ50" s="668"/>
      <c r="EA50" s="668"/>
      <c r="EB50" s="668"/>
      <c r="EC50" s="668"/>
      <c r="ED50" s="668"/>
      <c r="EE50" s="668"/>
      <c r="EF50" s="668"/>
      <c r="EG50" s="668"/>
      <c r="EH50" s="668"/>
      <c r="EI50" s="668"/>
      <c r="EJ50" s="668"/>
      <c r="EK50" s="668"/>
      <c r="EL50" s="668"/>
      <c r="EM50" s="668"/>
      <c r="EN50" s="668"/>
      <c r="EO50" s="668"/>
      <c r="EP50" s="668"/>
      <c r="EQ50" s="668"/>
      <c r="ER50" s="668"/>
      <c r="ES50" s="668"/>
      <c r="ET50" s="668"/>
      <c r="EU50" s="668"/>
      <c r="EV50" s="668"/>
      <c r="EW50" s="668"/>
      <c r="EX50" s="668"/>
      <c r="EY50" s="668"/>
      <c r="EZ50" s="670"/>
      <c r="FA50" s="670"/>
      <c r="FB50" s="671"/>
      <c r="FC50" s="671"/>
      <c r="FD50" s="671"/>
      <c r="FE50" s="671"/>
      <c r="FF50" s="671"/>
      <c r="FG50" s="671"/>
      <c r="FH50" s="671"/>
      <c r="FI50" s="671"/>
      <c r="FJ50" s="671"/>
      <c r="FK50" s="671"/>
      <c r="FL50" s="671"/>
    </row>
    <row r="51" spans="1:168" ht="6" customHeight="1">
      <c r="A51" s="406"/>
      <c r="B51" s="417"/>
      <c r="C51" s="662"/>
      <c r="D51" s="662"/>
      <c r="E51" s="662"/>
      <c r="F51" s="662"/>
      <c r="G51" s="662"/>
      <c r="H51" s="662"/>
      <c r="I51" s="662"/>
      <c r="J51" s="662"/>
      <c r="K51" s="662"/>
      <c r="L51" s="662"/>
      <c r="M51" s="662"/>
      <c r="N51" s="662"/>
      <c r="O51" s="662"/>
      <c r="P51" s="662"/>
      <c r="Q51" s="662"/>
      <c r="R51" s="662"/>
      <c r="S51" s="662"/>
      <c r="T51" s="652"/>
      <c r="U51" s="652"/>
      <c r="V51" s="652"/>
      <c r="W51" s="652"/>
      <c r="X51" s="652"/>
      <c r="Y51" s="652"/>
      <c r="Z51" s="652"/>
      <c r="AA51" s="652"/>
      <c r="AB51" s="652"/>
      <c r="AC51" s="652"/>
      <c r="AD51" s="652"/>
      <c r="AE51" s="660"/>
      <c r="AF51" s="660"/>
      <c r="AG51" s="660"/>
      <c r="AH51" s="660"/>
      <c r="AI51" s="660"/>
      <c r="AJ51" s="660"/>
      <c r="AK51" s="660"/>
      <c r="AL51" s="660"/>
      <c r="AM51" s="660"/>
      <c r="AN51" s="660"/>
      <c r="AO51" s="660"/>
      <c r="AP51" s="652">
        <f>+T51+AE51</f>
        <v>0</v>
      </c>
      <c r="AQ51" s="652"/>
      <c r="AR51" s="652"/>
      <c r="AS51" s="652"/>
      <c r="AT51" s="652"/>
      <c r="AU51" s="652"/>
      <c r="AV51" s="652"/>
      <c r="AW51" s="652"/>
      <c r="AX51" s="652"/>
      <c r="AY51" s="652"/>
      <c r="AZ51" s="652"/>
      <c r="BA51" s="650">
        <f>AE51</f>
        <v>0</v>
      </c>
      <c r="BB51" s="650"/>
      <c r="BC51" s="650"/>
      <c r="BD51" s="650"/>
      <c r="BE51" s="650"/>
      <c r="BF51" s="650"/>
      <c r="BG51" s="650"/>
      <c r="BH51" s="650"/>
      <c r="BI51" s="650"/>
      <c r="BJ51" s="650"/>
      <c r="BK51" s="650"/>
      <c r="BL51" s="652">
        <f>+T51+BA51</f>
        <v>0</v>
      </c>
      <c r="BM51" s="652"/>
      <c r="BN51" s="652"/>
      <c r="BO51" s="652"/>
      <c r="BP51" s="652"/>
      <c r="BQ51" s="652"/>
      <c r="BR51" s="652"/>
      <c r="BS51" s="652"/>
      <c r="BT51" s="652"/>
      <c r="BU51" s="652"/>
      <c r="BV51" s="652"/>
      <c r="BW51" s="664"/>
      <c r="BX51" s="664"/>
      <c r="BY51" s="664"/>
      <c r="BZ51" s="664"/>
      <c r="CA51" s="664"/>
      <c r="CB51" s="664"/>
      <c r="CC51" s="664"/>
      <c r="CD51" s="664"/>
      <c r="CE51" s="664"/>
      <c r="CF51" s="664"/>
      <c r="CG51" s="664"/>
      <c r="CH51" s="664"/>
      <c r="CI51" s="664"/>
      <c r="CJ51" s="664"/>
      <c r="CK51" s="664"/>
      <c r="CL51" s="664"/>
      <c r="CM51" s="664"/>
      <c r="CN51" s="664"/>
      <c r="CO51" s="664"/>
      <c r="CP51" s="664"/>
      <c r="CQ51" s="664"/>
      <c r="CR51" s="664"/>
      <c r="CS51" s="664"/>
      <c r="CT51" s="664"/>
      <c r="CU51" s="664"/>
      <c r="CV51" s="664"/>
      <c r="CW51" s="664"/>
      <c r="CX51" s="664"/>
      <c r="CY51" s="664"/>
      <c r="CZ51" s="664"/>
      <c r="DA51" s="664"/>
      <c r="DB51" s="664"/>
      <c r="DC51" s="664"/>
      <c r="DD51" s="664"/>
      <c r="DE51" s="664"/>
      <c r="DF51" s="664"/>
      <c r="DG51" s="664"/>
      <c r="DH51" s="664"/>
      <c r="DI51" s="664"/>
      <c r="DJ51" s="664"/>
      <c r="DK51" s="664"/>
      <c r="DL51" s="664"/>
      <c r="DM51" s="664"/>
      <c r="DN51" s="664"/>
      <c r="DO51" s="664"/>
      <c r="DP51" s="664"/>
      <c r="DQ51" s="664"/>
      <c r="DR51" s="664"/>
      <c r="DS51" s="664"/>
      <c r="DT51" s="664"/>
      <c r="DU51" s="664"/>
      <c r="DV51" s="664"/>
      <c r="DW51" s="404"/>
      <c r="EA51" s="398"/>
      <c r="EB51" s="398"/>
      <c r="EC51" s="398"/>
      <c r="ED51" s="398"/>
      <c r="EE51" s="398"/>
      <c r="EF51" s="398"/>
      <c r="EG51" s="398"/>
      <c r="EH51" s="398"/>
      <c r="EI51" s="398"/>
      <c r="EJ51" s="398"/>
      <c r="EK51" s="398"/>
      <c r="EL51" s="398"/>
      <c r="EM51" s="398"/>
      <c r="EN51" s="398"/>
      <c r="EO51" s="398"/>
      <c r="EP51" s="398"/>
      <c r="EQ51" s="398"/>
      <c r="ER51" s="398"/>
      <c r="ES51" s="398"/>
      <c r="ET51" s="398"/>
      <c r="EU51" s="398"/>
      <c r="EX51" s="413"/>
      <c r="EZ51" s="411"/>
      <c r="FA51" s="411"/>
      <c r="FB51" s="411"/>
      <c r="FC51" s="411"/>
      <c r="FD51" s="411"/>
      <c r="FE51" s="411"/>
      <c r="FF51" s="411"/>
      <c r="FG51" s="411"/>
      <c r="FH51" s="411"/>
      <c r="FI51" s="411"/>
      <c r="FJ51" s="411"/>
      <c r="FK51" s="411"/>
      <c r="FL51" s="411"/>
    </row>
    <row r="52" spans="1:168" ht="6" customHeight="1">
      <c r="A52" s="406"/>
      <c r="B52" s="417"/>
      <c r="C52" s="662"/>
      <c r="D52" s="662"/>
      <c r="E52" s="662"/>
      <c r="F52" s="662"/>
      <c r="G52" s="662"/>
      <c r="H52" s="662"/>
      <c r="I52" s="662"/>
      <c r="J52" s="662"/>
      <c r="K52" s="662"/>
      <c r="L52" s="662"/>
      <c r="M52" s="662"/>
      <c r="N52" s="662"/>
      <c r="O52" s="662"/>
      <c r="P52" s="662"/>
      <c r="Q52" s="662"/>
      <c r="R52" s="662"/>
      <c r="S52" s="662"/>
      <c r="T52" s="652"/>
      <c r="U52" s="652"/>
      <c r="V52" s="652"/>
      <c r="W52" s="652"/>
      <c r="X52" s="652"/>
      <c r="Y52" s="652"/>
      <c r="Z52" s="652"/>
      <c r="AA52" s="652"/>
      <c r="AB52" s="652"/>
      <c r="AC52" s="652"/>
      <c r="AD52" s="652"/>
      <c r="AE52" s="660"/>
      <c r="AF52" s="660"/>
      <c r="AG52" s="660"/>
      <c r="AH52" s="660"/>
      <c r="AI52" s="660"/>
      <c r="AJ52" s="660"/>
      <c r="AK52" s="660"/>
      <c r="AL52" s="660"/>
      <c r="AM52" s="660"/>
      <c r="AN52" s="660"/>
      <c r="AO52" s="660"/>
      <c r="AP52" s="652"/>
      <c r="AQ52" s="652"/>
      <c r="AR52" s="652"/>
      <c r="AS52" s="652"/>
      <c r="AT52" s="652"/>
      <c r="AU52" s="652"/>
      <c r="AV52" s="652"/>
      <c r="AW52" s="652"/>
      <c r="AX52" s="652"/>
      <c r="AY52" s="652"/>
      <c r="AZ52" s="652"/>
      <c r="BA52" s="650"/>
      <c r="BB52" s="650"/>
      <c r="BC52" s="650"/>
      <c r="BD52" s="650"/>
      <c r="BE52" s="650"/>
      <c r="BF52" s="650"/>
      <c r="BG52" s="650"/>
      <c r="BH52" s="650"/>
      <c r="BI52" s="650"/>
      <c r="BJ52" s="650"/>
      <c r="BK52" s="650"/>
      <c r="BL52" s="652"/>
      <c r="BM52" s="652"/>
      <c r="BN52" s="652"/>
      <c r="BO52" s="652"/>
      <c r="BP52" s="652"/>
      <c r="BQ52" s="652"/>
      <c r="BR52" s="652"/>
      <c r="BS52" s="652"/>
      <c r="BT52" s="652"/>
      <c r="BU52" s="652"/>
      <c r="BV52" s="652"/>
      <c r="BW52" s="664"/>
      <c r="BX52" s="664"/>
      <c r="BY52" s="664"/>
      <c r="BZ52" s="664"/>
      <c r="CA52" s="664"/>
      <c r="CB52" s="664"/>
      <c r="CC52" s="664"/>
      <c r="CD52" s="664"/>
      <c r="CE52" s="664"/>
      <c r="CF52" s="664"/>
      <c r="CG52" s="664"/>
      <c r="CH52" s="664"/>
      <c r="CI52" s="664"/>
      <c r="CJ52" s="664"/>
      <c r="CK52" s="664"/>
      <c r="CL52" s="664"/>
      <c r="CM52" s="664"/>
      <c r="CN52" s="664"/>
      <c r="CO52" s="664"/>
      <c r="CP52" s="664"/>
      <c r="CQ52" s="664"/>
      <c r="CR52" s="664"/>
      <c r="CS52" s="664"/>
      <c r="CT52" s="664"/>
      <c r="CU52" s="664"/>
      <c r="CV52" s="664"/>
      <c r="CW52" s="664"/>
      <c r="CX52" s="664"/>
      <c r="CY52" s="664"/>
      <c r="CZ52" s="664"/>
      <c r="DA52" s="664"/>
      <c r="DB52" s="664"/>
      <c r="DC52" s="664"/>
      <c r="DD52" s="664"/>
      <c r="DE52" s="664"/>
      <c r="DF52" s="664"/>
      <c r="DG52" s="664"/>
      <c r="DH52" s="664"/>
      <c r="DI52" s="664"/>
      <c r="DJ52" s="664"/>
      <c r="DK52" s="664"/>
      <c r="DL52" s="664"/>
      <c r="DM52" s="664"/>
      <c r="DN52" s="664"/>
      <c r="DO52" s="664"/>
      <c r="DP52" s="664"/>
      <c r="DQ52" s="664"/>
      <c r="DR52" s="664"/>
      <c r="DS52" s="664"/>
      <c r="DT52" s="664"/>
      <c r="DU52" s="664"/>
      <c r="DV52" s="664"/>
      <c r="DW52" s="404"/>
      <c r="DY52" s="405"/>
      <c r="DZ52" s="662" t="s">
        <v>469</v>
      </c>
      <c r="EA52" s="662"/>
      <c r="EB52" s="662"/>
      <c r="EC52" s="662"/>
      <c r="ED52" s="662"/>
      <c r="EE52" s="662"/>
      <c r="EF52" s="662"/>
      <c r="EG52" s="662"/>
      <c r="EH52" s="662"/>
      <c r="EI52" s="662"/>
      <c r="EJ52" s="662"/>
      <c r="EK52" s="662"/>
      <c r="EL52" s="662"/>
      <c r="EM52" s="662"/>
      <c r="EN52" s="662"/>
      <c r="EO52" s="662"/>
      <c r="EP52" s="662"/>
      <c r="EQ52" s="662"/>
      <c r="ER52" s="662"/>
      <c r="ES52" s="662"/>
      <c r="ET52" s="662"/>
      <c r="EU52" s="662"/>
      <c r="EV52" s="662"/>
      <c r="EW52" s="662"/>
      <c r="EX52" s="662"/>
      <c r="EY52" s="662"/>
      <c r="EZ52" s="670" t="s">
        <v>470</v>
      </c>
      <c r="FA52" s="670"/>
      <c r="FB52" s="671">
        <f>BS!S69</f>
        <v>0</v>
      </c>
      <c r="FC52" s="671"/>
      <c r="FD52" s="671"/>
      <c r="FE52" s="671"/>
      <c r="FF52" s="671"/>
      <c r="FG52" s="671"/>
      <c r="FH52" s="671"/>
      <c r="FI52" s="671"/>
      <c r="FJ52" s="671"/>
      <c r="FK52" s="671"/>
      <c r="FL52" s="671"/>
    </row>
    <row r="53" spans="1:168" ht="6" customHeight="1">
      <c r="A53" s="406"/>
      <c r="B53" s="417"/>
      <c r="C53" s="662"/>
      <c r="D53" s="662"/>
      <c r="E53" s="662"/>
      <c r="F53" s="662"/>
      <c r="G53" s="662"/>
      <c r="H53" s="662"/>
      <c r="I53" s="662"/>
      <c r="J53" s="662"/>
      <c r="K53" s="662"/>
      <c r="L53" s="662"/>
      <c r="M53" s="662"/>
      <c r="N53" s="662"/>
      <c r="O53" s="662"/>
      <c r="P53" s="662"/>
      <c r="Q53" s="662"/>
      <c r="R53" s="662"/>
      <c r="S53" s="662"/>
      <c r="T53" s="652"/>
      <c r="U53" s="652"/>
      <c r="V53" s="652"/>
      <c r="W53" s="652"/>
      <c r="X53" s="652"/>
      <c r="Y53" s="652"/>
      <c r="Z53" s="652"/>
      <c r="AA53" s="652"/>
      <c r="AB53" s="652"/>
      <c r="AC53" s="652"/>
      <c r="AD53" s="652"/>
      <c r="AE53" s="660"/>
      <c r="AF53" s="660"/>
      <c r="AG53" s="660"/>
      <c r="AH53" s="660"/>
      <c r="AI53" s="660"/>
      <c r="AJ53" s="660"/>
      <c r="AK53" s="660"/>
      <c r="AL53" s="660"/>
      <c r="AM53" s="660"/>
      <c r="AN53" s="660"/>
      <c r="AO53" s="660"/>
      <c r="AP53" s="652">
        <f>+T53+AE53</f>
        <v>0</v>
      </c>
      <c r="AQ53" s="652"/>
      <c r="AR53" s="652"/>
      <c r="AS53" s="652"/>
      <c r="AT53" s="652"/>
      <c r="AU53" s="652"/>
      <c r="AV53" s="652"/>
      <c r="AW53" s="652"/>
      <c r="AX53" s="652"/>
      <c r="AY53" s="652"/>
      <c r="AZ53" s="652"/>
      <c r="BA53" s="650">
        <f>AE53</f>
        <v>0</v>
      </c>
      <c r="BB53" s="650"/>
      <c r="BC53" s="650"/>
      <c r="BD53" s="650"/>
      <c r="BE53" s="650"/>
      <c r="BF53" s="650"/>
      <c r="BG53" s="650"/>
      <c r="BH53" s="650"/>
      <c r="BI53" s="650"/>
      <c r="BJ53" s="650"/>
      <c r="BK53" s="650"/>
      <c r="BL53" s="652">
        <f>+T53+BA53</f>
        <v>0</v>
      </c>
      <c r="BM53" s="652"/>
      <c r="BN53" s="652"/>
      <c r="BO53" s="652"/>
      <c r="BP53" s="652"/>
      <c r="BQ53" s="652"/>
      <c r="BR53" s="652"/>
      <c r="BS53" s="652"/>
      <c r="BT53" s="652"/>
      <c r="BU53" s="652"/>
      <c r="BV53" s="652"/>
      <c r="BW53" s="664"/>
      <c r="BX53" s="664"/>
      <c r="BY53" s="664"/>
      <c r="BZ53" s="664"/>
      <c r="CA53" s="664"/>
      <c r="CB53" s="664"/>
      <c r="CC53" s="664"/>
      <c r="CD53" s="664"/>
      <c r="CE53" s="664"/>
      <c r="CF53" s="664"/>
      <c r="CG53" s="664"/>
      <c r="CH53" s="664"/>
      <c r="CI53" s="664"/>
      <c r="CJ53" s="664"/>
      <c r="CK53" s="664"/>
      <c r="CL53" s="664"/>
      <c r="CM53" s="664"/>
      <c r="CN53" s="664"/>
      <c r="CO53" s="664"/>
      <c r="CP53" s="664"/>
      <c r="CQ53" s="664"/>
      <c r="CR53" s="664"/>
      <c r="CS53" s="664"/>
      <c r="CT53" s="664"/>
      <c r="CU53" s="664"/>
      <c r="CV53" s="664"/>
      <c r="CW53" s="664"/>
      <c r="CX53" s="664"/>
      <c r="CY53" s="664"/>
      <c r="CZ53" s="664"/>
      <c r="DA53" s="664"/>
      <c r="DB53" s="664"/>
      <c r="DC53" s="664"/>
      <c r="DD53" s="664"/>
      <c r="DE53" s="664"/>
      <c r="DF53" s="664"/>
      <c r="DG53" s="664"/>
      <c r="DH53" s="664"/>
      <c r="DI53" s="664"/>
      <c r="DJ53" s="664"/>
      <c r="DK53" s="664"/>
      <c r="DL53" s="664"/>
      <c r="DM53" s="664"/>
      <c r="DN53" s="664"/>
      <c r="DO53" s="664"/>
      <c r="DP53" s="664"/>
      <c r="DQ53" s="664"/>
      <c r="DR53" s="664"/>
      <c r="DS53" s="664"/>
      <c r="DT53" s="664"/>
      <c r="DU53" s="664"/>
      <c r="DV53" s="664"/>
      <c r="DW53" s="404"/>
      <c r="DY53" s="407"/>
      <c r="DZ53" s="662"/>
      <c r="EA53" s="662"/>
      <c r="EB53" s="662"/>
      <c r="EC53" s="662"/>
      <c r="ED53" s="662"/>
      <c r="EE53" s="662"/>
      <c r="EF53" s="662"/>
      <c r="EG53" s="662"/>
      <c r="EH53" s="662"/>
      <c r="EI53" s="662"/>
      <c r="EJ53" s="662"/>
      <c r="EK53" s="662"/>
      <c r="EL53" s="662"/>
      <c r="EM53" s="662"/>
      <c r="EN53" s="662"/>
      <c r="EO53" s="662"/>
      <c r="EP53" s="662"/>
      <c r="EQ53" s="662"/>
      <c r="ER53" s="662"/>
      <c r="ES53" s="662"/>
      <c r="ET53" s="662"/>
      <c r="EU53" s="662"/>
      <c r="EV53" s="662"/>
      <c r="EW53" s="662"/>
      <c r="EX53" s="662"/>
      <c r="EY53" s="662"/>
      <c r="EZ53" s="670"/>
      <c r="FA53" s="670"/>
      <c r="FB53" s="671"/>
      <c r="FC53" s="671"/>
      <c r="FD53" s="671"/>
      <c r="FE53" s="671"/>
      <c r="FF53" s="671"/>
      <c r="FG53" s="671"/>
      <c r="FH53" s="671"/>
      <c r="FI53" s="671"/>
      <c r="FJ53" s="671"/>
      <c r="FK53" s="671"/>
      <c r="FL53" s="671"/>
    </row>
    <row r="54" spans="1:168" ht="6" customHeight="1">
      <c r="A54" s="406"/>
      <c r="B54" s="417"/>
      <c r="C54" s="662"/>
      <c r="D54" s="662"/>
      <c r="E54" s="662"/>
      <c r="F54" s="662"/>
      <c r="G54" s="662"/>
      <c r="H54" s="662"/>
      <c r="I54" s="662"/>
      <c r="J54" s="662"/>
      <c r="K54" s="662"/>
      <c r="L54" s="662"/>
      <c r="M54" s="662"/>
      <c r="N54" s="662"/>
      <c r="O54" s="662"/>
      <c r="P54" s="662"/>
      <c r="Q54" s="662"/>
      <c r="R54" s="662"/>
      <c r="S54" s="662"/>
      <c r="T54" s="652"/>
      <c r="U54" s="652"/>
      <c r="V54" s="652"/>
      <c r="W54" s="652"/>
      <c r="X54" s="652"/>
      <c r="Y54" s="652"/>
      <c r="Z54" s="652"/>
      <c r="AA54" s="652"/>
      <c r="AB54" s="652"/>
      <c r="AC54" s="652"/>
      <c r="AD54" s="652"/>
      <c r="AE54" s="660"/>
      <c r="AF54" s="660"/>
      <c r="AG54" s="660"/>
      <c r="AH54" s="660"/>
      <c r="AI54" s="660"/>
      <c r="AJ54" s="660"/>
      <c r="AK54" s="660"/>
      <c r="AL54" s="660"/>
      <c r="AM54" s="660"/>
      <c r="AN54" s="660"/>
      <c r="AO54" s="660"/>
      <c r="AP54" s="652"/>
      <c r="AQ54" s="652"/>
      <c r="AR54" s="652"/>
      <c r="AS54" s="652"/>
      <c r="AT54" s="652"/>
      <c r="AU54" s="652"/>
      <c r="AV54" s="652"/>
      <c r="AW54" s="652"/>
      <c r="AX54" s="652"/>
      <c r="AY54" s="652"/>
      <c r="AZ54" s="652"/>
      <c r="BA54" s="650"/>
      <c r="BB54" s="650"/>
      <c r="BC54" s="650"/>
      <c r="BD54" s="650"/>
      <c r="BE54" s="650"/>
      <c r="BF54" s="650"/>
      <c r="BG54" s="650"/>
      <c r="BH54" s="650"/>
      <c r="BI54" s="650"/>
      <c r="BJ54" s="650"/>
      <c r="BK54" s="650"/>
      <c r="BL54" s="652"/>
      <c r="BM54" s="652"/>
      <c r="BN54" s="652"/>
      <c r="BO54" s="652"/>
      <c r="BP54" s="652"/>
      <c r="BQ54" s="652"/>
      <c r="BR54" s="652"/>
      <c r="BS54" s="652"/>
      <c r="BT54" s="652"/>
      <c r="BU54" s="652"/>
      <c r="BV54" s="652"/>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404"/>
      <c r="DY54" s="407"/>
      <c r="DZ54" s="662" t="s">
        <v>471</v>
      </c>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70" t="s">
        <v>472</v>
      </c>
      <c r="FA54" s="670"/>
      <c r="FB54" s="671">
        <f>BS!S70</f>
        <v>0</v>
      </c>
      <c r="FC54" s="671"/>
      <c r="FD54" s="671"/>
      <c r="FE54" s="671"/>
      <c r="FF54" s="671"/>
      <c r="FG54" s="671"/>
      <c r="FH54" s="671"/>
      <c r="FI54" s="671"/>
      <c r="FJ54" s="671"/>
      <c r="FK54" s="671"/>
      <c r="FL54" s="671"/>
    </row>
    <row r="55" spans="1:168" ht="6" customHeight="1">
      <c r="A55" s="406"/>
      <c r="B55" s="417"/>
      <c r="C55" s="662"/>
      <c r="D55" s="662"/>
      <c r="E55" s="662"/>
      <c r="F55" s="662"/>
      <c r="G55" s="662"/>
      <c r="H55" s="662"/>
      <c r="I55" s="662"/>
      <c r="J55" s="662"/>
      <c r="K55" s="662"/>
      <c r="L55" s="662"/>
      <c r="M55" s="662"/>
      <c r="N55" s="662"/>
      <c r="O55" s="662"/>
      <c r="P55" s="662"/>
      <c r="Q55" s="662"/>
      <c r="R55" s="662"/>
      <c r="S55" s="662"/>
      <c r="T55" s="652"/>
      <c r="U55" s="652"/>
      <c r="V55" s="652"/>
      <c r="W55" s="652"/>
      <c r="X55" s="652"/>
      <c r="Y55" s="652"/>
      <c r="Z55" s="652"/>
      <c r="AA55" s="652"/>
      <c r="AB55" s="652"/>
      <c r="AC55" s="652"/>
      <c r="AD55" s="652"/>
      <c r="AE55" s="660"/>
      <c r="AF55" s="660"/>
      <c r="AG55" s="660"/>
      <c r="AH55" s="660"/>
      <c r="AI55" s="660"/>
      <c r="AJ55" s="660"/>
      <c r="AK55" s="660"/>
      <c r="AL55" s="660"/>
      <c r="AM55" s="660"/>
      <c r="AN55" s="660"/>
      <c r="AO55" s="660"/>
      <c r="AP55" s="652">
        <f>+T55+AE55</f>
        <v>0</v>
      </c>
      <c r="AQ55" s="652"/>
      <c r="AR55" s="652"/>
      <c r="AS55" s="652"/>
      <c r="AT55" s="652"/>
      <c r="AU55" s="652"/>
      <c r="AV55" s="652"/>
      <c r="AW55" s="652"/>
      <c r="AX55" s="652"/>
      <c r="AY55" s="652"/>
      <c r="AZ55" s="652"/>
      <c r="BA55" s="650">
        <f>AE55</f>
        <v>0</v>
      </c>
      <c r="BB55" s="650"/>
      <c r="BC55" s="650"/>
      <c r="BD55" s="650"/>
      <c r="BE55" s="650"/>
      <c r="BF55" s="650"/>
      <c r="BG55" s="650"/>
      <c r="BH55" s="650"/>
      <c r="BI55" s="650"/>
      <c r="BJ55" s="650"/>
      <c r="BK55" s="650"/>
      <c r="BL55" s="652">
        <f>+T55+BA55</f>
        <v>0</v>
      </c>
      <c r="BM55" s="652"/>
      <c r="BN55" s="652"/>
      <c r="BO55" s="652"/>
      <c r="BP55" s="652"/>
      <c r="BQ55" s="652"/>
      <c r="BR55" s="652"/>
      <c r="BS55" s="652"/>
      <c r="BT55" s="652"/>
      <c r="BU55" s="652"/>
      <c r="BV55" s="652"/>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404"/>
      <c r="DY55" s="407"/>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70"/>
      <c r="FA55" s="670"/>
      <c r="FB55" s="671"/>
      <c r="FC55" s="671"/>
      <c r="FD55" s="671"/>
      <c r="FE55" s="671"/>
      <c r="FF55" s="671"/>
      <c r="FG55" s="671"/>
      <c r="FH55" s="671"/>
      <c r="FI55" s="671"/>
      <c r="FJ55" s="671"/>
      <c r="FK55" s="671"/>
      <c r="FL55" s="671"/>
    </row>
    <row r="56" spans="1:168" ht="6" customHeight="1">
      <c r="A56" s="406"/>
      <c r="B56" s="418"/>
      <c r="C56" s="662"/>
      <c r="D56" s="662"/>
      <c r="E56" s="662"/>
      <c r="F56" s="662"/>
      <c r="G56" s="662"/>
      <c r="H56" s="662"/>
      <c r="I56" s="662"/>
      <c r="J56" s="662"/>
      <c r="K56" s="662"/>
      <c r="L56" s="662"/>
      <c r="M56" s="662"/>
      <c r="N56" s="662"/>
      <c r="O56" s="662"/>
      <c r="P56" s="662"/>
      <c r="Q56" s="662"/>
      <c r="R56" s="662"/>
      <c r="S56" s="662"/>
      <c r="T56" s="652"/>
      <c r="U56" s="652"/>
      <c r="V56" s="652"/>
      <c r="W56" s="652"/>
      <c r="X56" s="652"/>
      <c r="Y56" s="652"/>
      <c r="Z56" s="652"/>
      <c r="AA56" s="652"/>
      <c r="AB56" s="652"/>
      <c r="AC56" s="652"/>
      <c r="AD56" s="652"/>
      <c r="AE56" s="660"/>
      <c r="AF56" s="660"/>
      <c r="AG56" s="660"/>
      <c r="AH56" s="660"/>
      <c r="AI56" s="660"/>
      <c r="AJ56" s="660"/>
      <c r="AK56" s="660"/>
      <c r="AL56" s="660"/>
      <c r="AM56" s="660"/>
      <c r="AN56" s="660"/>
      <c r="AO56" s="660"/>
      <c r="AP56" s="652"/>
      <c r="AQ56" s="652"/>
      <c r="AR56" s="652"/>
      <c r="AS56" s="652"/>
      <c r="AT56" s="652"/>
      <c r="AU56" s="652"/>
      <c r="AV56" s="652"/>
      <c r="AW56" s="652"/>
      <c r="AX56" s="652"/>
      <c r="AY56" s="652"/>
      <c r="AZ56" s="652"/>
      <c r="BA56" s="650"/>
      <c r="BB56" s="650"/>
      <c r="BC56" s="650"/>
      <c r="BD56" s="650"/>
      <c r="BE56" s="650"/>
      <c r="BF56" s="650"/>
      <c r="BG56" s="650"/>
      <c r="BH56" s="650"/>
      <c r="BI56" s="650"/>
      <c r="BJ56" s="650"/>
      <c r="BK56" s="650"/>
      <c r="BL56" s="652"/>
      <c r="BM56" s="652"/>
      <c r="BN56" s="652"/>
      <c r="BO56" s="652"/>
      <c r="BP56" s="652"/>
      <c r="BQ56" s="652"/>
      <c r="BR56" s="652"/>
      <c r="BS56" s="652"/>
      <c r="BT56" s="652"/>
      <c r="BU56" s="652"/>
      <c r="BV56" s="652"/>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404"/>
      <c r="DY56" s="407"/>
      <c r="DZ56" s="662" t="s">
        <v>473</v>
      </c>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70" t="s">
        <v>474</v>
      </c>
      <c r="FA56" s="670"/>
      <c r="FB56" s="671">
        <f>BS!S72</f>
        <v>0</v>
      </c>
      <c r="FC56" s="671"/>
      <c r="FD56" s="671"/>
      <c r="FE56" s="671"/>
      <c r="FF56" s="671"/>
      <c r="FG56" s="671"/>
      <c r="FH56" s="671"/>
      <c r="FI56" s="671"/>
      <c r="FJ56" s="671"/>
      <c r="FK56" s="671"/>
      <c r="FL56" s="671"/>
    </row>
    <row r="57" spans="1:168" ht="6" customHeight="1">
      <c r="A57" s="406"/>
      <c r="B57" s="662" t="s">
        <v>475</v>
      </c>
      <c r="C57" s="662"/>
      <c r="D57" s="662"/>
      <c r="E57" s="662"/>
      <c r="F57" s="662"/>
      <c r="G57" s="662"/>
      <c r="H57" s="662"/>
      <c r="I57" s="662"/>
      <c r="J57" s="662"/>
      <c r="K57" s="662"/>
      <c r="L57" s="662"/>
      <c r="M57" s="662"/>
      <c r="N57" s="662"/>
      <c r="O57" s="662"/>
      <c r="P57" s="662"/>
      <c r="Q57" s="662"/>
      <c r="R57" s="662"/>
      <c r="S57" s="662"/>
      <c r="T57" s="652">
        <f>SUM(T41:AD56)</f>
        <v>0</v>
      </c>
      <c r="U57" s="652"/>
      <c r="V57" s="652"/>
      <c r="W57" s="652"/>
      <c r="X57" s="652"/>
      <c r="Y57" s="652"/>
      <c r="Z57" s="652"/>
      <c r="AA57" s="652"/>
      <c r="AB57" s="652"/>
      <c r="AC57" s="652"/>
      <c r="AD57" s="652"/>
      <c r="AE57" s="660">
        <f>SUM(AE41:AO56)</f>
        <v>0</v>
      </c>
      <c r="AF57" s="660"/>
      <c r="AG57" s="660"/>
      <c r="AH57" s="660"/>
      <c r="AI57" s="660"/>
      <c r="AJ57" s="660"/>
      <c r="AK57" s="660"/>
      <c r="AL57" s="660"/>
      <c r="AM57" s="660"/>
      <c r="AN57" s="660"/>
      <c r="AO57" s="660"/>
      <c r="AP57" s="652">
        <f>+T57+AE57</f>
        <v>0</v>
      </c>
      <c r="AQ57" s="652"/>
      <c r="AR57" s="652"/>
      <c r="AS57" s="652"/>
      <c r="AT57" s="652"/>
      <c r="AU57" s="652"/>
      <c r="AV57" s="652"/>
      <c r="AW57" s="652"/>
      <c r="AX57" s="652"/>
      <c r="AY57" s="652"/>
      <c r="AZ57" s="652"/>
      <c r="BA57" s="660">
        <f>SUM(BA41:BK56)</f>
        <v>0</v>
      </c>
      <c r="BB57" s="660"/>
      <c r="BC57" s="660"/>
      <c r="BD57" s="660"/>
      <c r="BE57" s="660"/>
      <c r="BF57" s="660"/>
      <c r="BG57" s="660"/>
      <c r="BH57" s="660"/>
      <c r="BI57" s="660"/>
      <c r="BJ57" s="660"/>
      <c r="BK57" s="660"/>
      <c r="BL57" s="652">
        <f>+T57+BA57</f>
        <v>0</v>
      </c>
      <c r="BM57" s="652"/>
      <c r="BN57" s="652"/>
      <c r="BO57" s="652"/>
      <c r="BP57" s="652"/>
      <c r="BQ57" s="652"/>
      <c r="BR57" s="652"/>
      <c r="BS57" s="652"/>
      <c r="BT57" s="652"/>
      <c r="BU57" s="652"/>
      <c r="BV57" s="652"/>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404"/>
      <c r="DY57" s="407"/>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70"/>
      <c r="FA57" s="670"/>
      <c r="FB57" s="671"/>
      <c r="FC57" s="671"/>
      <c r="FD57" s="671"/>
      <c r="FE57" s="671"/>
      <c r="FF57" s="671"/>
      <c r="FG57" s="671"/>
      <c r="FH57" s="671"/>
      <c r="FI57" s="671"/>
      <c r="FJ57" s="671"/>
      <c r="FK57" s="671"/>
      <c r="FL57" s="671"/>
    </row>
    <row r="58" spans="1:168" ht="6" customHeight="1">
      <c r="A58" s="406"/>
      <c r="B58" s="662"/>
      <c r="C58" s="662"/>
      <c r="D58" s="662"/>
      <c r="E58" s="662"/>
      <c r="F58" s="662"/>
      <c r="G58" s="662"/>
      <c r="H58" s="662"/>
      <c r="I58" s="662"/>
      <c r="J58" s="662"/>
      <c r="K58" s="662"/>
      <c r="L58" s="662"/>
      <c r="M58" s="662"/>
      <c r="N58" s="662"/>
      <c r="O58" s="662"/>
      <c r="P58" s="662"/>
      <c r="Q58" s="662"/>
      <c r="R58" s="662"/>
      <c r="S58" s="662"/>
      <c r="T58" s="652"/>
      <c r="U58" s="652"/>
      <c r="V58" s="652"/>
      <c r="W58" s="652"/>
      <c r="X58" s="652"/>
      <c r="Y58" s="652"/>
      <c r="Z58" s="652"/>
      <c r="AA58" s="652"/>
      <c r="AB58" s="652"/>
      <c r="AC58" s="652"/>
      <c r="AD58" s="652"/>
      <c r="AE58" s="660"/>
      <c r="AF58" s="660"/>
      <c r="AG58" s="660"/>
      <c r="AH58" s="660"/>
      <c r="AI58" s="660"/>
      <c r="AJ58" s="660"/>
      <c r="AK58" s="660"/>
      <c r="AL58" s="660"/>
      <c r="AM58" s="660"/>
      <c r="AN58" s="660"/>
      <c r="AO58" s="660"/>
      <c r="AP58" s="652"/>
      <c r="AQ58" s="652"/>
      <c r="AR58" s="652"/>
      <c r="AS58" s="652"/>
      <c r="AT58" s="652"/>
      <c r="AU58" s="652"/>
      <c r="AV58" s="652"/>
      <c r="AW58" s="652"/>
      <c r="AX58" s="652"/>
      <c r="AY58" s="652"/>
      <c r="AZ58" s="652"/>
      <c r="BA58" s="660"/>
      <c r="BB58" s="660"/>
      <c r="BC58" s="660"/>
      <c r="BD58" s="660"/>
      <c r="BE58" s="660"/>
      <c r="BF58" s="660"/>
      <c r="BG58" s="660"/>
      <c r="BH58" s="660"/>
      <c r="BI58" s="660"/>
      <c r="BJ58" s="660"/>
      <c r="BK58" s="660"/>
      <c r="BL58" s="652"/>
      <c r="BM58" s="652"/>
      <c r="BN58" s="652"/>
      <c r="BO58" s="652"/>
      <c r="BP58" s="652"/>
      <c r="BQ58" s="652"/>
      <c r="BR58" s="652"/>
      <c r="BS58" s="652"/>
      <c r="BT58" s="652"/>
      <c r="BU58" s="652"/>
      <c r="BV58" s="652"/>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404"/>
      <c r="DY58" s="407"/>
      <c r="DZ58" s="662" t="s">
        <v>476</v>
      </c>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70" t="s">
        <v>477</v>
      </c>
      <c r="FA58" s="670"/>
      <c r="FB58" s="671">
        <f>BS!S71</f>
        <v>0</v>
      </c>
      <c r="FC58" s="671"/>
      <c r="FD58" s="671"/>
      <c r="FE58" s="671"/>
      <c r="FF58" s="671"/>
      <c r="FG58" s="671"/>
      <c r="FH58" s="671"/>
      <c r="FI58" s="671"/>
      <c r="FJ58" s="671"/>
      <c r="FK58" s="671"/>
      <c r="FL58" s="671"/>
    </row>
    <row r="59" spans="1:168" ht="6" customHeight="1">
      <c r="A59" s="406"/>
      <c r="B59" s="662" t="s">
        <v>478</v>
      </c>
      <c r="C59" s="662"/>
      <c r="D59" s="662"/>
      <c r="E59" s="662"/>
      <c r="F59" s="662"/>
      <c r="G59" s="662"/>
      <c r="H59" s="662"/>
      <c r="I59" s="662"/>
      <c r="J59" s="662"/>
      <c r="K59" s="662"/>
      <c r="L59" s="662"/>
      <c r="M59" s="662"/>
      <c r="N59" s="662"/>
      <c r="O59" s="662"/>
      <c r="P59" s="662"/>
      <c r="Q59" s="662"/>
      <c r="R59" s="662"/>
      <c r="S59" s="662"/>
      <c r="T59" s="652">
        <f>SUM(BS!S36:S37)</f>
        <v>0</v>
      </c>
      <c r="U59" s="652"/>
      <c r="V59" s="652"/>
      <c r="W59" s="652"/>
      <c r="X59" s="652"/>
      <c r="Y59" s="652"/>
      <c r="Z59" s="652"/>
      <c r="AA59" s="652"/>
      <c r="AB59" s="652"/>
      <c r="AC59" s="652"/>
      <c r="AD59" s="652"/>
      <c r="AE59" s="660" t="e">
        <f>-SUM(#REF!)</f>
        <v>#REF!</v>
      </c>
      <c r="AF59" s="660"/>
      <c r="AG59" s="660"/>
      <c r="AH59" s="660"/>
      <c r="AI59" s="660"/>
      <c r="AJ59" s="660"/>
      <c r="AK59" s="660"/>
      <c r="AL59" s="660"/>
      <c r="AM59" s="660"/>
      <c r="AN59" s="660"/>
      <c r="AO59" s="660"/>
      <c r="AP59" s="652" t="e">
        <f>+T59+AE59</f>
        <v>#REF!</v>
      </c>
      <c r="AQ59" s="652"/>
      <c r="AR59" s="652"/>
      <c r="AS59" s="652"/>
      <c r="AT59" s="652"/>
      <c r="AU59" s="652"/>
      <c r="AV59" s="652"/>
      <c r="AW59" s="652"/>
      <c r="AX59" s="652"/>
      <c r="AY59" s="652"/>
      <c r="AZ59" s="652"/>
      <c r="BA59" s="650" t="e">
        <f>AE59</f>
        <v>#REF!</v>
      </c>
      <c r="BB59" s="650"/>
      <c r="BC59" s="650"/>
      <c r="BD59" s="650"/>
      <c r="BE59" s="650"/>
      <c r="BF59" s="650"/>
      <c r="BG59" s="650"/>
      <c r="BH59" s="650"/>
      <c r="BI59" s="650"/>
      <c r="BJ59" s="650"/>
      <c r="BK59" s="650"/>
      <c r="BL59" s="652" t="e">
        <f>+T59+BA59</f>
        <v>#REF!</v>
      </c>
      <c r="BM59" s="652"/>
      <c r="BN59" s="652"/>
      <c r="BO59" s="652"/>
      <c r="BP59" s="652"/>
      <c r="BQ59" s="652"/>
      <c r="BR59" s="652"/>
      <c r="BS59" s="652"/>
      <c r="BT59" s="652"/>
      <c r="BU59" s="652"/>
      <c r="BV59" s="652"/>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404"/>
      <c r="DY59" s="407"/>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70"/>
      <c r="FA59" s="670"/>
      <c r="FB59" s="671"/>
      <c r="FC59" s="671"/>
      <c r="FD59" s="671"/>
      <c r="FE59" s="671"/>
      <c r="FF59" s="671"/>
      <c r="FG59" s="671"/>
      <c r="FH59" s="671"/>
      <c r="FI59" s="671"/>
      <c r="FJ59" s="671"/>
      <c r="FK59" s="671"/>
      <c r="FL59" s="671"/>
    </row>
    <row r="60" spans="1:168" ht="6" customHeight="1">
      <c r="A60" s="406"/>
      <c r="B60" s="662"/>
      <c r="C60" s="662"/>
      <c r="D60" s="662"/>
      <c r="E60" s="662"/>
      <c r="F60" s="662"/>
      <c r="G60" s="662"/>
      <c r="H60" s="662"/>
      <c r="I60" s="662"/>
      <c r="J60" s="662"/>
      <c r="K60" s="662"/>
      <c r="L60" s="662"/>
      <c r="M60" s="662"/>
      <c r="N60" s="662"/>
      <c r="O60" s="662"/>
      <c r="P60" s="662"/>
      <c r="Q60" s="662"/>
      <c r="R60" s="662"/>
      <c r="S60" s="662"/>
      <c r="T60" s="652"/>
      <c r="U60" s="652"/>
      <c r="V60" s="652"/>
      <c r="W60" s="652"/>
      <c r="X60" s="652"/>
      <c r="Y60" s="652"/>
      <c r="Z60" s="652"/>
      <c r="AA60" s="652"/>
      <c r="AB60" s="652"/>
      <c r="AC60" s="652"/>
      <c r="AD60" s="652"/>
      <c r="AE60" s="660"/>
      <c r="AF60" s="660"/>
      <c r="AG60" s="660"/>
      <c r="AH60" s="660"/>
      <c r="AI60" s="660"/>
      <c r="AJ60" s="660"/>
      <c r="AK60" s="660"/>
      <c r="AL60" s="660"/>
      <c r="AM60" s="660"/>
      <c r="AN60" s="660"/>
      <c r="AO60" s="660"/>
      <c r="AP60" s="652"/>
      <c r="AQ60" s="652"/>
      <c r="AR60" s="652"/>
      <c r="AS60" s="652"/>
      <c r="AT60" s="652"/>
      <c r="AU60" s="652"/>
      <c r="AV60" s="652"/>
      <c r="AW60" s="652"/>
      <c r="AX60" s="652"/>
      <c r="AY60" s="652"/>
      <c r="AZ60" s="652"/>
      <c r="BA60" s="650"/>
      <c r="BB60" s="650"/>
      <c r="BC60" s="650"/>
      <c r="BD60" s="650"/>
      <c r="BE60" s="650"/>
      <c r="BF60" s="650"/>
      <c r="BG60" s="650"/>
      <c r="BH60" s="650"/>
      <c r="BI60" s="650"/>
      <c r="BJ60" s="650"/>
      <c r="BK60" s="650"/>
      <c r="BL60" s="652"/>
      <c r="BM60" s="652"/>
      <c r="BN60" s="652"/>
      <c r="BO60" s="652"/>
      <c r="BP60" s="652"/>
      <c r="BQ60" s="652"/>
      <c r="BR60" s="652"/>
      <c r="BS60" s="652"/>
      <c r="BT60" s="652"/>
      <c r="BU60" s="652"/>
      <c r="BV60" s="652"/>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404"/>
      <c r="DY60" s="407"/>
      <c r="DZ60" s="672" t="s">
        <v>465</v>
      </c>
      <c r="EA60" s="672"/>
      <c r="EB60" s="672"/>
      <c r="EC60" s="672"/>
      <c r="ED60" s="672"/>
      <c r="EE60" s="672"/>
      <c r="EF60" s="672"/>
      <c r="EG60" s="672"/>
      <c r="EH60" s="672"/>
      <c r="EI60" s="672"/>
      <c r="EJ60" s="672"/>
      <c r="EK60" s="672"/>
      <c r="EL60" s="672"/>
      <c r="EM60" s="672"/>
      <c r="EN60" s="672"/>
      <c r="EO60" s="672"/>
      <c r="EP60" s="672"/>
      <c r="EQ60" s="672"/>
      <c r="ER60" s="672"/>
      <c r="ES60" s="672"/>
      <c r="ET60" s="672"/>
      <c r="EU60" s="672"/>
      <c r="EV60" s="672"/>
      <c r="EW60" s="672"/>
      <c r="EX60" s="672"/>
      <c r="EY60" s="672"/>
      <c r="EZ60" s="670" t="s">
        <v>479</v>
      </c>
      <c r="FA60" s="670"/>
      <c r="FB60" s="671">
        <f>BS!S73</f>
        <v>0</v>
      </c>
      <c r="FC60" s="671"/>
      <c r="FD60" s="671"/>
      <c r="FE60" s="671"/>
      <c r="FF60" s="671"/>
      <c r="FG60" s="671"/>
      <c r="FH60" s="671"/>
      <c r="FI60" s="671"/>
      <c r="FJ60" s="671"/>
      <c r="FK60" s="671"/>
      <c r="FL60" s="671"/>
    </row>
    <row r="61" spans="1:168" ht="6" customHeight="1">
      <c r="A61" s="406"/>
      <c r="B61" s="419"/>
      <c r="C61" s="668" t="s">
        <v>480</v>
      </c>
      <c r="D61" s="668"/>
      <c r="E61" s="668"/>
      <c r="F61" s="668"/>
      <c r="G61" s="668"/>
      <c r="H61" s="668"/>
      <c r="I61" s="668"/>
      <c r="J61" s="668"/>
      <c r="K61" s="668"/>
      <c r="L61" s="668"/>
      <c r="M61" s="668"/>
      <c r="N61" s="668"/>
      <c r="O61" s="668"/>
      <c r="P61" s="668"/>
      <c r="Q61" s="668"/>
      <c r="R61" s="668"/>
      <c r="S61" s="668"/>
      <c r="T61" s="652"/>
      <c r="U61" s="652"/>
      <c r="V61" s="652"/>
      <c r="W61" s="652"/>
      <c r="X61" s="652"/>
      <c r="Y61" s="652"/>
      <c r="Z61" s="652"/>
      <c r="AA61" s="652"/>
      <c r="AB61" s="652"/>
      <c r="AC61" s="652"/>
      <c r="AD61" s="652"/>
      <c r="AE61" s="660"/>
      <c r="AF61" s="660"/>
      <c r="AG61" s="660"/>
      <c r="AH61" s="660"/>
      <c r="AI61" s="660"/>
      <c r="AJ61" s="660"/>
      <c r="AK61" s="660"/>
      <c r="AL61" s="660"/>
      <c r="AM61" s="660"/>
      <c r="AN61" s="660"/>
      <c r="AO61" s="660"/>
      <c r="AP61" s="652">
        <f>+T61+AE61</f>
        <v>0</v>
      </c>
      <c r="AQ61" s="652"/>
      <c r="AR61" s="652"/>
      <c r="AS61" s="652"/>
      <c r="AT61" s="652"/>
      <c r="AU61" s="652"/>
      <c r="AV61" s="652"/>
      <c r="AW61" s="652"/>
      <c r="AX61" s="652"/>
      <c r="AY61" s="652"/>
      <c r="AZ61" s="652"/>
      <c r="BA61" s="650">
        <f>AE61</f>
        <v>0</v>
      </c>
      <c r="BB61" s="650"/>
      <c r="BC61" s="650"/>
      <c r="BD61" s="650"/>
      <c r="BE61" s="650"/>
      <c r="BF61" s="650"/>
      <c r="BG61" s="650"/>
      <c r="BH61" s="650"/>
      <c r="BI61" s="650"/>
      <c r="BJ61" s="650"/>
      <c r="BK61" s="650"/>
      <c r="BL61" s="652">
        <f>+T61+BA61</f>
        <v>0</v>
      </c>
      <c r="BM61" s="652"/>
      <c r="BN61" s="652"/>
      <c r="BO61" s="652"/>
      <c r="BP61" s="652"/>
      <c r="BQ61" s="652"/>
      <c r="BR61" s="652"/>
      <c r="BS61" s="652"/>
      <c r="BT61" s="652"/>
      <c r="BU61" s="652"/>
      <c r="BV61" s="652"/>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404"/>
      <c r="DY61" s="407"/>
      <c r="DZ61" s="672"/>
      <c r="EA61" s="672"/>
      <c r="EB61" s="672"/>
      <c r="EC61" s="672"/>
      <c r="ED61" s="672"/>
      <c r="EE61" s="672"/>
      <c r="EF61" s="672"/>
      <c r="EG61" s="672"/>
      <c r="EH61" s="672"/>
      <c r="EI61" s="672"/>
      <c r="EJ61" s="672"/>
      <c r="EK61" s="672"/>
      <c r="EL61" s="672"/>
      <c r="EM61" s="672"/>
      <c r="EN61" s="672"/>
      <c r="EO61" s="672"/>
      <c r="EP61" s="672"/>
      <c r="EQ61" s="672"/>
      <c r="ER61" s="672"/>
      <c r="ES61" s="672"/>
      <c r="ET61" s="672"/>
      <c r="EU61" s="672"/>
      <c r="EV61" s="672"/>
      <c r="EW61" s="672"/>
      <c r="EX61" s="672"/>
      <c r="EY61" s="672"/>
      <c r="EZ61" s="670"/>
      <c r="FA61" s="670"/>
      <c r="FB61" s="671"/>
      <c r="FC61" s="671"/>
      <c r="FD61" s="671"/>
      <c r="FE61" s="671"/>
      <c r="FF61" s="671"/>
      <c r="FG61" s="671"/>
      <c r="FH61" s="671"/>
      <c r="FI61" s="671"/>
      <c r="FJ61" s="671"/>
      <c r="FK61" s="671"/>
      <c r="FL61" s="671"/>
    </row>
    <row r="62" spans="1:168" ht="6" customHeight="1">
      <c r="A62" s="406"/>
      <c r="B62" s="417"/>
      <c r="C62" s="668"/>
      <c r="D62" s="668"/>
      <c r="E62" s="668"/>
      <c r="F62" s="668"/>
      <c r="G62" s="668"/>
      <c r="H62" s="668"/>
      <c r="I62" s="668"/>
      <c r="J62" s="668"/>
      <c r="K62" s="668"/>
      <c r="L62" s="668"/>
      <c r="M62" s="668"/>
      <c r="N62" s="668"/>
      <c r="O62" s="668"/>
      <c r="P62" s="668"/>
      <c r="Q62" s="668"/>
      <c r="R62" s="668"/>
      <c r="S62" s="668"/>
      <c r="T62" s="652"/>
      <c r="U62" s="652"/>
      <c r="V62" s="652"/>
      <c r="W62" s="652"/>
      <c r="X62" s="652"/>
      <c r="Y62" s="652"/>
      <c r="Z62" s="652"/>
      <c r="AA62" s="652"/>
      <c r="AB62" s="652"/>
      <c r="AC62" s="652"/>
      <c r="AD62" s="652"/>
      <c r="AE62" s="660"/>
      <c r="AF62" s="660"/>
      <c r="AG62" s="660"/>
      <c r="AH62" s="660"/>
      <c r="AI62" s="660"/>
      <c r="AJ62" s="660"/>
      <c r="AK62" s="660"/>
      <c r="AL62" s="660"/>
      <c r="AM62" s="660"/>
      <c r="AN62" s="660"/>
      <c r="AO62" s="660"/>
      <c r="AP62" s="652"/>
      <c r="AQ62" s="652"/>
      <c r="AR62" s="652"/>
      <c r="AS62" s="652"/>
      <c r="AT62" s="652"/>
      <c r="AU62" s="652"/>
      <c r="AV62" s="652"/>
      <c r="AW62" s="652"/>
      <c r="AX62" s="652"/>
      <c r="AY62" s="652"/>
      <c r="AZ62" s="652"/>
      <c r="BA62" s="650"/>
      <c r="BB62" s="650"/>
      <c r="BC62" s="650"/>
      <c r="BD62" s="650"/>
      <c r="BE62" s="650"/>
      <c r="BF62" s="650"/>
      <c r="BG62" s="650"/>
      <c r="BH62" s="650"/>
      <c r="BI62" s="650"/>
      <c r="BJ62" s="650"/>
      <c r="BK62" s="650"/>
      <c r="BL62" s="652"/>
      <c r="BM62" s="652"/>
      <c r="BN62" s="652"/>
      <c r="BO62" s="652"/>
      <c r="BP62" s="652"/>
      <c r="BQ62" s="652"/>
      <c r="BR62" s="652"/>
      <c r="BS62" s="652"/>
      <c r="BT62" s="652"/>
      <c r="BU62" s="652"/>
      <c r="BV62" s="652"/>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404"/>
      <c r="DY62" s="407"/>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73"/>
      <c r="FA62" s="673"/>
      <c r="FB62" s="671"/>
      <c r="FC62" s="671"/>
      <c r="FD62" s="671"/>
      <c r="FE62" s="671"/>
      <c r="FF62" s="671"/>
      <c r="FG62" s="671"/>
      <c r="FH62" s="671"/>
      <c r="FI62" s="671"/>
      <c r="FJ62" s="671"/>
      <c r="FK62" s="671"/>
      <c r="FL62" s="671"/>
    </row>
    <row r="63" spans="1:168" ht="6" customHeight="1">
      <c r="A63" s="406"/>
      <c r="B63" s="417"/>
      <c r="C63" s="662" t="s">
        <v>140</v>
      </c>
      <c r="D63" s="662"/>
      <c r="E63" s="662"/>
      <c r="F63" s="662"/>
      <c r="G63" s="662"/>
      <c r="H63" s="662"/>
      <c r="I63" s="662"/>
      <c r="J63" s="662"/>
      <c r="K63" s="662"/>
      <c r="L63" s="662"/>
      <c r="M63" s="662"/>
      <c r="N63" s="662"/>
      <c r="O63" s="662"/>
      <c r="P63" s="662"/>
      <c r="Q63" s="662"/>
      <c r="R63" s="662"/>
      <c r="S63" s="662"/>
      <c r="T63" s="652">
        <f>BS!S40</f>
        <v>0</v>
      </c>
      <c r="U63" s="652"/>
      <c r="V63" s="652"/>
      <c r="W63" s="652"/>
      <c r="X63" s="652"/>
      <c r="Y63" s="652"/>
      <c r="Z63" s="652"/>
      <c r="AA63" s="652"/>
      <c r="AB63" s="652"/>
      <c r="AC63" s="652"/>
      <c r="AD63" s="652"/>
      <c r="AE63" s="660" t="e">
        <f>-#REF!</f>
        <v>#REF!</v>
      </c>
      <c r="AF63" s="660"/>
      <c r="AG63" s="660"/>
      <c r="AH63" s="660"/>
      <c r="AI63" s="660"/>
      <c r="AJ63" s="660"/>
      <c r="AK63" s="660"/>
      <c r="AL63" s="660"/>
      <c r="AM63" s="660"/>
      <c r="AN63" s="660"/>
      <c r="AO63" s="660"/>
      <c r="AP63" s="652" t="e">
        <f>+T63+AE63</f>
        <v>#REF!</v>
      </c>
      <c r="AQ63" s="652"/>
      <c r="AR63" s="652"/>
      <c r="AS63" s="652"/>
      <c r="AT63" s="652"/>
      <c r="AU63" s="652"/>
      <c r="AV63" s="652"/>
      <c r="AW63" s="652"/>
      <c r="AX63" s="652"/>
      <c r="AY63" s="652"/>
      <c r="AZ63" s="652"/>
      <c r="BA63" s="650" t="e">
        <f>AE63</f>
        <v>#REF!</v>
      </c>
      <c r="BB63" s="650"/>
      <c r="BC63" s="650"/>
      <c r="BD63" s="650"/>
      <c r="BE63" s="650"/>
      <c r="BF63" s="650"/>
      <c r="BG63" s="650"/>
      <c r="BH63" s="650"/>
      <c r="BI63" s="650"/>
      <c r="BJ63" s="650"/>
      <c r="BK63" s="650"/>
      <c r="BL63" s="652" t="e">
        <f>+T63+BA63</f>
        <v>#REF!</v>
      </c>
      <c r="BM63" s="652"/>
      <c r="BN63" s="652"/>
      <c r="BO63" s="652"/>
      <c r="BP63" s="652"/>
      <c r="BQ63" s="652"/>
      <c r="BR63" s="652"/>
      <c r="BS63" s="652"/>
      <c r="BT63" s="652"/>
      <c r="BU63" s="652"/>
      <c r="BV63" s="652"/>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404"/>
      <c r="DY63" s="407"/>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73"/>
      <c r="FA63" s="673"/>
      <c r="FB63" s="671"/>
      <c r="FC63" s="671"/>
      <c r="FD63" s="671"/>
      <c r="FE63" s="671"/>
      <c r="FF63" s="671"/>
      <c r="FG63" s="671"/>
      <c r="FH63" s="671"/>
      <c r="FI63" s="671"/>
      <c r="FJ63" s="671"/>
      <c r="FK63" s="671"/>
      <c r="FL63" s="671"/>
    </row>
    <row r="64" spans="1:168" ht="6" customHeight="1">
      <c r="A64" s="406"/>
      <c r="B64" s="417"/>
      <c r="C64" s="662"/>
      <c r="D64" s="662"/>
      <c r="E64" s="662"/>
      <c r="F64" s="662"/>
      <c r="G64" s="662"/>
      <c r="H64" s="662"/>
      <c r="I64" s="662"/>
      <c r="J64" s="662"/>
      <c r="K64" s="662"/>
      <c r="L64" s="662"/>
      <c r="M64" s="662"/>
      <c r="N64" s="662"/>
      <c r="O64" s="662"/>
      <c r="P64" s="662"/>
      <c r="Q64" s="662"/>
      <c r="R64" s="662"/>
      <c r="S64" s="662"/>
      <c r="T64" s="652"/>
      <c r="U64" s="652"/>
      <c r="V64" s="652"/>
      <c r="W64" s="652"/>
      <c r="X64" s="652"/>
      <c r="Y64" s="652"/>
      <c r="Z64" s="652"/>
      <c r="AA64" s="652"/>
      <c r="AB64" s="652"/>
      <c r="AC64" s="652"/>
      <c r="AD64" s="652"/>
      <c r="AE64" s="660"/>
      <c r="AF64" s="660"/>
      <c r="AG64" s="660"/>
      <c r="AH64" s="660"/>
      <c r="AI64" s="660"/>
      <c r="AJ64" s="660"/>
      <c r="AK64" s="660"/>
      <c r="AL64" s="660"/>
      <c r="AM64" s="660"/>
      <c r="AN64" s="660"/>
      <c r="AO64" s="660"/>
      <c r="AP64" s="652"/>
      <c r="AQ64" s="652"/>
      <c r="AR64" s="652"/>
      <c r="AS64" s="652"/>
      <c r="AT64" s="652"/>
      <c r="AU64" s="652"/>
      <c r="AV64" s="652"/>
      <c r="AW64" s="652"/>
      <c r="AX64" s="652"/>
      <c r="AY64" s="652"/>
      <c r="AZ64" s="652"/>
      <c r="BA64" s="650"/>
      <c r="BB64" s="650"/>
      <c r="BC64" s="650"/>
      <c r="BD64" s="650"/>
      <c r="BE64" s="650"/>
      <c r="BF64" s="650"/>
      <c r="BG64" s="650"/>
      <c r="BH64" s="650"/>
      <c r="BI64" s="650"/>
      <c r="BJ64" s="650"/>
      <c r="BK64" s="650"/>
      <c r="BL64" s="652"/>
      <c r="BM64" s="652"/>
      <c r="BN64" s="652"/>
      <c r="BO64" s="652"/>
      <c r="BP64" s="652"/>
      <c r="BQ64" s="652"/>
      <c r="BR64" s="652"/>
      <c r="BS64" s="652"/>
      <c r="BT64" s="652"/>
      <c r="BU64" s="652"/>
      <c r="BV64" s="652"/>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404"/>
      <c r="DY64" s="407"/>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73"/>
      <c r="FA64" s="673"/>
      <c r="FB64" s="671"/>
      <c r="FC64" s="671"/>
      <c r="FD64" s="671"/>
      <c r="FE64" s="671"/>
      <c r="FF64" s="671"/>
      <c r="FG64" s="671"/>
      <c r="FH64" s="671"/>
      <c r="FI64" s="671"/>
      <c r="FJ64" s="671"/>
      <c r="FK64" s="671"/>
      <c r="FL64" s="671"/>
    </row>
    <row r="65" spans="1:208" ht="6" customHeight="1">
      <c r="A65" s="406"/>
      <c r="B65" s="417"/>
      <c r="C65" s="662" t="s">
        <v>481</v>
      </c>
      <c r="D65" s="662"/>
      <c r="E65" s="662"/>
      <c r="F65" s="662"/>
      <c r="G65" s="662"/>
      <c r="H65" s="662"/>
      <c r="I65" s="662"/>
      <c r="J65" s="662"/>
      <c r="K65" s="662"/>
      <c r="L65" s="662"/>
      <c r="M65" s="662"/>
      <c r="N65" s="662"/>
      <c r="O65" s="662"/>
      <c r="P65" s="662"/>
      <c r="Q65" s="662"/>
      <c r="R65" s="662"/>
      <c r="S65" s="662"/>
      <c r="T65" s="652"/>
      <c r="U65" s="652"/>
      <c r="V65" s="652"/>
      <c r="W65" s="652"/>
      <c r="X65" s="652"/>
      <c r="Y65" s="652"/>
      <c r="Z65" s="652"/>
      <c r="AA65" s="652"/>
      <c r="AB65" s="652"/>
      <c r="AC65" s="652"/>
      <c r="AD65" s="652"/>
      <c r="AE65" s="660"/>
      <c r="AF65" s="660"/>
      <c r="AG65" s="660"/>
      <c r="AH65" s="660"/>
      <c r="AI65" s="660"/>
      <c r="AJ65" s="660"/>
      <c r="AK65" s="660"/>
      <c r="AL65" s="660"/>
      <c r="AM65" s="660"/>
      <c r="AN65" s="660"/>
      <c r="AO65" s="660"/>
      <c r="AP65" s="652">
        <f>+T65+AE65</f>
        <v>0</v>
      </c>
      <c r="AQ65" s="652"/>
      <c r="AR65" s="652"/>
      <c r="AS65" s="652"/>
      <c r="AT65" s="652"/>
      <c r="AU65" s="652"/>
      <c r="AV65" s="652"/>
      <c r="AW65" s="652"/>
      <c r="AX65" s="652"/>
      <c r="AY65" s="652"/>
      <c r="AZ65" s="652"/>
      <c r="BA65" s="650">
        <f>AE65</f>
        <v>0</v>
      </c>
      <c r="BB65" s="650"/>
      <c r="BC65" s="650"/>
      <c r="BD65" s="650"/>
      <c r="BE65" s="650"/>
      <c r="BF65" s="650"/>
      <c r="BG65" s="650"/>
      <c r="BH65" s="650"/>
      <c r="BI65" s="650"/>
      <c r="BJ65" s="650"/>
      <c r="BK65" s="650"/>
      <c r="BL65" s="652">
        <f>+T65+BA65</f>
        <v>0</v>
      </c>
      <c r="BM65" s="652"/>
      <c r="BN65" s="652"/>
      <c r="BO65" s="652"/>
      <c r="BP65" s="652"/>
      <c r="BQ65" s="652"/>
      <c r="BR65" s="652"/>
      <c r="BS65" s="652"/>
      <c r="BT65" s="652"/>
      <c r="BU65" s="652"/>
      <c r="BV65" s="652"/>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404"/>
      <c r="DY65" s="407"/>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73"/>
      <c r="FA65" s="673"/>
      <c r="FB65" s="671"/>
      <c r="FC65" s="671"/>
      <c r="FD65" s="671"/>
      <c r="FE65" s="671"/>
      <c r="FF65" s="671"/>
      <c r="FG65" s="671"/>
      <c r="FH65" s="671"/>
      <c r="FI65" s="671"/>
      <c r="FJ65" s="671"/>
      <c r="FK65" s="671"/>
      <c r="FL65" s="671"/>
    </row>
    <row r="66" spans="1:208" ht="6" customHeight="1">
      <c r="A66" s="406"/>
      <c r="B66" s="417"/>
      <c r="C66" s="662"/>
      <c r="D66" s="662"/>
      <c r="E66" s="662"/>
      <c r="F66" s="662"/>
      <c r="G66" s="662"/>
      <c r="H66" s="662"/>
      <c r="I66" s="662"/>
      <c r="J66" s="662"/>
      <c r="K66" s="662"/>
      <c r="L66" s="662"/>
      <c r="M66" s="662"/>
      <c r="N66" s="662"/>
      <c r="O66" s="662"/>
      <c r="P66" s="662"/>
      <c r="Q66" s="662"/>
      <c r="R66" s="662"/>
      <c r="S66" s="662"/>
      <c r="T66" s="652"/>
      <c r="U66" s="652"/>
      <c r="V66" s="652"/>
      <c r="W66" s="652"/>
      <c r="X66" s="652"/>
      <c r="Y66" s="652"/>
      <c r="Z66" s="652"/>
      <c r="AA66" s="652"/>
      <c r="AB66" s="652"/>
      <c r="AC66" s="652"/>
      <c r="AD66" s="652"/>
      <c r="AE66" s="660"/>
      <c r="AF66" s="660"/>
      <c r="AG66" s="660"/>
      <c r="AH66" s="660"/>
      <c r="AI66" s="660"/>
      <c r="AJ66" s="660"/>
      <c r="AK66" s="660"/>
      <c r="AL66" s="660"/>
      <c r="AM66" s="660"/>
      <c r="AN66" s="660"/>
      <c r="AO66" s="660"/>
      <c r="AP66" s="652"/>
      <c r="AQ66" s="652"/>
      <c r="AR66" s="652"/>
      <c r="AS66" s="652"/>
      <c r="AT66" s="652"/>
      <c r="AU66" s="652"/>
      <c r="AV66" s="652"/>
      <c r="AW66" s="652"/>
      <c r="AX66" s="652"/>
      <c r="AY66" s="652"/>
      <c r="AZ66" s="652"/>
      <c r="BA66" s="650"/>
      <c r="BB66" s="650"/>
      <c r="BC66" s="650"/>
      <c r="BD66" s="650"/>
      <c r="BE66" s="650"/>
      <c r="BF66" s="650"/>
      <c r="BG66" s="650"/>
      <c r="BH66" s="650"/>
      <c r="BI66" s="650"/>
      <c r="BJ66" s="650"/>
      <c r="BK66" s="650"/>
      <c r="BL66" s="652"/>
      <c r="BM66" s="652"/>
      <c r="BN66" s="652"/>
      <c r="BO66" s="652"/>
      <c r="BP66" s="652"/>
      <c r="BQ66" s="652"/>
      <c r="BR66" s="652"/>
      <c r="BS66" s="652"/>
      <c r="BT66" s="652"/>
      <c r="BU66" s="652"/>
      <c r="BV66" s="652"/>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404"/>
      <c r="DY66" s="662" t="s">
        <v>482</v>
      </c>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70" t="s">
        <v>483</v>
      </c>
      <c r="FA66" s="670"/>
      <c r="FB66" s="671">
        <f>FB52+FB54+FB56+FB58+FB60</f>
        <v>0</v>
      </c>
      <c r="FC66" s="671"/>
      <c r="FD66" s="671"/>
      <c r="FE66" s="671"/>
      <c r="FF66" s="671"/>
      <c r="FG66" s="671"/>
      <c r="FH66" s="671"/>
      <c r="FI66" s="671"/>
      <c r="FJ66" s="671"/>
      <c r="FK66" s="671"/>
      <c r="FL66" s="671"/>
    </row>
    <row r="67" spans="1:208" ht="6" customHeight="1">
      <c r="A67" s="406"/>
      <c r="B67" s="417"/>
      <c r="C67" s="662" t="s">
        <v>484</v>
      </c>
      <c r="D67" s="662"/>
      <c r="E67" s="662"/>
      <c r="F67" s="662"/>
      <c r="G67" s="662"/>
      <c r="H67" s="662"/>
      <c r="I67" s="662"/>
      <c r="J67" s="662"/>
      <c r="K67" s="662"/>
      <c r="L67" s="662"/>
      <c r="M67" s="662"/>
      <c r="N67" s="662"/>
      <c r="O67" s="662"/>
      <c r="P67" s="662"/>
      <c r="Q67" s="662"/>
      <c r="R67" s="662"/>
      <c r="S67" s="662"/>
      <c r="T67" s="652">
        <f>BS!S42</f>
        <v>0</v>
      </c>
      <c r="U67" s="652"/>
      <c r="V67" s="652"/>
      <c r="W67" s="652"/>
      <c r="X67" s="652"/>
      <c r="Y67" s="652"/>
      <c r="Z67" s="652"/>
      <c r="AA67" s="652"/>
      <c r="AB67" s="652"/>
      <c r="AC67" s="652"/>
      <c r="AD67" s="652"/>
      <c r="AE67" s="660"/>
      <c r="AF67" s="660"/>
      <c r="AG67" s="660"/>
      <c r="AH67" s="660"/>
      <c r="AI67" s="660"/>
      <c r="AJ67" s="660"/>
      <c r="AK67" s="660"/>
      <c r="AL67" s="660"/>
      <c r="AM67" s="660"/>
      <c r="AN67" s="660"/>
      <c r="AO67" s="660"/>
      <c r="AP67" s="652">
        <f>+T67+AE67</f>
        <v>0</v>
      </c>
      <c r="AQ67" s="652"/>
      <c r="AR67" s="652"/>
      <c r="AS67" s="652"/>
      <c r="AT67" s="652"/>
      <c r="AU67" s="652"/>
      <c r="AV67" s="652"/>
      <c r="AW67" s="652"/>
      <c r="AX67" s="652"/>
      <c r="AY67" s="652"/>
      <c r="AZ67" s="652"/>
      <c r="BA67" s="650">
        <f>AE67</f>
        <v>0</v>
      </c>
      <c r="BB67" s="650"/>
      <c r="BC67" s="650"/>
      <c r="BD67" s="650"/>
      <c r="BE67" s="650"/>
      <c r="BF67" s="650"/>
      <c r="BG67" s="650"/>
      <c r="BH67" s="650"/>
      <c r="BI67" s="650"/>
      <c r="BJ67" s="650"/>
      <c r="BK67" s="650"/>
      <c r="BL67" s="652">
        <f>+T67+BA67</f>
        <v>0</v>
      </c>
      <c r="BM67" s="652"/>
      <c r="BN67" s="652"/>
      <c r="BO67" s="652"/>
      <c r="BP67" s="652"/>
      <c r="BQ67" s="652"/>
      <c r="BR67" s="652"/>
      <c r="BS67" s="652"/>
      <c r="BT67" s="652"/>
      <c r="BU67" s="652"/>
      <c r="BV67" s="652"/>
      <c r="BW67" s="664"/>
      <c r="BX67" s="664"/>
      <c r="BY67" s="664"/>
      <c r="BZ67" s="664"/>
      <c r="CA67" s="664"/>
      <c r="CB67" s="664"/>
      <c r="CC67" s="664"/>
      <c r="CD67" s="664"/>
      <c r="CE67" s="664"/>
      <c r="CF67" s="664"/>
      <c r="CG67" s="664"/>
      <c r="CH67" s="664"/>
      <c r="CI67" s="664"/>
      <c r="CJ67" s="664"/>
      <c r="CK67" s="664"/>
      <c r="CL67" s="664"/>
      <c r="CM67" s="664"/>
      <c r="CN67" s="664"/>
      <c r="CO67" s="664"/>
      <c r="CP67" s="664"/>
      <c r="CQ67" s="664"/>
      <c r="CR67" s="664"/>
      <c r="CS67" s="664"/>
      <c r="CT67" s="664"/>
      <c r="CU67" s="664"/>
      <c r="CV67" s="664"/>
      <c r="CW67" s="664"/>
      <c r="CX67" s="664"/>
      <c r="CY67" s="664"/>
      <c r="CZ67" s="664"/>
      <c r="DA67" s="664"/>
      <c r="DB67" s="664"/>
      <c r="DC67" s="664"/>
      <c r="DD67" s="664"/>
      <c r="DE67" s="664"/>
      <c r="DF67" s="664"/>
      <c r="DG67" s="664"/>
      <c r="DH67" s="664"/>
      <c r="DI67" s="664"/>
      <c r="DJ67" s="664"/>
      <c r="DK67" s="664"/>
      <c r="DL67" s="664"/>
      <c r="DM67" s="664"/>
      <c r="DN67" s="664"/>
      <c r="DO67" s="664"/>
      <c r="DP67" s="664"/>
      <c r="DQ67" s="664"/>
      <c r="DR67" s="664"/>
      <c r="DS67" s="664"/>
      <c r="DT67" s="664"/>
      <c r="DU67" s="664"/>
      <c r="DV67" s="664"/>
      <c r="DW67" s="404"/>
      <c r="DY67" s="662"/>
      <c r="DZ67" s="662"/>
      <c r="EA67" s="662"/>
      <c r="EB67" s="662"/>
      <c r="EC67" s="662"/>
      <c r="ED67" s="662"/>
      <c r="EE67" s="662"/>
      <c r="EF67" s="662"/>
      <c r="EG67" s="662"/>
      <c r="EH67" s="662"/>
      <c r="EI67" s="662"/>
      <c r="EJ67" s="662"/>
      <c r="EK67" s="662"/>
      <c r="EL67" s="662"/>
      <c r="EM67" s="662"/>
      <c r="EN67" s="662"/>
      <c r="EO67" s="662"/>
      <c r="EP67" s="662"/>
      <c r="EQ67" s="662"/>
      <c r="ER67" s="662"/>
      <c r="ES67" s="662"/>
      <c r="ET67" s="662"/>
      <c r="EU67" s="662"/>
      <c r="EV67" s="662"/>
      <c r="EW67" s="662"/>
      <c r="EX67" s="662"/>
      <c r="EY67" s="662"/>
      <c r="EZ67" s="670"/>
      <c r="FA67" s="670"/>
      <c r="FB67" s="671"/>
      <c r="FC67" s="671"/>
      <c r="FD67" s="671"/>
      <c r="FE67" s="671"/>
      <c r="FF67" s="671"/>
      <c r="FG67" s="671"/>
      <c r="FH67" s="671"/>
      <c r="FI67" s="671"/>
      <c r="FJ67" s="671"/>
      <c r="FK67" s="671"/>
      <c r="FL67" s="671"/>
    </row>
    <row r="68" spans="1:208" ht="6" customHeight="1">
      <c r="A68" s="406"/>
      <c r="B68" s="417"/>
      <c r="C68" s="662"/>
      <c r="D68" s="662"/>
      <c r="E68" s="662"/>
      <c r="F68" s="662"/>
      <c r="G68" s="662"/>
      <c r="H68" s="662"/>
      <c r="I68" s="662"/>
      <c r="J68" s="662"/>
      <c r="K68" s="662"/>
      <c r="L68" s="662"/>
      <c r="M68" s="662"/>
      <c r="N68" s="662"/>
      <c r="O68" s="662"/>
      <c r="P68" s="662"/>
      <c r="Q68" s="662"/>
      <c r="R68" s="662"/>
      <c r="S68" s="662"/>
      <c r="T68" s="652"/>
      <c r="U68" s="652"/>
      <c r="V68" s="652"/>
      <c r="W68" s="652"/>
      <c r="X68" s="652"/>
      <c r="Y68" s="652"/>
      <c r="Z68" s="652"/>
      <c r="AA68" s="652"/>
      <c r="AB68" s="652"/>
      <c r="AC68" s="652"/>
      <c r="AD68" s="652"/>
      <c r="AE68" s="660"/>
      <c r="AF68" s="660"/>
      <c r="AG68" s="660"/>
      <c r="AH68" s="660"/>
      <c r="AI68" s="660"/>
      <c r="AJ68" s="660"/>
      <c r="AK68" s="660"/>
      <c r="AL68" s="660"/>
      <c r="AM68" s="660"/>
      <c r="AN68" s="660"/>
      <c r="AO68" s="660"/>
      <c r="AP68" s="652"/>
      <c r="AQ68" s="652"/>
      <c r="AR68" s="652"/>
      <c r="AS68" s="652"/>
      <c r="AT68" s="652"/>
      <c r="AU68" s="652"/>
      <c r="AV68" s="652"/>
      <c r="AW68" s="652"/>
      <c r="AX68" s="652"/>
      <c r="AY68" s="652"/>
      <c r="AZ68" s="652"/>
      <c r="BA68" s="650"/>
      <c r="BB68" s="650"/>
      <c r="BC68" s="650"/>
      <c r="BD68" s="650"/>
      <c r="BE68" s="650"/>
      <c r="BF68" s="650"/>
      <c r="BG68" s="650"/>
      <c r="BH68" s="650"/>
      <c r="BI68" s="650"/>
      <c r="BJ68" s="650"/>
      <c r="BK68" s="650"/>
      <c r="BL68" s="652"/>
      <c r="BM68" s="652"/>
      <c r="BN68" s="652"/>
      <c r="BO68" s="652"/>
      <c r="BP68" s="652"/>
      <c r="BQ68" s="652"/>
      <c r="BR68" s="652"/>
      <c r="BS68" s="652"/>
      <c r="BT68" s="652"/>
      <c r="BU68" s="652"/>
      <c r="BV68" s="652"/>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404"/>
      <c r="DY68" s="669" t="s">
        <v>485</v>
      </c>
      <c r="DZ68" s="669"/>
      <c r="EA68" s="669"/>
      <c r="EB68" s="669"/>
      <c r="EC68" s="669"/>
      <c r="ED68" s="669"/>
      <c r="EE68" s="669"/>
      <c r="EF68" s="669"/>
      <c r="EG68" s="669"/>
      <c r="EH68" s="669"/>
      <c r="EI68" s="669"/>
      <c r="EJ68" s="669"/>
      <c r="EK68" s="669"/>
      <c r="EL68" s="669"/>
      <c r="EM68" s="669"/>
      <c r="EN68" s="669"/>
      <c r="EO68" s="669"/>
      <c r="EP68" s="669"/>
      <c r="EQ68" s="669"/>
      <c r="ER68" s="669"/>
      <c r="ES68" s="669"/>
      <c r="ET68" s="669"/>
      <c r="EU68" s="669"/>
      <c r="EV68" s="669"/>
      <c r="EW68" s="669"/>
      <c r="EX68" s="669"/>
      <c r="EY68" s="669"/>
      <c r="EZ68" s="669"/>
      <c r="FA68" s="669"/>
      <c r="FB68" s="669"/>
      <c r="FC68" s="669"/>
      <c r="FD68" s="669"/>
      <c r="FE68" s="669"/>
      <c r="FF68" s="669"/>
      <c r="FG68" s="669"/>
      <c r="FH68" s="669"/>
      <c r="FI68" s="669"/>
      <c r="FJ68" s="669"/>
      <c r="FK68" s="669"/>
      <c r="FL68" s="669"/>
    </row>
    <row r="69" spans="1:208" ht="6" customHeight="1">
      <c r="A69" s="412"/>
      <c r="B69" s="417"/>
      <c r="C69" s="662"/>
      <c r="D69" s="662"/>
      <c r="E69" s="662"/>
      <c r="F69" s="662"/>
      <c r="G69" s="662"/>
      <c r="H69" s="662"/>
      <c r="I69" s="662"/>
      <c r="J69" s="662"/>
      <c r="K69" s="662"/>
      <c r="L69" s="662"/>
      <c r="M69" s="662"/>
      <c r="N69" s="662"/>
      <c r="O69" s="662"/>
      <c r="P69" s="662"/>
      <c r="Q69" s="662"/>
      <c r="R69" s="662"/>
      <c r="S69" s="662"/>
      <c r="T69" s="652"/>
      <c r="U69" s="652"/>
      <c r="V69" s="652"/>
      <c r="W69" s="652"/>
      <c r="X69" s="652"/>
      <c r="Y69" s="652"/>
      <c r="Z69" s="652"/>
      <c r="AA69" s="652"/>
      <c r="AB69" s="652"/>
      <c r="AC69" s="652"/>
      <c r="AD69" s="652"/>
      <c r="AE69" s="660"/>
      <c r="AF69" s="660"/>
      <c r="AG69" s="660"/>
      <c r="AH69" s="660"/>
      <c r="AI69" s="660"/>
      <c r="AJ69" s="660"/>
      <c r="AK69" s="660"/>
      <c r="AL69" s="660"/>
      <c r="AM69" s="660"/>
      <c r="AN69" s="660"/>
      <c r="AO69" s="660"/>
      <c r="AP69" s="652">
        <f>+T69+AE69</f>
        <v>0</v>
      </c>
      <c r="AQ69" s="652"/>
      <c r="AR69" s="652"/>
      <c r="AS69" s="652"/>
      <c r="AT69" s="652"/>
      <c r="AU69" s="652"/>
      <c r="AV69" s="652"/>
      <c r="AW69" s="652"/>
      <c r="AX69" s="652"/>
      <c r="AY69" s="652"/>
      <c r="AZ69" s="652"/>
      <c r="BA69" s="650">
        <f>AE69</f>
        <v>0</v>
      </c>
      <c r="BB69" s="650"/>
      <c r="BC69" s="650"/>
      <c r="BD69" s="650"/>
      <c r="BE69" s="650"/>
      <c r="BF69" s="650"/>
      <c r="BG69" s="650"/>
      <c r="BH69" s="650"/>
      <c r="BI69" s="650"/>
      <c r="BJ69" s="650"/>
      <c r="BK69" s="650"/>
      <c r="BL69" s="652">
        <f>+T69+BA69</f>
        <v>0</v>
      </c>
      <c r="BM69" s="652"/>
      <c r="BN69" s="652"/>
      <c r="BO69" s="652"/>
      <c r="BP69" s="652"/>
      <c r="BQ69" s="652"/>
      <c r="BR69" s="652"/>
      <c r="BS69" s="652"/>
      <c r="BT69" s="652"/>
      <c r="BU69" s="652"/>
      <c r="BV69" s="652"/>
      <c r="BW69" s="664"/>
      <c r="BX69" s="664"/>
      <c r="BY69" s="664"/>
      <c r="BZ69" s="664"/>
      <c r="CA69" s="664"/>
      <c r="CB69" s="664"/>
      <c r="CC69" s="664"/>
      <c r="CD69" s="664"/>
      <c r="CE69" s="664"/>
      <c r="CF69" s="664"/>
      <c r="CG69" s="664"/>
      <c r="CH69" s="664"/>
      <c r="CI69" s="664"/>
      <c r="CJ69" s="664"/>
      <c r="CK69" s="664"/>
      <c r="CL69" s="664"/>
      <c r="CM69" s="664"/>
      <c r="CN69" s="664"/>
      <c r="CO69" s="664"/>
      <c r="CP69" s="664"/>
      <c r="CQ69" s="664"/>
      <c r="CR69" s="664"/>
      <c r="CS69" s="664"/>
      <c r="CT69" s="664"/>
      <c r="CU69" s="664"/>
      <c r="CV69" s="664"/>
      <c r="CW69" s="664"/>
      <c r="CX69" s="664"/>
      <c r="CY69" s="664"/>
      <c r="CZ69" s="664"/>
      <c r="DA69" s="664"/>
      <c r="DB69" s="664"/>
      <c r="DC69" s="664"/>
      <c r="DD69" s="664"/>
      <c r="DE69" s="664"/>
      <c r="DF69" s="664"/>
      <c r="DG69" s="664"/>
      <c r="DH69" s="664"/>
      <c r="DI69" s="664"/>
      <c r="DJ69" s="664"/>
      <c r="DK69" s="664"/>
      <c r="DL69" s="664"/>
      <c r="DM69" s="664"/>
      <c r="DN69" s="664"/>
      <c r="DO69" s="664"/>
      <c r="DP69" s="664"/>
      <c r="DQ69" s="664"/>
      <c r="DR69" s="664"/>
      <c r="DS69" s="664"/>
      <c r="DT69" s="664"/>
      <c r="DU69" s="664"/>
      <c r="DV69" s="664"/>
      <c r="DW69" s="404"/>
      <c r="DY69" s="669"/>
      <c r="DZ69" s="669"/>
      <c r="EA69" s="669"/>
      <c r="EB69" s="669"/>
      <c r="EC69" s="669"/>
      <c r="ED69" s="669"/>
      <c r="EE69" s="669"/>
      <c r="EF69" s="669"/>
      <c r="EG69" s="669"/>
      <c r="EH69" s="669"/>
      <c r="EI69" s="669"/>
      <c r="EJ69" s="669"/>
      <c r="EK69" s="669"/>
      <c r="EL69" s="669"/>
      <c r="EM69" s="669"/>
      <c r="EN69" s="669"/>
      <c r="EO69" s="669"/>
      <c r="EP69" s="669"/>
      <c r="EQ69" s="669"/>
      <c r="ER69" s="669"/>
      <c r="ES69" s="669"/>
      <c r="ET69" s="669"/>
      <c r="EU69" s="669"/>
      <c r="EV69" s="669"/>
      <c r="EW69" s="669"/>
      <c r="EX69" s="669"/>
      <c r="EY69" s="669"/>
      <c r="EZ69" s="669"/>
      <c r="FA69" s="669"/>
      <c r="FB69" s="669"/>
      <c r="FC69" s="669"/>
      <c r="FD69" s="669"/>
      <c r="FE69" s="669"/>
      <c r="FF69" s="669"/>
      <c r="FG69" s="669"/>
      <c r="FH69" s="669"/>
      <c r="FI69" s="669"/>
      <c r="FJ69" s="669"/>
      <c r="FK69" s="669"/>
      <c r="FL69" s="669"/>
    </row>
    <row r="70" spans="1:208" ht="6" customHeight="1">
      <c r="A70" s="412"/>
      <c r="B70" s="417"/>
      <c r="C70" s="662"/>
      <c r="D70" s="662"/>
      <c r="E70" s="662"/>
      <c r="F70" s="662"/>
      <c r="G70" s="662"/>
      <c r="H70" s="662"/>
      <c r="I70" s="662"/>
      <c r="J70" s="662"/>
      <c r="K70" s="662"/>
      <c r="L70" s="662"/>
      <c r="M70" s="662"/>
      <c r="N70" s="662"/>
      <c r="O70" s="662"/>
      <c r="P70" s="662"/>
      <c r="Q70" s="662"/>
      <c r="R70" s="662"/>
      <c r="S70" s="662"/>
      <c r="T70" s="652"/>
      <c r="U70" s="652"/>
      <c r="V70" s="652"/>
      <c r="W70" s="652"/>
      <c r="X70" s="652"/>
      <c r="Y70" s="652"/>
      <c r="Z70" s="652"/>
      <c r="AA70" s="652"/>
      <c r="AB70" s="652"/>
      <c r="AC70" s="652"/>
      <c r="AD70" s="652"/>
      <c r="AE70" s="660"/>
      <c r="AF70" s="660"/>
      <c r="AG70" s="660"/>
      <c r="AH70" s="660"/>
      <c r="AI70" s="660"/>
      <c r="AJ70" s="660"/>
      <c r="AK70" s="660"/>
      <c r="AL70" s="660"/>
      <c r="AM70" s="660"/>
      <c r="AN70" s="660"/>
      <c r="AO70" s="660"/>
      <c r="AP70" s="652"/>
      <c r="AQ70" s="652"/>
      <c r="AR70" s="652"/>
      <c r="AS70" s="652"/>
      <c r="AT70" s="652"/>
      <c r="AU70" s="652"/>
      <c r="AV70" s="652"/>
      <c r="AW70" s="652"/>
      <c r="AX70" s="652"/>
      <c r="AY70" s="652"/>
      <c r="AZ70" s="652"/>
      <c r="BA70" s="650"/>
      <c r="BB70" s="650"/>
      <c r="BC70" s="650"/>
      <c r="BD70" s="650"/>
      <c r="BE70" s="650"/>
      <c r="BF70" s="650"/>
      <c r="BG70" s="650"/>
      <c r="BH70" s="650"/>
      <c r="BI70" s="650"/>
      <c r="BJ70" s="650"/>
      <c r="BK70" s="650"/>
      <c r="BL70" s="652"/>
      <c r="BM70" s="652"/>
      <c r="BN70" s="652"/>
      <c r="BO70" s="652"/>
      <c r="BP70" s="652"/>
      <c r="BQ70" s="652"/>
      <c r="BR70" s="652"/>
      <c r="BS70" s="652"/>
      <c r="BT70" s="652"/>
      <c r="BU70" s="652"/>
      <c r="BV70" s="652"/>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404"/>
      <c r="DY70" s="669"/>
      <c r="DZ70" s="669"/>
      <c r="EA70" s="669"/>
      <c r="EB70" s="669"/>
      <c r="EC70" s="669"/>
      <c r="ED70" s="669"/>
      <c r="EE70" s="669"/>
      <c r="EF70" s="669"/>
      <c r="EG70" s="669"/>
      <c r="EH70" s="669"/>
      <c r="EI70" s="669"/>
      <c r="EJ70" s="669"/>
      <c r="EK70" s="669"/>
      <c r="EL70" s="669"/>
      <c r="EM70" s="669"/>
      <c r="EN70" s="669"/>
      <c r="EO70" s="669"/>
      <c r="EP70" s="669"/>
      <c r="EQ70" s="669"/>
      <c r="ER70" s="669"/>
      <c r="ES70" s="669"/>
      <c r="ET70" s="669"/>
      <c r="EU70" s="669"/>
      <c r="EV70" s="669"/>
      <c r="EW70" s="669"/>
      <c r="EX70" s="669"/>
      <c r="EY70" s="669"/>
      <c r="EZ70" s="669"/>
      <c r="FA70" s="669"/>
      <c r="FB70" s="669"/>
      <c r="FC70" s="669"/>
      <c r="FD70" s="669"/>
      <c r="FE70" s="669"/>
      <c r="FF70" s="669"/>
      <c r="FG70" s="669"/>
      <c r="FH70" s="669"/>
      <c r="FI70" s="669"/>
      <c r="FJ70" s="669"/>
      <c r="FK70" s="669"/>
      <c r="FL70" s="669"/>
    </row>
    <row r="71" spans="1:208" ht="6" customHeight="1">
      <c r="A71" s="412"/>
      <c r="B71" s="417"/>
      <c r="C71" s="662"/>
      <c r="D71" s="662"/>
      <c r="E71" s="662"/>
      <c r="F71" s="662"/>
      <c r="G71" s="662"/>
      <c r="H71" s="662"/>
      <c r="I71" s="662"/>
      <c r="J71" s="662"/>
      <c r="K71" s="662"/>
      <c r="L71" s="662"/>
      <c r="M71" s="662"/>
      <c r="N71" s="662"/>
      <c r="O71" s="662"/>
      <c r="P71" s="662"/>
      <c r="Q71" s="662"/>
      <c r="R71" s="662"/>
      <c r="S71" s="662"/>
      <c r="T71" s="652"/>
      <c r="U71" s="652"/>
      <c r="V71" s="652"/>
      <c r="W71" s="652"/>
      <c r="X71" s="652"/>
      <c r="Y71" s="652"/>
      <c r="Z71" s="652"/>
      <c r="AA71" s="652"/>
      <c r="AB71" s="652"/>
      <c r="AC71" s="652"/>
      <c r="AD71" s="652"/>
      <c r="AE71" s="660"/>
      <c r="AF71" s="660"/>
      <c r="AG71" s="660"/>
      <c r="AH71" s="660"/>
      <c r="AI71" s="660"/>
      <c r="AJ71" s="660"/>
      <c r="AK71" s="660"/>
      <c r="AL71" s="660"/>
      <c r="AM71" s="660"/>
      <c r="AN71" s="660"/>
      <c r="AO71" s="660"/>
      <c r="AP71" s="652">
        <f>+T71+AE71</f>
        <v>0</v>
      </c>
      <c r="AQ71" s="652"/>
      <c r="AR71" s="652"/>
      <c r="AS71" s="652"/>
      <c r="AT71" s="652"/>
      <c r="AU71" s="652"/>
      <c r="AV71" s="652"/>
      <c r="AW71" s="652"/>
      <c r="AX71" s="652"/>
      <c r="AY71" s="652"/>
      <c r="AZ71" s="652"/>
      <c r="BA71" s="650">
        <f>AE71</f>
        <v>0</v>
      </c>
      <c r="BB71" s="650"/>
      <c r="BC71" s="650"/>
      <c r="BD71" s="650"/>
      <c r="BE71" s="650"/>
      <c r="BF71" s="650"/>
      <c r="BG71" s="650"/>
      <c r="BH71" s="650"/>
      <c r="BI71" s="650"/>
      <c r="BJ71" s="650"/>
      <c r="BK71" s="650"/>
      <c r="BL71" s="652">
        <f>+T71+BA71</f>
        <v>0</v>
      </c>
      <c r="BM71" s="652"/>
      <c r="BN71" s="652"/>
      <c r="BO71" s="652"/>
      <c r="BP71" s="652"/>
      <c r="BQ71" s="652"/>
      <c r="BR71" s="652"/>
      <c r="BS71" s="652"/>
      <c r="BT71" s="652"/>
      <c r="BU71" s="652"/>
      <c r="BV71" s="652"/>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404"/>
      <c r="DY71" s="669"/>
      <c r="DZ71" s="669"/>
      <c r="EA71" s="669"/>
      <c r="EB71" s="669"/>
      <c r="EC71" s="669"/>
      <c r="ED71" s="669"/>
      <c r="EE71" s="669"/>
      <c r="EF71" s="669"/>
      <c r="EG71" s="669"/>
      <c r="EH71" s="669"/>
      <c r="EI71" s="669"/>
      <c r="EJ71" s="669"/>
      <c r="EK71" s="669"/>
      <c r="EL71" s="669"/>
      <c r="EM71" s="669"/>
      <c r="EN71" s="669"/>
      <c r="EO71" s="669"/>
      <c r="EP71" s="669"/>
      <c r="EQ71" s="669"/>
      <c r="ER71" s="669"/>
      <c r="ES71" s="669"/>
      <c r="ET71" s="669"/>
      <c r="EU71" s="669"/>
      <c r="EV71" s="669"/>
      <c r="EW71" s="669"/>
      <c r="EX71" s="669"/>
      <c r="EY71" s="669"/>
      <c r="EZ71" s="669"/>
      <c r="FA71" s="669"/>
      <c r="FB71" s="669"/>
      <c r="FC71" s="669"/>
      <c r="FD71" s="669"/>
      <c r="FE71" s="669"/>
      <c r="FF71" s="669"/>
      <c r="FG71" s="669"/>
      <c r="FH71" s="669"/>
      <c r="FI71" s="669"/>
      <c r="FJ71" s="669"/>
      <c r="FK71" s="669"/>
      <c r="FL71" s="669"/>
    </row>
    <row r="72" spans="1:208" ht="6" customHeight="1">
      <c r="A72" s="412"/>
      <c r="B72" s="417"/>
      <c r="C72" s="662"/>
      <c r="D72" s="662"/>
      <c r="E72" s="662"/>
      <c r="F72" s="662"/>
      <c r="G72" s="662"/>
      <c r="H72" s="662"/>
      <c r="I72" s="662"/>
      <c r="J72" s="662"/>
      <c r="K72" s="662"/>
      <c r="L72" s="662"/>
      <c r="M72" s="662"/>
      <c r="N72" s="662"/>
      <c r="O72" s="662"/>
      <c r="P72" s="662"/>
      <c r="Q72" s="662"/>
      <c r="R72" s="662"/>
      <c r="S72" s="662"/>
      <c r="T72" s="652"/>
      <c r="U72" s="652"/>
      <c r="V72" s="652"/>
      <c r="W72" s="652"/>
      <c r="X72" s="652"/>
      <c r="Y72" s="652"/>
      <c r="Z72" s="652"/>
      <c r="AA72" s="652"/>
      <c r="AB72" s="652"/>
      <c r="AC72" s="652"/>
      <c r="AD72" s="652"/>
      <c r="AE72" s="660"/>
      <c r="AF72" s="660"/>
      <c r="AG72" s="660"/>
      <c r="AH72" s="660"/>
      <c r="AI72" s="660"/>
      <c r="AJ72" s="660"/>
      <c r="AK72" s="660"/>
      <c r="AL72" s="660"/>
      <c r="AM72" s="660"/>
      <c r="AN72" s="660"/>
      <c r="AO72" s="660"/>
      <c r="AP72" s="652"/>
      <c r="AQ72" s="652"/>
      <c r="AR72" s="652"/>
      <c r="AS72" s="652"/>
      <c r="AT72" s="652"/>
      <c r="AU72" s="652"/>
      <c r="AV72" s="652"/>
      <c r="AW72" s="652"/>
      <c r="AX72" s="652"/>
      <c r="AY72" s="652"/>
      <c r="AZ72" s="652"/>
      <c r="BA72" s="650"/>
      <c r="BB72" s="650"/>
      <c r="BC72" s="650"/>
      <c r="BD72" s="650"/>
      <c r="BE72" s="650"/>
      <c r="BF72" s="650"/>
      <c r="BG72" s="650"/>
      <c r="BH72" s="650"/>
      <c r="BI72" s="650"/>
      <c r="BJ72" s="650"/>
      <c r="BK72" s="650"/>
      <c r="BL72" s="652"/>
      <c r="BM72" s="652"/>
      <c r="BN72" s="652"/>
      <c r="BO72" s="652"/>
      <c r="BP72" s="652"/>
      <c r="BQ72" s="652"/>
      <c r="BR72" s="652"/>
      <c r="BS72" s="652"/>
      <c r="BT72" s="652"/>
      <c r="BU72" s="652"/>
      <c r="BV72" s="652"/>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404"/>
      <c r="DY72" s="669"/>
      <c r="DZ72" s="669"/>
      <c r="EA72" s="669"/>
      <c r="EB72" s="669"/>
      <c r="EC72" s="669"/>
      <c r="ED72" s="669"/>
      <c r="EE72" s="669"/>
      <c r="EF72" s="669"/>
      <c r="EG72" s="669"/>
      <c r="EH72" s="669"/>
      <c r="EI72" s="669"/>
      <c r="EJ72" s="669"/>
      <c r="EK72" s="669"/>
      <c r="EL72" s="669"/>
      <c r="EM72" s="669"/>
      <c r="EN72" s="669"/>
      <c r="EO72" s="669"/>
      <c r="EP72" s="669"/>
      <c r="EQ72" s="669"/>
      <c r="ER72" s="669"/>
      <c r="ES72" s="669"/>
      <c r="ET72" s="669"/>
      <c r="EU72" s="669"/>
      <c r="EV72" s="669"/>
      <c r="EW72" s="669"/>
      <c r="EX72" s="669"/>
      <c r="EY72" s="669"/>
      <c r="EZ72" s="669"/>
      <c r="FA72" s="669"/>
      <c r="FB72" s="669"/>
      <c r="FC72" s="669"/>
      <c r="FD72" s="669"/>
      <c r="FE72" s="669"/>
      <c r="FF72" s="669"/>
      <c r="FG72" s="669"/>
      <c r="FH72" s="669"/>
      <c r="FI72" s="669"/>
      <c r="FJ72" s="669"/>
      <c r="FK72" s="669"/>
      <c r="FL72" s="669"/>
    </row>
    <row r="73" spans="1:208" ht="6" customHeight="1">
      <c r="A73" s="412"/>
      <c r="B73" s="420"/>
      <c r="C73" s="662"/>
      <c r="D73" s="662"/>
      <c r="E73" s="662"/>
      <c r="F73" s="662"/>
      <c r="G73" s="662"/>
      <c r="H73" s="662"/>
      <c r="I73" s="662"/>
      <c r="J73" s="662"/>
      <c r="K73" s="662"/>
      <c r="L73" s="662"/>
      <c r="M73" s="662"/>
      <c r="N73" s="662"/>
      <c r="O73" s="662"/>
      <c r="P73" s="662"/>
      <c r="Q73" s="662"/>
      <c r="R73" s="662"/>
      <c r="S73" s="662"/>
      <c r="T73" s="652"/>
      <c r="U73" s="652"/>
      <c r="V73" s="652"/>
      <c r="W73" s="652"/>
      <c r="X73" s="652"/>
      <c r="Y73" s="652"/>
      <c r="Z73" s="652"/>
      <c r="AA73" s="652"/>
      <c r="AB73" s="652"/>
      <c r="AC73" s="652"/>
      <c r="AD73" s="652"/>
      <c r="AE73" s="660"/>
      <c r="AF73" s="660"/>
      <c r="AG73" s="660"/>
      <c r="AH73" s="660"/>
      <c r="AI73" s="660"/>
      <c r="AJ73" s="660"/>
      <c r="AK73" s="660"/>
      <c r="AL73" s="660"/>
      <c r="AM73" s="660"/>
      <c r="AN73" s="660"/>
      <c r="AO73" s="660"/>
      <c r="AP73" s="652">
        <f>+T73+AE73</f>
        <v>0</v>
      </c>
      <c r="AQ73" s="652"/>
      <c r="AR73" s="652"/>
      <c r="AS73" s="652"/>
      <c r="AT73" s="652"/>
      <c r="AU73" s="652"/>
      <c r="AV73" s="652"/>
      <c r="AW73" s="652"/>
      <c r="AX73" s="652"/>
      <c r="AY73" s="652"/>
      <c r="AZ73" s="652"/>
      <c r="BA73" s="650">
        <f>AE73</f>
        <v>0</v>
      </c>
      <c r="BB73" s="650"/>
      <c r="BC73" s="650"/>
      <c r="BD73" s="650"/>
      <c r="BE73" s="650"/>
      <c r="BF73" s="650"/>
      <c r="BG73" s="650"/>
      <c r="BH73" s="650"/>
      <c r="BI73" s="650"/>
      <c r="BJ73" s="650"/>
      <c r="BK73" s="650"/>
      <c r="BL73" s="652">
        <f>+T73+BA73</f>
        <v>0</v>
      </c>
      <c r="BM73" s="652"/>
      <c r="BN73" s="652"/>
      <c r="BO73" s="652"/>
      <c r="BP73" s="652"/>
      <c r="BQ73" s="652"/>
      <c r="BR73" s="652"/>
      <c r="BS73" s="652"/>
      <c r="BT73" s="652"/>
      <c r="BU73" s="652"/>
      <c r="BV73" s="652"/>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404"/>
      <c r="DY73" s="419"/>
      <c r="DZ73" s="668" t="s">
        <v>486</v>
      </c>
      <c r="EA73" s="668"/>
      <c r="EB73" s="668"/>
      <c r="EC73" s="668"/>
      <c r="ED73" s="668"/>
      <c r="EE73" s="668"/>
      <c r="EF73" s="668"/>
      <c r="EG73" s="668"/>
      <c r="EH73" s="668"/>
      <c r="EI73" s="668"/>
      <c r="EJ73" s="668"/>
      <c r="EK73" s="668"/>
      <c r="EL73" s="668"/>
      <c r="EM73" s="668"/>
      <c r="EN73" s="668"/>
      <c r="EO73" s="668"/>
      <c r="EP73" s="668"/>
      <c r="EQ73" s="668"/>
      <c r="ER73" s="668"/>
      <c r="ES73" s="668"/>
      <c r="ET73" s="668"/>
      <c r="EU73" s="668"/>
      <c r="EV73" s="668"/>
      <c r="EW73" s="668"/>
      <c r="EX73" s="668"/>
      <c r="EY73" s="668"/>
      <c r="EZ73" s="665"/>
      <c r="FA73" s="665"/>
      <c r="FB73" s="665"/>
      <c r="FC73" s="665"/>
      <c r="FD73" s="665"/>
      <c r="FE73" s="665"/>
      <c r="FF73" s="665"/>
      <c r="FG73" s="665"/>
      <c r="FH73" s="665"/>
      <c r="FI73" s="665"/>
      <c r="FJ73" s="665"/>
      <c r="FK73" s="665"/>
      <c r="FL73" s="665"/>
    </row>
    <row r="74" spans="1:208" ht="6" customHeight="1">
      <c r="A74" s="412"/>
      <c r="B74" s="418"/>
      <c r="C74" s="662"/>
      <c r="D74" s="662"/>
      <c r="E74" s="662"/>
      <c r="F74" s="662"/>
      <c r="G74" s="662"/>
      <c r="H74" s="662"/>
      <c r="I74" s="662"/>
      <c r="J74" s="662"/>
      <c r="K74" s="662"/>
      <c r="L74" s="662"/>
      <c r="M74" s="662"/>
      <c r="N74" s="662"/>
      <c r="O74" s="662"/>
      <c r="P74" s="662"/>
      <c r="Q74" s="662"/>
      <c r="R74" s="662"/>
      <c r="S74" s="662"/>
      <c r="T74" s="652"/>
      <c r="U74" s="652"/>
      <c r="V74" s="652"/>
      <c r="W74" s="652"/>
      <c r="X74" s="652"/>
      <c r="Y74" s="652"/>
      <c r="Z74" s="652"/>
      <c r="AA74" s="652"/>
      <c r="AB74" s="652"/>
      <c r="AC74" s="652"/>
      <c r="AD74" s="652"/>
      <c r="AE74" s="660"/>
      <c r="AF74" s="660"/>
      <c r="AG74" s="660"/>
      <c r="AH74" s="660"/>
      <c r="AI74" s="660"/>
      <c r="AJ74" s="660"/>
      <c r="AK74" s="660"/>
      <c r="AL74" s="660"/>
      <c r="AM74" s="660"/>
      <c r="AN74" s="660"/>
      <c r="AO74" s="660"/>
      <c r="AP74" s="652"/>
      <c r="AQ74" s="652"/>
      <c r="AR74" s="652"/>
      <c r="AS74" s="652"/>
      <c r="AT74" s="652"/>
      <c r="AU74" s="652"/>
      <c r="AV74" s="652"/>
      <c r="AW74" s="652"/>
      <c r="AX74" s="652"/>
      <c r="AY74" s="652"/>
      <c r="AZ74" s="652"/>
      <c r="BA74" s="650"/>
      <c r="BB74" s="650"/>
      <c r="BC74" s="650"/>
      <c r="BD74" s="650"/>
      <c r="BE74" s="650"/>
      <c r="BF74" s="650"/>
      <c r="BG74" s="650"/>
      <c r="BH74" s="650"/>
      <c r="BI74" s="650"/>
      <c r="BJ74" s="650"/>
      <c r="BK74" s="650"/>
      <c r="BL74" s="652"/>
      <c r="BM74" s="652"/>
      <c r="BN74" s="652"/>
      <c r="BO74" s="652"/>
      <c r="BP74" s="652"/>
      <c r="BQ74" s="652"/>
      <c r="BR74" s="652"/>
      <c r="BS74" s="652"/>
      <c r="BT74" s="652"/>
      <c r="BU74" s="652"/>
      <c r="BV74" s="652"/>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404"/>
      <c r="DY74" s="417"/>
      <c r="DZ74" s="668"/>
      <c r="EA74" s="668"/>
      <c r="EB74" s="668"/>
      <c r="EC74" s="668"/>
      <c r="ED74" s="668"/>
      <c r="EE74" s="668"/>
      <c r="EF74" s="668"/>
      <c r="EG74" s="668"/>
      <c r="EH74" s="668"/>
      <c r="EI74" s="668"/>
      <c r="EJ74" s="668"/>
      <c r="EK74" s="668"/>
      <c r="EL74" s="668"/>
      <c r="EM74" s="668"/>
      <c r="EN74" s="668"/>
      <c r="EO74" s="668"/>
      <c r="EP74" s="668"/>
      <c r="EQ74" s="668"/>
      <c r="ER74" s="668"/>
      <c r="ES74" s="668"/>
      <c r="ET74" s="668"/>
      <c r="EU74" s="668"/>
      <c r="EV74" s="668"/>
      <c r="EW74" s="668"/>
      <c r="EX74" s="668"/>
      <c r="EY74" s="668"/>
      <c r="EZ74" s="665"/>
      <c r="FA74" s="665"/>
      <c r="FB74" s="665"/>
      <c r="FC74" s="665"/>
      <c r="FD74" s="665"/>
      <c r="FE74" s="665"/>
      <c r="FF74" s="665"/>
      <c r="FG74" s="665"/>
      <c r="FH74" s="665"/>
      <c r="FI74" s="665"/>
      <c r="FJ74" s="665"/>
      <c r="FK74" s="665"/>
      <c r="FL74" s="665"/>
    </row>
    <row r="75" spans="1:208" ht="6" customHeight="1">
      <c r="A75" s="412"/>
      <c r="B75" s="662" t="s">
        <v>487</v>
      </c>
      <c r="C75" s="662"/>
      <c r="D75" s="662"/>
      <c r="E75" s="662"/>
      <c r="F75" s="662"/>
      <c r="G75" s="662"/>
      <c r="H75" s="662"/>
      <c r="I75" s="662"/>
      <c r="J75" s="662"/>
      <c r="K75" s="662"/>
      <c r="L75" s="662"/>
      <c r="M75" s="662"/>
      <c r="N75" s="662"/>
      <c r="O75" s="662"/>
      <c r="P75" s="662"/>
      <c r="Q75" s="662"/>
      <c r="R75" s="662"/>
      <c r="S75" s="662"/>
      <c r="T75" s="652">
        <f>SUM(T61:AD74)</f>
        <v>0</v>
      </c>
      <c r="U75" s="652"/>
      <c r="V75" s="652"/>
      <c r="W75" s="652"/>
      <c r="X75" s="652"/>
      <c r="Y75" s="652"/>
      <c r="Z75" s="652"/>
      <c r="AA75" s="652"/>
      <c r="AB75" s="652"/>
      <c r="AC75" s="652"/>
      <c r="AD75" s="652"/>
      <c r="AE75" s="660" t="e">
        <f>SUM(AE61:AO74)</f>
        <v>#REF!</v>
      </c>
      <c r="AF75" s="660"/>
      <c r="AG75" s="660"/>
      <c r="AH75" s="660"/>
      <c r="AI75" s="660"/>
      <c r="AJ75" s="660"/>
      <c r="AK75" s="660"/>
      <c r="AL75" s="660"/>
      <c r="AM75" s="660"/>
      <c r="AN75" s="660"/>
      <c r="AO75" s="660"/>
      <c r="AP75" s="652" t="e">
        <f>+T75+AE75</f>
        <v>#REF!</v>
      </c>
      <c r="AQ75" s="652"/>
      <c r="AR75" s="652"/>
      <c r="AS75" s="652"/>
      <c r="AT75" s="652"/>
      <c r="AU75" s="652"/>
      <c r="AV75" s="652"/>
      <c r="AW75" s="652"/>
      <c r="AX75" s="652"/>
      <c r="AY75" s="652"/>
      <c r="AZ75" s="652"/>
      <c r="BA75" s="660" t="e">
        <f>SUM(BA61:BK74)</f>
        <v>#REF!</v>
      </c>
      <c r="BB75" s="660"/>
      <c r="BC75" s="660"/>
      <c r="BD75" s="660"/>
      <c r="BE75" s="660"/>
      <c r="BF75" s="660"/>
      <c r="BG75" s="660"/>
      <c r="BH75" s="660"/>
      <c r="BI75" s="660"/>
      <c r="BJ75" s="660"/>
      <c r="BK75" s="660"/>
      <c r="BL75" s="652" t="e">
        <f>+T75+BA75</f>
        <v>#REF!</v>
      </c>
      <c r="BM75" s="652"/>
      <c r="BN75" s="652"/>
      <c r="BO75" s="652"/>
      <c r="BP75" s="652"/>
      <c r="BQ75" s="652"/>
      <c r="BR75" s="652"/>
      <c r="BS75" s="652"/>
      <c r="BT75" s="652"/>
      <c r="BU75" s="652"/>
      <c r="BV75" s="652"/>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404"/>
      <c r="DY75" s="417"/>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5"/>
      <c r="FA75" s="665"/>
      <c r="FB75" s="665"/>
      <c r="FC75" s="665"/>
      <c r="FD75" s="665"/>
      <c r="FE75" s="665"/>
      <c r="FF75" s="665"/>
      <c r="FG75" s="665"/>
      <c r="FH75" s="665"/>
      <c r="FI75" s="665"/>
      <c r="FJ75" s="665"/>
      <c r="FK75" s="665"/>
      <c r="FL75" s="665"/>
    </row>
    <row r="76" spans="1:208" ht="6" customHeight="1">
      <c r="A76" s="415"/>
      <c r="B76" s="662"/>
      <c r="C76" s="662"/>
      <c r="D76" s="662"/>
      <c r="E76" s="662"/>
      <c r="F76" s="662"/>
      <c r="G76" s="662"/>
      <c r="H76" s="662"/>
      <c r="I76" s="662"/>
      <c r="J76" s="662"/>
      <c r="K76" s="662"/>
      <c r="L76" s="662"/>
      <c r="M76" s="662"/>
      <c r="N76" s="662"/>
      <c r="O76" s="662"/>
      <c r="P76" s="662"/>
      <c r="Q76" s="662"/>
      <c r="R76" s="662"/>
      <c r="S76" s="662"/>
      <c r="T76" s="652"/>
      <c r="U76" s="652"/>
      <c r="V76" s="652"/>
      <c r="W76" s="652"/>
      <c r="X76" s="652"/>
      <c r="Y76" s="652"/>
      <c r="Z76" s="652"/>
      <c r="AA76" s="652"/>
      <c r="AB76" s="652"/>
      <c r="AC76" s="652"/>
      <c r="AD76" s="652"/>
      <c r="AE76" s="660"/>
      <c r="AF76" s="660"/>
      <c r="AG76" s="660"/>
      <c r="AH76" s="660"/>
      <c r="AI76" s="660"/>
      <c r="AJ76" s="660"/>
      <c r="AK76" s="660"/>
      <c r="AL76" s="660"/>
      <c r="AM76" s="660"/>
      <c r="AN76" s="660"/>
      <c r="AO76" s="660"/>
      <c r="AP76" s="652"/>
      <c r="AQ76" s="652"/>
      <c r="AR76" s="652"/>
      <c r="AS76" s="652"/>
      <c r="AT76" s="652"/>
      <c r="AU76" s="652"/>
      <c r="AV76" s="652"/>
      <c r="AW76" s="652"/>
      <c r="AX76" s="652"/>
      <c r="AY76" s="652"/>
      <c r="AZ76" s="652"/>
      <c r="BA76" s="660"/>
      <c r="BB76" s="660"/>
      <c r="BC76" s="660"/>
      <c r="BD76" s="660"/>
      <c r="BE76" s="660"/>
      <c r="BF76" s="660"/>
      <c r="BG76" s="660"/>
      <c r="BH76" s="660"/>
      <c r="BI76" s="660"/>
      <c r="BJ76" s="660"/>
      <c r="BK76" s="660"/>
      <c r="BL76" s="652"/>
      <c r="BM76" s="652"/>
      <c r="BN76" s="652"/>
      <c r="BO76" s="652"/>
      <c r="BP76" s="652"/>
      <c r="BQ76" s="652"/>
      <c r="BR76" s="652"/>
      <c r="BS76" s="652"/>
      <c r="BT76" s="652"/>
      <c r="BU76" s="652"/>
      <c r="BV76" s="652"/>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404"/>
      <c r="DY76" s="418"/>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5"/>
      <c r="FA76" s="665"/>
      <c r="FB76" s="665"/>
      <c r="FC76" s="665"/>
      <c r="FD76" s="665"/>
      <c r="FE76" s="665"/>
      <c r="FF76" s="665"/>
      <c r="FG76" s="665"/>
      <c r="FH76" s="665"/>
      <c r="FI76" s="665"/>
      <c r="FJ76" s="665"/>
      <c r="FK76" s="665"/>
      <c r="FL76" s="665"/>
    </row>
    <row r="77" spans="1:208" ht="6" customHeight="1">
      <c r="A77" s="667" t="s">
        <v>488</v>
      </c>
      <c r="B77" s="667"/>
      <c r="C77" s="667"/>
      <c r="D77" s="667"/>
      <c r="E77" s="667"/>
      <c r="F77" s="667"/>
      <c r="G77" s="667"/>
      <c r="H77" s="667"/>
      <c r="I77" s="667"/>
      <c r="J77" s="667"/>
      <c r="K77" s="667"/>
      <c r="L77" s="667"/>
      <c r="M77" s="667"/>
      <c r="N77" s="667"/>
      <c r="O77" s="667"/>
      <c r="P77" s="667"/>
      <c r="Q77" s="667"/>
      <c r="R77" s="667"/>
      <c r="S77" s="667"/>
      <c r="T77" s="652">
        <f>T57+T59+T75</f>
        <v>0</v>
      </c>
      <c r="U77" s="652"/>
      <c r="V77" s="652"/>
      <c r="W77" s="652"/>
      <c r="X77" s="652"/>
      <c r="Y77" s="652"/>
      <c r="Z77" s="652"/>
      <c r="AA77" s="652"/>
      <c r="AB77" s="652"/>
      <c r="AC77" s="652"/>
      <c r="AD77" s="652"/>
      <c r="AE77" s="660" t="e">
        <f>AE57+AE59+AE75</f>
        <v>#REF!</v>
      </c>
      <c r="AF77" s="660"/>
      <c r="AG77" s="660"/>
      <c r="AH77" s="660"/>
      <c r="AI77" s="660"/>
      <c r="AJ77" s="660"/>
      <c r="AK77" s="660"/>
      <c r="AL77" s="660"/>
      <c r="AM77" s="660"/>
      <c r="AN77" s="660"/>
      <c r="AO77" s="660"/>
      <c r="AP77" s="652" t="e">
        <f>+T77+AE77</f>
        <v>#REF!</v>
      </c>
      <c r="AQ77" s="652"/>
      <c r="AR77" s="652"/>
      <c r="AS77" s="652"/>
      <c r="AT77" s="652"/>
      <c r="AU77" s="652"/>
      <c r="AV77" s="652"/>
      <c r="AW77" s="652"/>
      <c r="AX77" s="652"/>
      <c r="AY77" s="652"/>
      <c r="AZ77" s="652"/>
      <c r="BA77" s="660" t="e">
        <f>BA57+BA59+BA75</f>
        <v>#REF!</v>
      </c>
      <c r="BB77" s="660"/>
      <c r="BC77" s="660"/>
      <c r="BD77" s="660"/>
      <c r="BE77" s="660"/>
      <c r="BF77" s="660"/>
      <c r="BG77" s="660"/>
      <c r="BH77" s="660"/>
      <c r="BI77" s="660"/>
      <c r="BJ77" s="660"/>
      <c r="BK77" s="660"/>
      <c r="BL77" s="652" t="e">
        <f>+T77+BA77</f>
        <v>#REF!</v>
      </c>
      <c r="BM77" s="652"/>
      <c r="BN77" s="652"/>
      <c r="BO77" s="652"/>
      <c r="BP77" s="652"/>
      <c r="BQ77" s="652"/>
      <c r="BR77" s="652"/>
      <c r="BS77" s="652"/>
      <c r="BT77" s="652"/>
      <c r="BU77" s="652"/>
      <c r="BV77" s="652"/>
      <c r="BW77" s="661"/>
      <c r="BX77" s="661"/>
      <c r="BY77" s="661"/>
      <c r="BZ77" s="661"/>
      <c r="CA77" s="661"/>
      <c r="CB77" s="661"/>
      <c r="CC77" s="661"/>
      <c r="CD77" s="661"/>
      <c r="CE77" s="661"/>
      <c r="CF77" s="661"/>
      <c r="CG77" s="661"/>
      <c r="CH77" s="661"/>
      <c r="CI77" s="661"/>
      <c r="CJ77" s="661"/>
      <c r="CK77" s="661"/>
      <c r="CL77" s="661"/>
      <c r="CM77" s="661"/>
      <c r="CN77" s="661"/>
      <c r="CO77" s="661"/>
      <c r="CP77" s="661"/>
      <c r="CQ77" s="661"/>
      <c r="CR77" s="661"/>
      <c r="CS77" s="661"/>
      <c r="CT77" s="661"/>
      <c r="CU77" s="661"/>
      <c r="CV77" s="661"/>
      <c r="CW77" s="661"/>
      <c r="CX77" s="661"/>
      <c r="CY77" s="661"/>
      <c r="CZ77" s="661"/>
      <c r="DA77" s="661"/>
      <c r="DB77" s="661"/>
      <c r="DC77" s="661"/>
      <c r="DD77" s="661"/>
      <c r="DE77" s="661"/>
      <c r="DF77" s="661"/>
      <c r="DG77" s="661"/>
      <c r="DH77" s="661"/>
      <c r="DI77" s="661"/>
      <c r="DJ77" s="661"/>
      <c r="DK77" s="661"/>
      <c r="DL77" s="661"/>
      <c r="DM77" s="661"/>
      <c r="DN77" s="661"/>
      <c r="DO77" s="661"/>
      <c r="DP77" s="661"/>
      <c r="DQ77" s="661"/>
      <c r="DR77" s="661"/>
      <c r="DS77" s="661"/>
      <c r="DT77" s="661"/>
      <c r="DU77" s="661"/>
      <c r="DV77" s="661"/>
      <c r="DW77" s="404"/>
      <c r="DY77" s="662" t="s">
        <v>489</v>
      </c>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3" t="s">
        <v>490</v>
      </c>
      <c r="FA77" s="663"/>
      <c r="FB77" s="666">
        <f>EZ73+EZ75</f>
        <v>0</v>
      </c>
      <c r="FC77" s="666"/>
      <c r="FD77" s="666"/>
      <c r="FE77" s="666"/>
      <c r="FF77" s="666"/>
      <c r="FG77" s="666"/>
      <c r="FH77" s="666"/>
      <c r="FI77" s="666"/>
      <c r="FJ77" s="666"/>
      <c r="FK77" s="666"/>
      <c r="FL77" s="666"/>
    </row>
    <row r="78" spans="1:208" ht="6" customHeight="1">
      <c r="A78" s="667"/>
      <c r="B78" s="667"/>
      <c r="C78" s="667"/>
      <c r="D78" s="667"/>
      <c r="E78" s="667"/>
      <c r="F78" s="667"/>
      <c r="G78" s="667"/>
      <c r="H78" s="667"/>
      <c r="I78" s="667"/>
      <c r="J78" s="667"/>
      <c r="K78" s="667"/>
      <c r="L78" s="667"/>
      <c r="M78" s="667"/>
      <c r="N78" s="667"/>
      <c r="O78" s="667"/>
      <c r="P78" s="667"/>
      <c r="Q78" s="667"/>
      <c r="R78" s="667"/>
      <c r="S78" s="667"/>
      <c r="T78" s="652"/>
      <c r="U78" s="652"/>
      <c r="V78" s="652"/>
      <c r="W78" s="652"/>
      <c r="X78" s="652"/>
      <c r="Y78" s="652"/>
      <c r="Z78" s="652"/>
      <c r="AA78" s="652"/>
      <c r="AB78" s="652"/>
      <c r="AC78" s="652"/>
      <c r="AD78" s="652"/>
      <c r="AE78" s="660"/>
      <c r="AF78" s="660"/>
      <c r="AG78" s="660"/>
      <c r="AH78" s="660"/>
      <c r="AI78" s="660"/>
      <c r="AJ78" s="660"/>
      <c r="AK78" s="660"/>
      <c r="AL78" s="660"/>
      <c r="AM78" s="660"/>
      <c r="AN78" s="660"/>
      <c r="AO78" s="660"/>
      <c r="AP78" s="652"/>
      <c r="AQ78" s="652"/>
      <c r="AR78" s="652"/>
      <c r="AS78" s="652"/>
      <c r="AT78" s="652"/>
      <c r="AU78" s="652"/>
      <c r="AV78" s="652"/>
      <c r="AW78" s="652"/>
      <c r="AX78" s="652"/>
      <c r="AY78" s="652"/>
      <c r="AZ78" s="652"/>
      <c r="BA78" s="660"/>
      <c r="BB78" s="660"/>
      <c r="BC78" s="660"/>
      <c r="BD78" s="660"/>
      <c r="BE78" s="660"/>
      <c r="BF78" s="660"/>
      <c r="BG78" s="660"/>
      <c r="BH78" s="660"/>
      <c r="BI78" s="660"/>
      <c r="BJ78" s="660"/>
      <c r="BK78" s="660"/>
      <c r="BL78" s="652"/>
      <c r="BM78" s="652"/>
      <c r="BN78" s="652"/>
      <c r="BO78" s="652"/>
      <c r="BP78" s="652"/>
      <c r="BQ78" s="652"/>
      <c r="BR78" s="652"/>
      <c r="BS78" s="652"/>
      <c r="BT78" s="652"/>
      <c r="BU78" s="652"/>
      <c r="BV78" s="652"/>
      <c r="BW78" s="661"/>
      <c r="BX78" s="661"/>
      <c r="BY78" s="661"/>
      <c r="BZ78" s="661"/>
      <c r="CA78" s="661"/>
      <c r="CB78" s="661"/>
      <c r="CC78" s="661"/>
      <c r="CD78" s="661"/>
      <c r="CE78" s="661"/>
      <c r="CF78" s="661"/>
      <c r="CG78" s="661"/>
      <c r="CH78" s="661"/>
      <c r="CI78" s="661"/>
      <c r="CJ78" s="661"/>
      <c r="CK78" s="661"/>
      <c r="CL78" s="661"/>
      <c r="CM78" s="661"/>
      <c r="CN78" s="661"/>
      <c r="CO78" s="661"/>
      <c r="CP78" s="661"/>
      <c r="CQ78" s="661"/>
      <c r="CR78" s="661"/>
      <c r="CS78" s="661"/>
      <c r="CT78" s="661"/>
      <c r="CU78" s="661"/>
      <c r="CV78" s="661"/>
      <c r="CW78" s="661"/>
      <c r="CX78" s="661"/>
      <c r="CY78" s="661"/>
      <c r="CZ78" s="661"/>
      <c r="DA78" s="661"/>
      <c r="DB78" s="661"/>
      <c r="DC78" s="661"/>
      <c r="DD78" s="661"/>
      <c r="DE78" s="661"/>
      <c r="DF78" s="661"/>
      <c r="DG78" s="661"/>
      <c r="DH78" s="661"/>
      <c r="DI78" s="661"/>
      <c r="DJ78" s="661"/>
      <c r="DK78" s="661"/>
      <c r="DL78" s="661"/>
      <c r="DM78" s="661"/>
      <c r="DN78" s="661"/>
      <c r="DO78" s="661"/>
      <c r="DP78" s="661"/>
      <c r="DQ78" s="661"/>
      <c r="DR78" s="661"/>
      <c r="DS78" s="661"/>
      <c r="DT78" s="661"/>
      <c r="DU78" s="661"/>
      <c r="DV78" s="661"/>
      <c r="DW78" s="404"/>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3"/>
      <c r="FA78" s="663"/>
      <c r="FB78" s="666"/>
      <c r="FC78" s="666"/>
      <c r="FD78" s="666"/>
      <c r="FE78" s="666"/>
      <c r="FF78" s="666"/>
      <c r="FG78" s="666"/>
      <c r="FH78" s="666"/>
      <c r="FI78" s="666"/>
      <c r="FJ78" s="666"/>
      <c r="FK78" s="666"/>
      <c r="FL78" s="666"/>
    </row>
    <row r="79" spans="1:208" ht="6" customHeight="1">
      <c r="A79" s="648" t="s">
        <v>491</v>
      </c>
      <c r="B79" s="648"/>
      <c r="C79" s="648"/>
      <c r="D79" s="648"/>
      <c r="E79" s="648"/>
      <c r="F79" s="648"/>
      <c r="G79" s="648"/>
      <c r="H79" s="648"/>
      <c r="I79" s="648"/>
      <c r="J79" s="648"/>
      <c r="K79" s="648"/>
      <c r="L79" s="648"/>
      <c r="M79" s="648"/>
      <c r="N79" s="648"/>
      <c r="O79" s="648"/>
      <c r="P79" s="648"/>
      <c r="Q79" s="648"/>
      <c r="R79" s="648"/>
      <c r="S79" s="648"/>
      <c r="T79" s="649">
        <f>BS!S41</f>
        <v>0</v>
      </c>
      <c r="U79" s="649"/>
      <c r="V79" s="649"/>
      <c r="W79" s="649"/>
      <c r="X79" s="649"/>
      <c r="Y79" s="649"/>
      <c r="Z79" s="649"/>
      <c r="AA79" s="649"/>
      <c r="AB79" s="649"/>
      <c r="AC79" s="649"/>
      <c r="AD79" s="649"/>
      <c r="AE79" s="650" t="e">
        <f>-#REF!</f>
        <v>#REF!</v>
      </c>
      <c r="AF79" s="650"/>
      <c r="AG79" s="650"/>
      <c r="AH79" s="650"/>
      <c r="AI79" s="650"/>
      <c r="AJ79" s="650"/>
      <c r="AK79" s="650"/>
      <c r="AL79" s="650"/>
      <c r="AM79" s="650"/>
      <c r="AN79" s="650"/>
      <c r="AO79" s="650"/>
      <c r="AP79" s="651" t="e">
        <f>+T79+AE79</f>
        <v>#REF!</v>
      </c>
      <c r="AQ79" s="651"/>
      <c r="AR79" s="651"/>
      <c r="AS79" s="651"/>
      <c r="AT79" s="651"/>
      <c r="AU79" s="651"/>
      <c r="AV79" s="651"/>
      <c r="AW79" s="651"/>
      <c r="AX79" s="651"/>
      <c r="AY79" s="651"/>
      <c r="AZ79" s="651"/>
      <c r="BA79" s="650" t="e">
        <f>AE79</f>
        <v>#REF!</v>
      </c>
      <c r="BB79" s="650"/>
      <c r="BC79" s="650"/>
      <c r="BD79" s="650"/>
      <c r="BE79" s="650"/>
      <c r="BF79" s="650"/>
      <c r="BG79" s="650"/>
      <c r="BH79" s="650"/>
      <c r="BI79" s="650"/>
      <c r="BJ79" s="650"/>
      <c r="BK79" s="650"/>
      <c r="BL79" s="652" t="e">
        <f>+T79+BA79</f>
        <v>#REF!</v>
      </c>
      <c r="BM79" s="652"/>
      <c r="BN79" s="652"/>
      <c r="BO79" s="652"/>
      <c r="BP79" s="652"/>
      <c r="BQ79" s="652"/>
      <c r="BR79" s="652"/>
      <c r="BS79" s="652"/>
      <c r="BT79" s="652"/>
      <c r="BU79" s="652"/>
      <c r="BV79" s="652"/>
      <c r="BW79" s="653"/>
      <c r="BX79" s="653"/>
      <c r="BY79" s="653"/>
      <c r="BZ79" s="653"/>
      <c r="CA79" s="653"/>
      <c r="CB79" s="653"/>
      <c r="CC79" s="653"/>
      <c r="CD79" s="653"/>
      <c r="CE79" s="653"/>
      <c r="CF79" s="653"/>
      <c r="CG79" s="653"/>
      <c r="CH79" s="653"/>
      <c r="CI79" s="653"/>
      <c r="CJ79" s="653"/>
      <c r="CK79" s="653"/>
      <c r="CL79" s="653"/>
      <c r="CM79" s="653"/>
      <c r="CN79" s="653"/>
      <c r="CO79" s="653"/>
      <c r="CP79" s="653"/>
      <c r="CQ79" s="653"/>
      <c r="CR79" s="653"/>
      <c r="CS79" s="653"/>
      <c r="CT79" s="653"/>
      <c r="CU79" s="653"/>
      <c r="CV79" s="653"/>
      <c r="CW79" s="653"/>
      <c r="CX79" s="653"/>
      <c r="CY79" s="653"/>
      <c r="CZ79" s="653"/>
      <c r="DA79" s="653"/>
      <c r="DB79" s="653"/>
      <c r="DC79" s="653"/>
      <c r="DD79" s="653"/>
      <c r="DE79" s="653"/>
      <c r="DF79" s="653"/>
      <c r="DG79" s="653"/>
      <c r="DH79" s="653"/>
      <c r="DI79" s="653"/>
      <c r="DJ79" s="653"/>
      <c r="DK79" s="653"/>
      <c r="DL79" s="653"/>
      <c r="DM79" s="653"/>
      <c r="DN79" s="653"/>
      <c r="DO79" s="653"/>
      <c r="DP79" s="653"/>
      <c r="DQ79" s="653"/>
      <c r="DR79" s="653"/>
      <c r="DS79" s="653"/>
      <c r="DT79" s="653"/>
      <c r="DU79" s="653"/>
      <c r="DV79" s="653"/>
      <c r="DW79" s="404"/>
      <c r="DY79" s="421"/>
      <c r="DZ79" s="398"/>
      <c r="EA79" s="398"/>
      <c r="EB79" s="398"/>
      <c r="EX79" s="410"/>
      <c r="EZ79" s="422"/>
      <c r="FA79" s="422"/>
      <c r="FB79" s="422"/>
      <c r="FC79" s="422"/>
      <c r="FD79" s="422"/>
      <c r="FE79" s="422"/>
      <c r="FF79" s="422"/>
      <c r="FG79" s="422"/>
      <c r="FH79" s="422"/>
      <c r="FI79" s="422"/>
      <c r="FJ79" s="422"/>
      <c r="FK79" s="422"/>
      <c r="FL79" s="423"/>
      <c r="FO79" s="424"/>
      <c r="FP79" s="398"/>
      <c r="FQ79" s="398"/>
      <c r="FR79" s="398"/>
      <c r="FS79" s="398"/>
      <c r="FT79" s="398"/>
      <c r="FU79" s="398"/>
      <c r="FV79" s="398"/>
      <c r="FW79" s="398"/>
      <c r="FX79" s="398"/>
      <c r="FY79" s="398"/>
      <c r="FZ79" s="398"/>
      <c r="GA79" s="398"/>
      <c r="GB79" s="398"/>
      <c r="GC79" s="398"/>
      <c r="GD79" s="398"/>
      <c r="GE79" s="398"/>
      <c r="GF79" s="398"/>
      <c r="GG79" s="398"/>
      <c r="GH79" s="398"/>
      <c r="GI79" s="398"/>
      <c r="GJ79" s="398"/>
      <c r="GK79" s="398"/>
      <c r="GN79" s="413"/>
      <c r="GO79" s="413"/>
      <c r="GP79" s="413"/>
      <c r="GQ79" s="413"/>
      <c r="GR79" s="413"/>
      <c r="GS79" s="413"/>
      <c r="GT79" s="413"/>
      <c r="GU79" s="413"/>
      <c r="GV79" s="413"/>
      <c r="GW79" s="413"/>
      <c r="GX79" s="413"/>
      <c r="GY79" s="413"/>
      <c r="GZ79" s="413"/>
    </row>
    <row r="80" spans="1:208" ht="6" customHeight="1">
      <c r="A80" s="648"/>
      <c r="B80" s="648"/>
      <c r="C80" s="648"/>
      <c r="D80" s="648"/>
      <c r="E80" s="648"/>
      <c r="F80" s="648"/>
      <c r="G80" s="648"/>
      <c r="H80" s="648"/>
      <c r="I80" s="648"/>
      <c r="J80" s="648"/>
      <c r="K80" s="648"/>
      <c r="L80" s="648"/>
      <c r="M80" s="648"/>
      <c r="N80" s="648"/>
      <c r="O80" s="648"/>
      <c r="P80" s="648"/>
      <c r="Q80" s="648"/>
      <c r="R80" s="648"/>
      <c r="S80" s="648"/>
      <c r="T80" s="649"/>
      <c r="U80" s="649"/>
      <c r="V80" s="649"/>
      <c r="W80" s="649"/>
      <c r="X80" s="649"/>
      <c r="Y80" s="649"/>
      <c r="Z80" s="649"/>
      <c r="AA80" s="649"/>
      <c r="AB80" s="649"/>
      <c r="AC80" s="649"/>
      <c r="AD80" s="649"/>
      <c r="AE80" s="650"/>
      <c r="AF80" s="650"/>
      <c r="AG80" s="650"/>
      <c r="AH80" s="650"/>
      <c r="AI80" s="650"/>
      <c r="AJ80" s="650"/>
      <c r="AK80" s="650"/>
      <c r="AL80" s="650"/>
      <c r="AM80" s="650"/>
      <c r="AN80" s="650"/>
      <c r="AO80" s="650"/>
      <c r="AP80" s="651"/>
      <c r="AQ80" s="651"/>
      <c r="AR80" s="651"/>
      <c r="AS80" s="651"/>
      <c r="AT80" s="651"/>
      <c r="AU80" s="651"/>
      <c r="AV80" s="651"/>
      <c r="AW80" s="651"/>
      <c r="AX80" s="651"/>
      <c r="AY80" s="651"/>
      <c r="AZ80" s="651"/>
      <c r="BA80" s="650"/>
      <c r="BB80" s="650"/>
      <c r="BC80" s="650"/>
      <c r="BD80" s="650"/>
      <c r="BE80" s="650"/>
      <c r="BF80" s="650"/>
      <c r="BG80" s="650"/>
      <c r="BH80" s="650"/>
      <c r="BI80" s="650"/>
      <c r="BJ80" s="650"/>
      <c r="BK80" s="650"/>
      <c r="BL80" s="652"/>
      <c r="BM80" s="652"/>
      <c r="BN80" s="652"/>
      <c r="BO80" s="652"/>
      <c r="BP80" s="652"/>
      <c r="BQ80" s="652"/>
      <c r="BR80" s="652"/>
      <c r="BS80" s="652"/>
      <c r="BT80" s="652"/>
      <c r="BU80" s="652"/>
      <c r="BV80" s="652"/>
      <c r="BW80" s="653"/>
      <c r="BX80" s="653"/>
      <c r="BY80" s="653"/>
      <c r="BZ80" s="653"/>
      <c r="CA80" s="653"/>
      <c r="CB80" s="653"/>
      <c r="CC80" s="653"/>
      <c r="CD80" s="653"/>
      <c r="CE80" s="653"/>
      <c r="CF80" s="653"/>
      <c r="CG80" s="653"/>
      <c r="CH80" s="653"/>
      <c r="CI80" s="653"/>
      <c r="CJ80" s="653"/>
      <c r="CK80" s="653"/>
      <c r="CL80" s="653"/>
      <c r="CM80" s="653"/>
      <c r="CN80" s="653"/>
      <c r="CO80" s="653"/>
      <c r="CP80" s="653"/>
      <c r="CQ80" s="653"/>
      <c r="CR80" s="653"/>
      <c r="CS80" s="653"/>
      <c r="CT80" s="653"/>
      <c r="CU80" s="653"/>
      <c r="CV80" s="653"/>
      <c r="CW80" s="653"/>
      <c r="CX80" s="653"/>
      <c r="CY80" s="653"/>
      <c r="CZ80" s="653"/>
      <c r="DA80" s="653"/>
      <c r="DB80" s="653"/>
      <c r="DC80" s="653"/>
      <c r="DD80" s="653"/>
      <c r="DE80" s="653"/>
      <c r="DF80" s="653"/>
      <c r="DG80" s="653"/>
      <c r="DH80" s="653"/>
      <c r="DI80" s="653"/>
      <c r="DJ80" s="653"/>
      <c r="DK80" s="653"/>
      <c r="DL80" s="653"/>
      <c r="DM80" s="653"/>
      <c r="DN80" s="653"/>
      <c r="DO80" s="653"/>
      <c r="DP80" s="653"/>
      <c r="DQ80" s="653"/>
      <c r="DR80" s="653"/>
      <c r="DS80" s="653"/>
      <c r="DT80" s="653"/>
      <c r="DU80" s="653"/>
      <c r="DV80" s="653"/>
      <c r="DW80" s="425"/>
      <c r="DY80" s="641" t="s">
        <v>492</v>
      </c>
      <c r="DZ80" s="641"/>
      <c r="EA80" s="641"/>
      <c r="EB80" s="641"/>
      <c r="EC80" s="641"/>
      <c r="ED80" s="641"/>
      <c r="EE80" s="641"/>
      <c r="EF80" s="641"/>
      <c r="EG80" s="641"/>
      <c r="EH80" s="641"/>
      <c r="EI80" s="641"/>
      <c r="EJ80" s="641"/>
      <c r="EK80" s="641"/>
      <c r="EL80" s="641"/>
      <c r="EM80" s="641"/>
      <c r="EN80" s="641"/>
      <c r="EO80" s="641"/>
      <c r="EP80" s="641"/>
      <c r="EQ80" s="641"/>
      <c r="ER80" s="641"/>
      <c r="ES80" s="641"/>
      <c r="ET80" s="641"/>
      <c r="EU80" s="641"/>
      <c r="EV80" s="641"/>
      <c r="EW80" s="641"/>
      <c r="EX80" s="641"/>
      <c r="EY80" s="641"/>
      <c r="EZ80" s="654" t="e">
        <f>FB24+FB42+FB66+FB77</f>
        <v>#REF!</v>
      </c>
      <c r="FA80" s="654"/>
      <c r="FB80" s="654"/>
      <c r="FC80" s="654"/>
      <c r="FD80" s="654"/>
      <c r="FE80" s="654"/>
      <c r="FF80" s="654"/>
      <c r="FG80" s="654"/>
      <c r="FH80" s="654"/>
      <c r="FI80" s="654"/>
      <c r="FJ80" s="654"/>
      <c r="FK80" s="654"/>
      <c r="FL80" s="654"/>
      <c r="FO80" s="424"/>
      <c r="FP80" s="398"/>
      <c r="FQ80" s="398"/>
      <c r="FR80" s="398"/>
      <c r="FS80" s="398"/>
      <c r="FT80" s="398"/>
      <c r="FU80" s="398"/>
      <c r="FV80" s="398"/>
      <c r="FW80" s="398"/>
      <c r="FX80" s="398"/>
      <c r="FY80" s="398"/>
      <c r="FZ80" s="398"/>
      <c r="GA80" s="398"/>
      <c r="GB80" s="398"/>
      <c r="GC80" s="398"/>
      <c r="GD80" s="398"/>
      <c r="GE80" s="398"/>
      <c r="GF80" s="398"/>
      <c r="GG80" s="398"/>
      <c r="GH80" s="398"/>
      <c r="GI80" s="398"/>
      <c r="GJ80" s="398"/>
      <c r="GK80" s="398"/>
      <c r="GN80" s="413"/>
      <c r="GO80" s="413"/>
      <c r="GP80" s="413"/>
      <c r="GQ80" s="413"/>
      <c r="GR80" s="413"/>
      <c r="GS80" s="413"/>
      <c r="GT80" s="413"/>
      <c r="GU80" s="413"/>
      <c r="GV80" s="413"/>
      <c r="GW80" s="413"/>
      <c r="GX80" s="413"/>
      <c r="GY80" s="413"/>
      <c r="GZ80" s="413"/>
    </row>
    <row r="81" spans="1:208" ht="6" customHeight="1">
      <c r="A81" s="648" t="s">
        <v>493</v>
      </c>
      <c r="B81" s="648"/>
      <c r="C81" s="648"/>
      <c r="D81" s="648"/>
      <c r="E81" s="648"/>
      <c r="F81" s="648"/>
      <c r="G81" s="648"/>
      <c r="H81" s="648"/>
      <c r="I81" s="648"/>
      <c r="J81" s="648"/>
      <c r="K81" s="648"/>
      <c r="L81" s="648"/>
      <c r="M81" s="648"/>
      <c r="N81" s="648"/>
      <c r="O81" s="648"/>
      <c r="P81" s="648"/>
      <c r="Q81" s="648"/>
      <c r="R81" s="648"/>
      <c r="S81" s="648"/>
      <c r="T81" s="655" t="s">
        <v>494</v>
      </c>
      <c r="U81" s="655"/>
      <c r="V81" s="656">
        <f>T39+T77+T79</f>
        <v>0</v>
      </c>
      <c r="W81" s="656"/>
      <c r="X81" s="656"/>
      <c r="Y81" s="656"/>
      <c r="Z81" s="656"/>
      <c r="AA81" s="656"/>
      <c r="AB81" s="656"/>
      <c r="AC81" s="656"/>
      <c r="AD81" s="656"/>
      <c r="AE81" s="657" t="s">
        <v>495</v>
      </c>
      <c r="AF81" s="657"/>
      <c r="AG81" s="656" t="e">
        <f>AE39+AE77+AE79</f>
        <v>#REF!</v>
      </c>
      <c r="AH81" s="656"/>
      <c r="AI81" s="656"/>
      <c r="AJ81" s="656"/>
      <c r="AK81" s="656"/>
      <c r="AL81" s="656"/>
      <c r="AM81" s="656"/>
      <c r="AN81" s="656"/>
      <c r="AO81" s="656"/>
      <c r="AP81" s="651" t="e">
        <f>+V81+AG81</f>
        <v>#REF!</v>
      </c>
      <c r="AQ81" s="651"/>
      <c r="AR81" s="651"/>
      <c r="AS81" s="651"/>
      <c r="AT81" s="651"/>
      <c r="AU81" s="651"/>
      <c r="AV81" s="651"/>
      <c r="AW81" s="651"/>
      <c r="AX81" s="651"/>
      <c r="AY81" s="651"/>
      <c r="AZ81" s="651"/>
      <c r="BA81" s="657" t="s">
        <v>496</v>
      </c>
      <c r="BB81" s="657"/>
      <c r="BC81" s="656" t="e">
        <f>BA39+BA77+BA79</f>
        <v>#REF!</v>
      </c>
      <c r="BD81" s="656"/>
      <c r="BE81" s="656"/>
      <c r="BF81" s="656"/>
      <c r="BG81" s="656"/>
      <c r="BH81" s="656"/>
      <c r="BI81" s="656"/>
      <c r="BJ81" s="656"/>
      <c r="BK81" s="656"/>
      <c r="BL81" s="652" t="e">
        <f>+V81+BC81</f>
        <v>#REF!</v>
      </c>
      <c r="BM81" s="652"/>
      <c r="BN81" s="652"/>
      <c r="BO81" s="652"/>
      <c r="BP81" s="652"/>
      <c r="BQ81" s="652"/>
      <c r="BR81" s="652"/>
      <c r="BS81" s="652"/>
      <c r="BT81" s="652"/>
      <c r="BU81" s="652"/>
      <c r="BV81" s="652"/>
      <c r="BW81" s="658"/>
      <c r="BX81" s="658"/>
      <c r="BY81" s="658"/>
      <c r="BZ81" s="658"/>
      <c r="CA81" s="658"/>
      <c r="CB81" s="658"/>
      <c r="CC81" s="658"/>
      <c r="CD81" s="658"/>
      <c r="CE81" s="658"/>
      <c r="CF81" s="658"/>
      <c r="CG81" s="658"/>
      <c r="CH81" s="658"/>
      <c r="CI81" s="658"/>
      <c r="CJ81" s="658"/>
      <c r="CK81" s="658"/>
      <c r="CL81" s="658"/>
      <c r="CM81" s="658"/>
      <c r="CN81" s="658"/>
      <c r="CO81" s="658"/>
      <c r="CP81" s="658"/>
      <c r="CQ81" s="658"/>
      <c r="CR81" s="658"/>
      <c r="CS81" s="658"/>
      <c r="CT81" s="658"/>
      <c r="CU81" s="658"/>
      <c r="CV81" s="658"/>
      <c r="CW81" s="658"/>
      <c r="CX81" s="658"/>
      <c r="CY81" s="658"/>
      <c r="CZ81" s="658"/>
      <c r="DA81" s="658"/>
      <c r="DB81" s="658"/>
      <c r="DC81" s="658"/>
      <c r="DD81" s="658"/>
      <c r="DE81" s="658"/>
      <c r="DF81" s="658"/>
      <c r="DG81" s="658"/>
      <c r="DH81" s="658"/>
      <c r="DI81" s="658"/>
      <c r="DJ81" s="658"/>
      <c r="DK81" s="658"/>
      <c r="DL81" s="658"/>
      <c r="DM81" s="658"/>
      <c r="DN81" s="658"/>
      <c r="DO81" s="658"/>
      <c r="DP81" s="658"/>
      <c r="DQ81" s="658"/>
      <c r="DR81" s="658"/>
      <c r="DS81" s="658"/>
      <c r="DT81" s="658"/>
      <c r="DU81" s="658"/>
      <c r="DV81" s="658"/>
      <c r="DW81" s="425"/>
      <c r="DY81" s="641"/>
      <c r="DZ81" s="641"/>
      <c r="EA81" s="641"/>
      <c r="EB81" s="641"/>
      <c r="EC81" s="641"/>
      <c r="ED81" s="641"/>
      <c r="EE81" s="641"/>
      <c r="EF81" s="641"/>
      <c r="EG81" s="641"/>
      <c r="EH81" s="641"/>
      <c r="EI81" s="641"/>
      <c r="EJ81" s="641"/>
      <c r="EK81" s="641"/>
      <c r="EL81" s="641"/>
      <c r="EM81" s="641"/>
      <c r="EN81" s="641"/>
      <c r="EO81" s="641"/>
      <c r="EP81" s="641"/>
      <c r="EQ81" s="641"/>
      <c r="ER81" s="641"/>
      <c r="ES81" s="641"/>
      <c r="ET81" s="641"/>
      <c r="EU81" s="641"/>
      <c r="EV81" s="641"/>
      <c r="EW81" s="641"/>
      <c r="EX81" s="641"/>
      <c r="EY81" s="641"/>
      <c r="EZ81" s="654"/>
      <c r="FA81" s="654"/>
      <c r="FB81" s="654"/>
      <c r="FC81" s="654"/>
      <c r="FD81" s="654"/>
      <c r="FE81" s="654"/>
      <c r="FF81" s="654"/>
      <c r="FG81" s="654"/>
      <c r="FH81" s="654"/>
      <c r="FI81" s="654"/>
      <c r="FJ81" s="654"/>
      <c r="FK81" s="654"/>
      <c r="FL81" s="654"/>
      <c r="FO81" s="398"/>
      <c r="FP81" s="398"/>
      <c r="FQ81" s="398"/>
      <c r="FR81" s="398"/>
      <c r="FS81" s="398"/>
      <c r="FT81" s="398"/>
      <c r="FU81" s="398"/>
      <c r="FV81" s="398"/>
      <c r="FW81" s="398"/>
      <c r="FX81" s="398"/>
      <c r="FY81" s="398"/>
      <c r="FZ81" s="398"/>
      <c r="GA81" s="398"/>
      <c r="GB81" s="398"/>
      <c r="GC81" s="398"/>
      <c r="GD81" s="398"/>
      <c r="GE81" s="398"/>
      <c r="GF81" s="398"/>
      <c r="GG81" s="398"/>
      <c r="GH81" s="398"/>
      <c r="GI81" s="398"/>
      <c r="GJ81" s="398"/>
      <c r="GK81" s="398"/>
      <c r="GN81" s="413"/>
      <c r="GO81" s="413"/>
      <c r="GP81" s="413"/>
      <c r="GQ81" s="413"/>
      <c r="GR81" s="413"/>
      <c r="GS81" s="413"/>
      <c r="GT81" s="413"/>
      <c r="GU81" s="413"/>
      <c r="GV81" s="413"/>
      <c r="GW81" s="413"/>
      <c r="GX81" s="413"/>
      <c r="GY81" s="413"/>
      <c r="GZ81" s="413"/>
    </row>
    <row r="82" spans="1:208" ht="6" customHeight="1">
      <c r="A82" s="648"/>
      <c r="B82" s="648"/>
      <c r="C82" s="648"/>
      <c r="D82" s="648"/>
      <c r="E82" s="648"/>
      <c r="F82" s="648"/>
      <c r="G82" s="648"/>
      <c r="H82" s="648"/>
      <c r="I82" s="648"/>
      <c r="J82" s="648"/>
      <c r="K82" s="648"/>
      <c r="L82" s="648"/>
      <c r="M82" s="648"/>
      <c r="N82" s="648"/>
      <c r="O82" s="648"/>
      <c r="P82" s="648"/>
      <c r="Q82" s="648"/>
      <c r="R82" s="648"/>
      <c r="S82" s="648"/>
      <c r="T82" s="655"/>
      <c r="U82" s="655"/>
      <c r="V82" s="656"/>
      <c r="W82" s="656"/>
      <c r="X82" s="656"/>
      <c r="Y82" s="656"/>
      <c r="Z82" s="656"/>
      <c r="AA82" s="656"/>
      <c r="AB82" s="656"/>
      <c r="AC82" s="656"/>
      <c r="AD82" s="656"/>
      <c r="AE82" s="657"/>
      <c r="AF82" s="657"/>
      <c r="AG82" s="656"/>
      <c r="AH82" s="656"/>
      <c r="AI82" s="656"/>
      <c r="AJ82" s="656"/>
      <c r="AK82" s="656"/>
      <c r="AL82" s="656"/>
      <c r="AM82" s="656"/>
      <c r="AN82" s="656"/>
      <c r="AO82" s="656"/>
      <c r="AP82" s="651"/>
      <c r="AQ82" s="651"/>
      <c r="AR82" s="651"/>
      <c r="AS82" s="651"/>
      <c r="AT82" s="651"/>
      <c r="AU82" s="651"/>
      <c r="AV82" s="651"/>
      <c r="AW82" s="651"/>
      <c r="AX82" s="651"/>
      <c r="AY82" s="651"/>
      <c r="AZ82" s="651"/>
      <c r="BA82" s="657"/>
      <c r="BB82" s="657"/>
      <c r="BC82" s="656"/>
      <c r="BD82" s="656"/>
      <c r="BE82" s="656"/>
      <c r="BF82" s="656"/>
      <c r="BG82" s="656"/>
      <c r="BH82" s="656"/>
      <c r="BI82" s="656"/>
      <c r="BJ82" s="656"/>
      <c r="BK82" s="656"/>
      <c r="BL82" s="652"/>
      <c r="BM82" s="652"/>
      <c r="BN82" s="652"/>
      <c r="BO82" s="652"/>
      <c r="BP82" s="652"/>
      <c r="BQ82" s="652"/>
      <c r="BR82" s="652"/>
      <c r="BS82" s="652"/>
      <c r="BT82" s="652"/>
      <c r="BU82" s="652"/>
      <c r="BV82" s="652"/>
      <c r="BW82" s="658"/>
      <c r="BX82" s="658"/>
      <c r="BY82" s="658"/>
      <c r="BZ82" s="658"/>
      <c r="CA82" s="658"/>
      <c r="CB82" s="658"/>
      <c r="CC82" s="658"/>
      <c r="CD82" s="658"/>
      <c r="CE82" s="658"/>
      <c r="CF82" s="658"/>
      <c r="CG82" s="658"/>
      <c r="CH82" s="658"/>
      <c r="CI82" s="658"/>
      <c r="CJ82" s="658"/>
      <c r="CK82" s="658"/>
      <c r="CL82" s="658"/>
      <c r="CM82" s="658"/>
      <c r="CN82" s="658"/>
      <c r="CO82" s="658"/>
      <c r="CP82" s="658"/>
      <c r="CQ82" s="658"/>
      <c r="CR82" s="658"/>
      <c r="CS82" s="658"/>
      <c r="CT82" s="658"/>
      <c r="CU82" s="658"/>
      <c r="CV82" s="658"/>
      <c r="CW82" s="658"/>
      <c r="CX82" s="658"/>
      <c r="CY82" s="658"/>
      <c r="CZ82" s="658"/>
      <c r="DA82" s="658"/>
      <c r="DB82" s="658"/>
      <c r="DC82" s="658"/>
      <c r="DD82" s="658"/>
      <c r="DE82" s="658"/>
      <c r="DF82" s="658"/>
      <c r="DG82" s="658"/>
      <c r="DH82" s="658"/>
      <c r="DI82" s="658"/>
      <c r="DJ82" s="658"/>
      <c r="DK82" s="658"/>
      <c r="DL82" s="658"/>
      <c r="DM82" s="658"/>
      <c r="DN82" s="658"/>
      <c r="DO82" s="658"/>
      <c r="DP82" s="658"/>
      <c r="DQ82" s="658"/>
      <c r="DR82" s="658"/>
      <c r="DS82" s="658"/>
      <c r="DT82" s="658"/>
      <c r="DU82" s="658"/>
      <c r="DV82" s="658"/>
      <c r="DW82" s="425"/>
      <c r="DY82" s="659" t="s">
        <v>497</v>
      </c>
      <c r="DZ82" s="659"/>
      <c r="EA82" s="659"/>
      <c r="EB82" s="659"/>
      <c r="EC82" s="659"/>
      <c r="ED82" s="659"/>
      <c r="EE82" s="659"/>
      <c r="EF82" s="659"/>
      <c r="EG82" s="659"/>
      <c r="EH82" s="659"/>
      <c r="EI82" s="659"/>
      <c r="EJ82" s="659"/>
      <c r="EK82" s="659"/>
      <c r="EL82" s="659"/>
      <c r="EM82" s="659"/>
      <c r="EN82" s="659"/>
      <c r="EO82" s="659"/>
      <c r="EP82" s="659"/>
      <c r="EQ82" s="659"/>
      <c r="ER82" s="659"/>
      <c r="ES82" s="659"/>
      <c r="ET82" s="659"/>
      <c r="EU82" s="659"/>
      <c r="EV82" s="659"/>
      <c r="EW82" s="659"/>
      <c r="EX82" s="659"/>
      <c r="EY82" s="659"/>
      <c r="EZ82" s="427"/>
      <c r="FA82" s="427"/>
      <c r="FB82" s="427"/>
      <c r="FC82" s="427"/>
      <c r="FD82" s="427"/>
      <c r="FE82" s="427"/>
      <c r="FF82" s="427"/>
      <c r="FG82" s="427"/>
      <c r="FH82" s="427"/>
      <c r="FI82" s="427"/>
      <c r="FJ82" s="427"/>
      <c r="FK82" s="427"/>
      <c r="FL82" s="427"/>
      <c r="FO82" s="398"/>
      <c r="FP82" s="398"/>
      <c r="FQ82" s="398"/>
      <c r="FR82" s="398"/>
      <c r="FS82" s="398"/>
      <c r="FT82" s="398"/>
      <c r="FU82" s="398"/>
      <c r="FV82" s="398"/>
      <c r="FW82" s="398"/>
      <c r="FX82" s="398"/>
      <c r="FY82" s="398"/>
      <c r="FZ82" s="398"/>
      <c r="GA82" s="398"/>
      <c r="GB82" s="398"/>
      <c r="GC82" s="398"/>
      <c r="GD82" s="398"/>
      <c r="GE82" s="398"/>
      <c r="GF82" s="398"/>
      <c r="GG82" s="398"/>
      <c r="GH82" s="398"/>
      <c r="GI82" s="398"/>
      <c r="GJ82" s="398"/>
      <c r="GK82" s="398"/>
      <c r="GN82" s="413"/>
      <c r="GO82" s="413"/>
      <c r="GP82" s="413"/>
      <c r="GQ82" s="413"/>
      <c r="GR82" s="413"/>
      <c r="GS82" s="413"/>
      <c r="GT82" s="413"/>
      <c r="GU82" s="413"/>
      <c r="GV82" s="413"/>
      <c r="GW82" s="413"/>
      <c r="GX82" s="413"/>
      <c r="GY82" s="413"/>
      <c r="GZ82" s="413"/>
    </row>
    <row r="83" spans="1:208" ht="6" customHeight="1">
      <c r="A83" s="398"/>
      <c r="C83" s="398"/>
      <c r="D83" s="398"/>
      <c r="E83" s="398"/>
      <c r="F83" s="398"/>
      <c r="G83" s="398"/>
      <c r="H83" s="398"/>
      <c r="I83" s="398"/>
      <c r="J83" s="398"/>
      <c r="K83" s="398"/>
      <c r="L83" s="398"/>
      <c r="M83" s="398"/>
      <c r="N83" s="398"/>
      <c r="O83" s="398"/>
      <c r="P83" s="398"/>
      <c r="Q83" s="398"/>
      <c r="R83" s="398"/>
      <c r="S83" s="398"/>
      <c r="T83" s="413"/>
      <c r="U83" s="413"/>
      <c r="V83" s="413"/>
      <c r="W83" s="413"/>
      <c r="X83" s="413"/>
      <c r="Y83" s="413"/>
      <c r="Z83" s="413"/>
      <c r="AA83" s="413"/>
      <c r="AB83" s="413"/>
      <c r="AC83" s="413"/>
      <c r="AD83" s="413"/>
      <c r="AE83" s="413"/>
      <c r="AF83" s="413"/>
      <c r="AG83" s="413"/>
      <c r="AH83" s="413"/>
      <c r="AI83" s="413"/>
      <c r="AJ83" s="413"/>
      <c r="AK83" s="413"/>
      <c r="AL83" s="413"/>
      <c r="AM83" s="413"/>
      <c r="AN83" s="413"/>
      <c r="AO83" s="413"/>
      <c r="AP83" s="413"/>
      <c r="AQ83" s="413"/>
      <c r="AR83" s="413"/>
      <c r="AS83" s="413"/>
      <c r="AT83" s="413"/>
      <c r="AU83" s="413"/>
      <c r="AV83" s="413"/>
      <c r="AW83" s="413"/>
      <c r="AX83" s="413"/>
      <c r="AY83" s="413"/>
      <c r="AZ83" s="413"/>
      <c r="BA83" s="413"/>
      <c r="BB83" s="413"/>
      <c r="BC83" s="413"/>
      <c r="BD83" s="413"/>
      <c r="BE83" s="413"/>
      <c r="BF83" s="413"/>
      <c r="BG83" s="413"/>
      <c r="BH83" s="413"/>
      <c r="BI83" s="413"/>
      <c r="BJ83" s="413"/>
      <c r="BK83" s="413"/>
      <c r="BL83" s="413"/>
      <c r="BM83" s="413"/>
      <c r="BN83" s="413"/>
      <c r="BO83" s="413"/>
      <c r="BP83" s="413"/>
      <c r="BQ83" s="413"/>
      <c r="BR83" s="413"/>
      <c r="BS83" s="413"/>
      <c r="BT83" s="413"/>
      <c r="BU83" s="413"/>
      <c r="BV83" s="413"/>
      <c r="BW83" s="404"/>
      <c r="BX83" s="425"/>
      <c r="BY83" s="425"/>
      <c r="BZ83" s="425"/>
      <c r="CA83" s="425"/>
      <c r="CB83" s="425"/>
      <c r="CC83" s="425"/>
      <c r="CD83" s="425"/>
      <c r="CE83" s="425"/>
      <c r="CF83" s="425"/>
      <c r="CG83" s="425"/>
      <c r="CH83" s="425"/>
      <c r="CI83" s="425"/>
      <c r="CJ83" s="425"/>
      <c r="CK83" s="425"/>
      <c r="CL83" s="425"/>
      <c r="CM83" s="425"/>
      <c r="CN83" s="425"/>
      <c r="CO83" s="425"/>
      <c r="CP83" s="425"/>
      <c r="CQ83" s="425"/>
      <c r="CR83" s="425"/>
      <c r="CS83" s="425"/>
      <c r="CT83" s="425"/>
      <c r="CU83" s="425"/>
      <c r="CV83" s="425"/>
      <c r="CW83" s="425"/>
      <c r="CX83" s="425"/>
      <c r="CY83" s="425"/>
      <c r="CZ83" s="425"/>
      <c r="DA83" s="425"/>
      <c r="DB83" s="425"/>
      <c r="DC83" s="425"/>
      <c r="DD83" s="425"/>
      <c r="DE83" s="425"/>
      <c r="DF83" s="425"/>
      <c r="DG83" s="425"/>
      <c r="DH83" s="425"/>
      <c r="DI83" s="425"/>
      <c r="DJ83" s="425"/>
      <c r="DK83" s="425"/>
      <c r="DL83" s="425"/>
      <c r="DM83" s="425"/>
      <c r="DN83" s="425"/>
      <c r="DO83" s="425"/>
      <c r="DP83" s="425"/>
      <c r="DQ83" s="425"/>
      <c r="DR83" s="425"/>
      <c r="DS83" s="425"/>
      <c r="DT83" s="425"/>
      <c r="DU83" s="425"/>
      <c r="DV83" s="425"/>
      <c r="DW83" s="425"/>
      <c r="DY83" s="659"/>
      <c r="DZ83" s="659"/>
      <c r="EA83" s="659"/>
      <c r="EB83" s="659"/>
      <c r="EC83" s="659"/>
      <c r="ED83" s="659"/>
      <c r="EE83" s="659"/>
      <c r="EF83" s="659"/>
      <c r="EG83" s="659"/>
      <c r="EH83" s="659"/>
      <c r="EI83" s="659"/>
      <c r="EJ83" s="659"/>
      <c r="EK83" s="659"/>
      <c r="EL83" s="659"/>
      <c r="EM83" s="659"/>
      <c r="EN83" s="659"/>
      <c r="EO83" s="659"/>
      <c r="EP83" s="659"/>
      <c r="EQ83" s="659"/>
      <c r="ER83" s="659"/>
      <c r="ES83" s="659"/>
      <c r="ET83" s="659"/>
      <c r="EU83" s="659"/>
      <c r="EV83" s="659"/>
      <c r="EW83" s="659"/>
      <c r="EX83" s="659"/>
      <c r="EY83" s="659"/>
      <c r="EZ83" s="422"/>
      <c r="FA83" s="422"/>
      <c r="FB83" s="422"/>
      <c r="FC83" s="422"/>
      <c r="FD83" s="422"/>
      <c r="FE83" s="422"/>
      <c r="FF83" s="422"/>
      <c r="FG83" s="422"/>
      <c r="FH83" s="422"/>
      <c r="FI83" s="422"/>
      <c r="FJ83" s="422"/>
      <c r="FK83" s="422"/>
      <c r="FL83" s="423"/>
      <c r="FO83" s="398"/>
      <c r="FP83" s="398"/>
      <c r="FQ83" s="398"/>
      <c r="FR83" s="398"/>
      <c r="FS83" s="398"/>
      <c r="FT83" s="398"/>
      <c r="FU83" s="398"/>
      <c r="FV83" s="398"/>
      <c r="FW83" s="398"/>
      <c r="FX83" s="398"/>
      <c r="FY83" s="398"/>
      <c r="FZ83" s="398"/>
      <c r="GA83" s="398"/>
      <c r="GB83" s="398"/>
      <c r="GC83" s="398"/>
      <c r="GD83" s="398"/>
      <c r="GE83" s="398"/>
      <c r="GF83" s="398"/>
      <c r="GG83" s="398"/>
      <c r="GH83" s="398"/>
      <c r="GI83" s="398"/>
      <c r="GJ83" s="398"/>
      <c r="GK83" s="398"/>
      <c r="GN83" s="413"/>
      <c r="GO83" s="413"/>
      <c r="GP83" s="413"/>
      <c r="GQ83" s="413"/>
      <c r="GR83" s="413"/>
      <c r="GS83" s="413"/>
      <c r="GT83" s="413"/>
      <c r="GU83" s="413"/>
      <c r="GV83" s="413"/>
      <c r="GW83" s="413"/>
      <c r="GX83" s="413"/>
      <c r="GY83" s="413"/>
      <c r="GZ83" s="413"/>
    </row>
    <row r="84" spans="1:208" ht="6" customHeight="1">
      <c r="A84" s="398"/>
      <c r="C84" s="398"/>
      <c r="D84" s="398"/>
      <c r="E84" s="398"/>
      <c r="F84" s="398"/>
      <c r="G84" s="398"/>
      <c r="H84" s="398"/>
      <c r="I84" s="398"/>
      <c r="J84" s="398"/>
      <c r="K84" s="398"/>
      <c r="L84" s="398"/>
      <c r="M84" s="398"/>
      <c r="N84" s="398"/>
      <c r="O84" s="398"/>
      <c r="P84" s="398"/>
      <c r="Q84" s="398"/>
      <c r="R84" s="398"/>
      <c r="S84" s="398"/>
      <c r="T84" s="413"/>
      <c r="U84" s="413"/>
      <c r="V84" s="413"/>
      <c r="W84" s="413"/>
      <c r="X84" s="413"/>
      <c r="Y84" s="413"/>
      <c r="Z84" s="413"/>
      <c r="AA84" s="413"/>
      <c r="AB84" s="413"/>
      <c r="AC84" s="413"/>
      <c r="AD84" s="413"/>
      <c r="AE84" s="413"/>
      <c r="AF84" s="413"/>
      <c r="AG84" s="413"/>
      <c r="AH84" s="413"/>
      <c r="AI84" s="413"/>
      <c r="AJ84" s="413"/>
      <c r="AK84" s="413"/>
      <c r="AL84" s="413"/>
      <c r="AM84" s="413"/>
      <c r="AN84" s="413"/>
      <c r="AO84" s="413"/>
      <c r="AP84" s="413"/>
      <c r="AQ84" s="413"/>
      <c r="AR84" s="413"/>
      <c r="AS84" s="413"/>
      <c r="AT84" s="413"/>
      <c r="AU84" s="413"/>
      <c r="AV84" s="413"/>
      <c r="AW84" s="413"/>
      <c r="AX84" s="413"/>
      <c r="AY84" s="413"/>
      <c r="AZ84" s="413"/>
      <c r="BA84" s="413"/>
      <c r="BB84" s="413"/>
      <c r="BC84" s="413"/>
      <c r="BD84" s="413"/>
      <c r="BE84" s="413"/>
      <c r="BF84" s="413"/>
      <c r="BG84" s="413"/>
      <c r="BH84" s="413"/>
      <c r="BI84" s="413"/>
      <c r="BJ84" s="413"/>
      <c r="BK84" s="413"/>
      <c r="BL84" s="413"/>
      <c r="BM84" s="413"/>
      <c r="BN84" s="413"/>
      <c r="BO84" s="413"/>
      <c r="BP84" s="413"/>
      <c r="BQ84" s="413"/>
      <c r="BR84" s="413"/>
      <c r="BS84" s="413"/>
      <c r="BT84" s="413"/>
      <c r="BU84" s="413"/>
      <c r="BV84" s="413"/>
      <c r="BW84" s="404"/>
      <c r="BX84" s="425"/>
      <c r="BY84" s="425"/>
      <c r="BZ84" s="425"/>
      <c r="CA84" s="425"/>
      <c r="CB84" s="425"/>
      <c r="CC84" s="425"/>
      <c r="CD84" s="425"/>
      <c r="CE84" s="425"/>
      <c r="CF84" s="425"/>
      <c r="CG84" s="425"/>
      <c r="CH84" s="425"/>
      <c r="CI84" s="425"/>
      <c r="CJ84" s="425"/>
      <c r="CK84" s="425"/>
      <c r="CL84" s="425"/>
      <c r="CM84" s="425"/>
      <c r="CN84" s="425"/>
      <c r="CO84" s="425"/>
      <c r="CP84" s="425"/>
      <c r="CQ84" s="425"/>
      <c r="CR84" s="425"/>
      <c r="CS84" s="425"/>
      <c r="CT84" s="425"/>
      <c r="CU84" s="425"/>
      <c r="CV84" s="425"/>
      <c r="CW84" s="425"/>
      <c r="CX84" s="425"/>
      <c r="CY84" s="425"/>
      <c r="CZ84" s="425"/>
      <c r="DA84" s="425"/>
      <c r="DB84" s="425"/>
      <c r="DC84" s="425"/>
      <c r="DD84" s="425"/>
      <c r="DE84" s="425"/>
      <c r="DF84" s="425"/>
      <c r="DG84" s="425"/>
      <c r="DH84" s="425"/>
      <c r="DI84" s="425"/>
      <c r="DJ84" s="425"/>
      <c r="DK84" s="425"/>
      <c r="DL84" s="425"/>
      <c r="DM84" s="425"/>
      <c r="DN84" s="425"/>
      <c r="DO84" s="425"/>
      <c r="DP84" s="425"/>
      <c r="DQ84" s="425"/>
      <c r="DR84" s="425"/>
      <c r="DS84" s="425"/>
      <c r="DT84" s="425"/>
      <c r="DU84" s="425"/>
      <c r="DV84" s="425"/>
      <c r="DW84" s="425"/>
      <c r="DY84" s="426"/>
      <c r="DZ84" s="426"/>
      <c r="EA84" s="426"/>
      <c r="EB84" s="426"/>
      <c r="EC84" s="426"/>
      <c r="ED84" s="426"/>
      <c r="EE84" s="426"/>
      <c r="EF84" s="426"/>
      <c r="EG84" s="426"/>
      <c r="EH84" s="426"/>
      <c r="EI84" s="426"/>
      <c r="EJ84" s="426"/>
      <c r="EK84" s="426"/>
      <c r="EL84" s="426"/>
      <c r="EM84" s="426"/>
      <c r="EN84" s="426"/>
      <c r="EO84" s="426"/>
      <c r="EP84" s="426"/>
      <c r="EQ84" s="426"/>
      <c r="ER84" s="426"/>
      <c r="ES84" s="426"/>
      <c r="ET84" s="426"/>
      <c r="EU84" s="426"/>
      <c r="EV84" s="426"/>
      <c r="EW84" s="426"/>
      <c r="EX84" s="426"/>
      <c r="EY84" s="426"/>
      <c r="EZ84" s="422"/>
      <c r="FA84" s="422"/>
      <c r="FB84" s="422"/>
      <c r="FC84" s="422"/>
      <c r="FD84" s="422"/>
      <c r="FE84" s="422"/>
      <c r="FF84" s="422"/>
      <c r="FG84" s="422"/>
      <c r="FH84" s="422"/>
      <c r="FI84" s="422"/>
      <c r="FJ84" s="422"/>
      <c r="FK84" s="422"/>
      <c r="FL84" s="423"/>
      <c r="FO84" s="398"/>
      <c r="FP84" s="398"/>
      <c r="FQ84" s="398"/>
      <c r="FR84" s="398"/>
      <c r="FS84" s="398"/>
      <c r="FT84" s="398"/>
      <c r="FU84" s="398"/>
      <c r="FV84" s="398"/>
      <c r="FW84" s="398"/>
      <c r="FX84" s="398"/>
      <c r="FY84" s="398"/>
      <c r="FZ84" s="398"/>
      <c r="GA84" s="398"/>
      <c r="GB84" s="398"/>
      <c r="GC84" s="398"/>
      <c r="GD84" s="398"/>
      <c r="GE84" s="398"/>
      <c r="GF84" s="398"/>
      <c r="GG84" s="398"/>
      <c r="GH84" s="398"/>
      <c r="GI84" s="398"/>
      <c r="GJ84" s="398"/>
      <c r="GK84" s="398"/>
      <c r="GN84" s="413"/>
      <c r="GO84" s="413"/>
      <c r="GP84" s="413"/>
      <c r="GQ84" s="413"/>
      <c r="GR84" s="413"/>
      <c r="GS84" s="413"/>
      <c r="GT84" s="413"/>
      <c r="GU84" s="413"/>
      <c r="GV84" s="413"/>
      <c r="GW84" s="413"/>
      <c r="GX84" s="413"/>
      <c r="GY84" s="413"/>
      <c r="GZ84" s="413"/>
    </row>
    <row r="85" spans="1:208" ht="6" customHeight="1">
      <c r="A85" s="398"/>
      <c r="C85" s="398"/>
      <c r="D85" s="398"/>
      <c r="E85" s="398"/>
      <c r="F85" s="398"/>
      <c r="G85" s="398"/>
      <c r="H85" s="398"/>
      <c r="I85" s="398"/>
      <c r="J85" s="398"/>
      <c r="K85" s="398"/>
      <c r="L85" s="398"/>
      <c r="M85" s="398"/>
      <c r="N85" s="398"/>
      <c r="O85" s="398"/>
      <c r="P85" s="398"/>
      <c r="Q85" s="398"/>
      <c r="R85" s="398"/>
      <c r="S85" s="398"/>
      <c r="T85" s="413"/>
      <c r="U85" s="413"/>
      <c r="V85" s="413"/>
      <c r="W85" s="413"/>
      <c r="X85" s="413"/>
      <c r="Y85" s="413"/>
      <c r="Z85" s="413"/>
      <c r="AA85" s="413"/>
      <c r="AB85" s="413"/>
      <c r="AC85" s="413"/>
      <c r="AD85" s="413"/>
      <c r="AE85" s="413"/>
      <c r="AF85" s="413"/>
      <c r="AG85" s="413"/>
      <c r="AH85" s="413"/>
      <c r="AI85" s="413"/>
      <c r="AJ85" s="413"/>
      <c r="AK85" s="413"/>
      <c r="AL85" s="413"/>
      <c r="AM85" s="413"/>
      <c r="AN85" s="413"/>
      <c r="AO85" s="413"/>
      <c r="AP85" s="413"/>
      <c r="AQ85" s="413"/>
      <c r="AR85" s="413"/>
      <c r="AS85" s="413"/>
      <c r="AT85" s="413"/>
      <c r="AU85" s="413"/>
      <c r="AV85" s="413"/>
      <c r="AW85" s="413"/>
      <c r="AX85" s="413"/>
      <c r="AY85" s="413"/>
      <c r="AZ85" s="413"/>
      <c r="BA85" s="413"/>
      <c r="BB85" s="413"/>
      <c r="BC85" s="413"/>
      <c r="BD85" s="413"/>
      <c r="BE85" s="413"/>
      <c r="BF85" s="413"/>
      <c r="BG85" s="413"/>
      <c r="BH85" s="413"/>
      <c r="BI85" s="413"/>
      <c r="BJ85" s="413"/>
      <c r="BK85" s="413"/>
      <c r="BL85" s="413"/>
      <c r="BM85" s="413"/>
      <c r="BN85" s="413"/>
      <c r="BO85" s="413"/>
      <c r="BP85" s="413"/>
      <c r="BQ85" s="413"/>
      <c r="BR85" s="413"/>
      <c r="BS85" s="413"/>
      <c r="BT85" s="413"/>
      <c r="BU85" s="413"/>
      <c r="BV85" s="413"/>
      <c r="BW85" s="404"/>
      <c r="BX85" s="425"/>
      <c r="BY85" s="425"/>
      <c r="BZ85" s="425"/>
      <c r="CA85" s="425"/>
      <c r="CB85" s="425"/>
      <c r="CC85" s="425"/>
      <c r="CD85" s="425"/>
      <c r="CE85" s="425"/>
      <c r="CF85" s="425"/>
      <c r="CG85" s="425"/>
      <c r="CH85" s="425"/>
      <c r="CI85" s="425"/>
      <c r="CJ85" s="425"/>
      <c r="CK85" s="425"/>
      <c r="CL85" s="425"/>
      <c r="CM85" s="425"/>
      <c r="CN85" s="425"/>
      <c r="CO85" s="425"/>
      <c r="CP85" s="425"/>
      <c r="CQ85" s="425"/>
      <c r="CR85" s="425"/>
      <c r="CS85" s="425"/>
      <c r="CT85" s="425"/>
      <c r="CU85" s="425"/>
      <c r="CV85" s="425"/>
      <c r="CW85" s="425"/>
      <c r="CX85" s="425"/>
      <c r="CY85" s="425"/>
      <c r="CZ85" s="425"/>
      <c r="DA85" s="425"/>
      <c r="DB85" s="425"/>
      <c r="DC85" s="425"/>
      <c r="DD85" s="425"/>
      <c r="DE85" s="425"/>
      <c r="DF85" s="425"/>
      <c r="DG85" s="425"/>
      <c r="DH85" s="425"/>
      <c r="DI85" s="425"/>
      <c r="DJ85" s="425"/>
      <c r="DK85" s="425"/>
      <c r="DL85" s="425"/>
      <c r="DM85" s="425"/>
      <c r="DN85" s="425"/>
      <c r="DO85" s="425"/>
      <c r="DP85" s="425"/>
      <c r="DQ85" s="425"/>
      <c r="DR85" s="425"/>
      <c r="DS85" s="425"/>
      <c r="DT85" s="425"/>
      <c r="DU85" s="425"/>
      <c r="DV85" s="425"/>
      <c r="DW85" s="425"/>
      <c r="DY85" s="641" t="s">
        <v>498</v>
      </c>
      <c r="DZ85" s="641"/>
      <c r="EA85" s="641"/>
      <c r="EB85" s="641"/>
      <c r="EC85" s="641"/>
      <c r="ED85" s="641"/>
      <c r="EE85" s="641"/>
      <c r="EF85" s="641"/>
      <c r="EG85" s="641"/>
      <c r="EH85" s="641"/>
      <c r="EI85" s="641"/>
      <c r="EJ85" s="641"/>
      <c r="EK85" s="641"/>
      <c r="EL85" s="641"/>
      <c r="EM85" s="641"/>
      <c r="EN85" s="641"/>
      <c r="EO85" s="641"/>
      <c r="EP85" s="641"/>
      <c r="EQ85" s="641"/>
      <c r="ER85" s="641"/>
      <c r="ES85" s="641"/>
      <c r="ET85" s="641"/>
      <c r="EU85" s="641"/>
      <c r="EV85" s="641"/>
      <c r="EW85" s="641"/>
      <c r="EX85" s="641"/>
      <c r="EY85" s="641"/>
      <c r="EZ85" s="642" t="e">
        <f>FB24+FB49+FB66+FB77</f>
        <v>#REF!</v>
      </c>
      <c r="FA85" s="642"/>
      <c r="FB85" s="642"/>
      <c r="FC85" s="642"/>
      <c r="FD85" s="642"/>
      <c r="FE85" s="642"/>
      <c r="FF85" s="642"/>
      <c r="FG85" s="642"/>
      <c r="FH85" s="642"/>
      <c r="FI85" s="642"/>
      <c r="FJ85" s="642"/>
      <c r="FK85" s="642"/>
      <c r="FL85" s="642"/>
      <c r="FO85" s="398"/>
      <c r="FP85" s="398"/>
      <c r="FQ85" s="398"/>
      <c r="FR85" s="398"/>
      <c r="FS85" s="398"/>
      <c r="FT85" s="398"/>
      <c r="FU85" s="398"/>
      <c r="FV85" s="398"/>
      <c r="FW85" s="398"/>
      <c r="FX85" s="398"/>
      <c r="FY85" s="398"/>
      <c r="FZ85" s="398"/>
      <c r="GA85" s="398"/>
      <c r="GB85" s="398"/>
      <c r="GC85" s="398"/>
      <c r="GD85" s="398"/>
      <c r="GE85" s="398"/>
      <c r="GF85" s="398"/>
      <c r="GG85" s="398"/>
      <c r="GH85" s="398"/>
      <c r="GI85" s="398"/>
      <c r="GJ85" s="398"/>
      <c r="GK85" s="398"/>
      <c r="GN85" s="413"/>
      <c r="GO85" s="413"/>
      <c r="GP85" s="413"/>
      <c r="GQ85" s="413"/>
      <c r="GR85" s="413"/>
      <c r="GS85" s="413"/>
      <c r="GT85" s="413"/>
      <c r="GU85" s="413"/>
      <c r="GV85" s="413"/>
      <c r="GW85" s="413"/>
      <c r="GX85" s="413"/>
      <c r="GY85" s="413"/>
      <c r="GZ85" s="413"/>
    </row>
    <row r="86" spans="1:208" ht="6" customHeight="1">
      <c r="A86" s="398"/>
      <c r="C86" s="398"/>
      <c r="D86" s="398"/>
      <c r="E86" s="398"/>
      <c r="F86" s="398"/>
      <c r="G86" s="398"/>
      <c r="H86" s="398"/>
      <c r="I86" s="398"/>
      <c r="J86" s="398"/>
      <c r="K86" s="398"/>
      <c r="L86" s="398"/>
      <c r="M86" s="398"/>
      <c r="N86" s="398"/>
      <c r="O86" s="398"/>
      <c r="P86" s="398"/>
      <c r="Q86" s="398"/>
      <c r="R86" s="398"/>
      <c r="S86" s="398"/>
      <c r="T86" s="413"/>
      <c r="U86" s="413"/>
      <c r="V86" s="413"/>
      <c r="W86" s="413"/>
      <c r="X86" s="413"/>
      <c r="Y86" s="413"/>
      <c r="Z86" s="413"/>
      <c r="AA86" s="413"/>
      <c r="AB86" s="413"/>
      <c r="AC86" s="413"/>
      <c r="AD86" s="413"/>
      <c r="AE86" s="413"/>
      <c r="AF86" s="413"/>
      <c r="AG86" s="413"/>
      <c r="AH86" s="413"/>
      <c r="AI86" s="413"/>
      <c r="AJ86" s="413"/>
      <c r="AK86" s="413"/>
      <c r="AL86" s="413"/>
      <c r="AM86" s="413"/>
      <c r="AN86" s="413"/>
      <c r="AO86" s="413"/>
      <c r="AP86" s="413"/>
      <c r="AQ86" s="413"/>
      <c r="AR86" s="413"/>
      <c r="AS86" s="413"/>
      <c r="AT86" s="413"/>
      <c r="AU86" s="413"/>
      <c r="AV86" s="413"/>
      <c r="AW86" s="413"/>
      <c r="AX86" s="413"/>
      <c r="AY86" s="413"/>
      <c r="AZ86" s="413"/>
      <c r="BA86" s="413"/>
      <c r="BB86" s="413"/>
      <c r="BC86" s="413"/>
      <c r="BD86" s="413"/>
      <c r="BE86" s="413"/>
      <c r="BF86" s="413"/>
      <c r="BG86" s="413"/>
      <c r="BH86" s="413"/>
      <c r="BI86" s="413"/>
      <c r="BJ86" s="413"/>
      <c r="BK86" s="413"/>
      <c r="BL86" s="413"/>
      <c r="BM86" s="413"/>
      <c r="BN86" s="413"/>
      <c r="BO86" s="413"/>
      <c r="BP86" s="413"/>
      <c r="BQ86" s="413"/>
      <c r="BR86" s="413"/>
      <c r="BS86" s="413"/>
      <c r="BT86" s="413"/>
      <c r="BU86" s="413"/>
      <c r="BV86" s="413"/>
      <c r="BW86" s="404"/>
      <c r="BX86" s="425"/>
      <c r="BY86" s="425"/>
      <c r="BZ86" s="425"/>
      <c r="CA86" s="425"/>
      <c r="CB86" s="425"/>
      <c r="CC86" s="425"/>
      <c r="CD86" s="425"/>
      <c r="CE86" s="425"/>
      <c r="CF86" s="425"/>
      <c r="CG86" s="425"/>
      <c r="CH86" s="425"/>
      <c r="CI86" s="425"/>
      <c r="CJ86" s="425"/>
      <c r="CK86" s="425"/>
      <c r="CL86" s="425"/>
      <c r="CM86" s="425"/>
      <c r="CN86" s="425"/>
      <c r="CO86" s="425"/>
      <c r="CP86" s="425"/>
      <c r="CQ86" s="425"/>
      <c r="CR86" s="425"/>
      <c r="CS86" s="425"/>
      <c r="CT86" s="425"/>
      <c r="CU86" s="425"/>
      <c r="CV86" s="425"/>
      <c r="CW86" s="425"/>
      <c r="CX86" s="425"/>
      <c r="CY86" s="425"/>
      <c r="CZ86" s="425"/>
      <c r="DA86" s="425"/>
      <c r="DB86" s="425"/>
      <c r="DC86" s="425"/>
      <c r="DD86" s="425"/>
      <c r="DE86" s="425"/>
      <c r="DF86" s="425"/>
      <c r="DG86" s="425"/>
      <c r="DH86" s="425"/>
      <c r="DI86" s="425"/>
      <c r="DJ86" s="425"/>
      <c r="DK86" s="425"/>
      <c r="DL86" s="425"/>
      <c r="DM86" s="425"/>
      <c r="DN86" s="425"/>
      <c r="DO86" s="425"/>
      <c r="DP86" s="425"/>
      <c r="DQ86" s="425"/>
      <c r="DR86" s="425"/>
      <c r="DS86" s="425"/>
      <c r="DT86" s="425"/>
      <c r="DU86" s="425"/>
      <c r="DV86" s="425"/>
      <c r="DW86" s="425"/>
      <c r="DY86" s="641"/>
      <c r="DZ86" s="641"/>
      <c r="EA86" s="641"/>
      <c r="EB86" s="641"/>
      <c r="EC86" s="641"/>
      <c r="ED86" s="641"/>
      <c r="EE86" s="641"/>
      <c r="EF86" s="641"/>
      <c r="EG86" s="641"/>
      <c r="EH86" s="641"/>
      <c r="EI86" s="641"/>
      <c r="EJ86" s="641"/>
      <c r="EK86" s="641"/>
      <c r="EL86" s="641"/>
      <c r="EM86" s="641"/>
      <c r="EN86" s="641"/>
      <c r="EO86" s="641"/>
      <c r="EP86" s="641"/>
      <c r="EQ86" s="641"/>
      <c r="ER86" s="641"/>
      <c r="ES86" s="641"/>
      <c r="ET86" s="641"/>
      <c r="EU86" s="641"/>
      <c r="EV86" s="641"/>
      <c r="EW86" s="641"/>
      <c r="EX86" s="641"/>
      <c r="EY86" s="641"/>
      <c r="EZ86" s="642"/>
      <c r="FA86" s="642"/>
      <c r="FB86" s="642"/>
      <c r="FC86" s="642"/>
      <c r="FD86" s="642"/>
      <c r="FE86" s="642"/>
      <c r="FF86" s="642"/>
      <c r="FG86" s="642"/>
      <c r="FH86" s="642"/>
      <c r="FI86" s="642"/>
      <c r="FJ86" s="642"/>
      <c r="FK86" s="642"/>
      <c r="FL86" s="642"/>
      <c r="FO86" s="398"/>
      <c r="FP86" s="398"/>
      <c r="FQ86" s="398"/>
      <c r="FR86" s="398"/>
      <c r="FS86" s="398"/>
      <c r="FT86" s="398"/>
      <c r="FU86" s="398"/>
      <c r="FV86" s="398"/>
      <c r="FW86" s="398"/>
      <c r="FX86" s="398"/>
      <c r="FY86" s="398"/>
      <c r="FZ86" s="398"/>
      <c r="GA86" s="398"/>
      <c r="GB86" s="398"/>
      <c r="GC86" s="398"/>
      <c r="GD86" s="398"/>
      <c r="GE86" s="398"/>
      <c r="GF86" s="398"/>
      <c r="GG86" s="398"/>
      <c r="GH86" s="398"/>
      <c r="GI86" s="398"/>
      <c r="GJ86" s="398"/>
      <c r="GK86" s="398"/>
      <c r="GN86" s="413"/>
      <c r="GO86" s="413"/>
      <c r="GP86" s="413"/>
      <c r="GQ86" s="413"/>
      <c r="GR86" s="413"/>
      <c r="GS86" s="413"/>
      <c r="GT86" s="413"/>
      <c r="GU86" s="413"/>
      <c r="GV86" s="413"/>
      <c r="GW86" s="413"/>
      <c r="GX86" s="413"/>
      <c r="GY86" s="413"/>
      <c r="GZ86" s="413"/>
    </row>
    <row r="87" spans="1:208" ht="6" customHeight="1">
      <c r="A87" s="398"/>
      <c r="C87" s="398"/>
      <c r="D87" s="398"/>
      <c r="E87" s="398"/>
      <c r="F87" s="398"/>
      <c r="G87" s="398"/>
      <c r="H87" s="398"/>
      <c r="I87" s="398"/>
      <c r="J87" s="398"/>
      <c r="K87" s="398"/>
      <c r="L87" s="398"/>
      <c r="M87" s="398"/>
      <c r="N87" s="398"/>
      <c r="O87" s="398"/>
      <c r="P87" s="398"/>
      <c r="Q87" s="398"/>
      <c r="R87" s="398"/>
      <c r="S87" s="398"/>
      <c r="T87" s="413"/>
      <c r="U87" s="413"/>
      <c r="V87" s="413"/>
      <c r="W87" s="413"/>
      <c r="X87" s="413"/>
      <c r="Y87" s="413"/>
      <c r="Z87" s="413"/>
      <c r="AA87" s="413"/>
      <c r="AB87" s="413"/>
      <c r="AC87" s="413"/>
      <c r="AD87" s="413"/>
      <c r="AE87" s="413"/>
      <c r="AF87" s="413"/>
      <c r="AG87" s="413"/>
      <c r="AH87" s="413"/>
      <c r="AI87" s="413"/>
      <c r="AJ87" s="413"/>
      <c r="AK87" s="413"/>
      <c r="AL87" s="413"/>
      <c r="AM87" s="413"/>
      <c r="AN87" s="413"/>
      <c r="AO87" s="413"/>
      <c r="AP87" s="413"/>
      <c r="AQ87" s="413"/>
      <c r="AR87" s="413"/>
      <c r="AS87" s="413"/>
      <c r="AT87" s="413"/>
      <c r="AU87" s="413"/>
      <c r="AV87" s="413"/>
      <c r="AW87" s="413"/>
      <c r="AX87" s="413"/>
      <c r="AY87" s="413"/>
      <c r="AZ87" s="413"/>
      <c r="BA87" s="413"/>
      <c r="BB87" s="413"/>
      <c r="BC87" s="413"/>
      <c r="BD87" s="413"/>
      <c r="BE87" s="413"/>
      <c r="BF87" s="413"/>
      <c r="BG87" s="413"/>
      <c r="BH87" s="413"/>
      <c r="BI87" s="413"/>
      <c r="BJ87" s="413"/>
      <c r="BK87" s="413"/>
      <c r="BL87" s="413"/>
      <c r="BM87" s="413"/>
      <c r="BN87" s="413"/>
      <c r="BO87" s="413"/>
      <c r="BP87" s="413"/>
      <c r="BQ87" s="413"/>
      <c r="BR87" s="413"/>
      <c r="BS87" s="413"/>
      <c r="BT87" s="413"/>
      <c r="BU87" s="413"/>
      <c r="BV87" s="413"/>
      <c r="BW87" s="404"/>
      <c r="BX87" s="425"/>
      <c r="BY87" s="425"/>
      <c r="BZ87" s="425"/>
      <c r="CA87" s="425"/>
      <c r="CB87" s="425"/>
      <c r="CC87" s="425"/>
      <c r="CD87" s="425"/>
      <c r="CE87" s="425"/>
      <c r="CF87" s="425"/>
      <c r="CG87" s="425"/>
      <c r="CH87" s="425"/>
      <c r="CI87" s="425"/>
      <c r="CJ87" s="425"/>
      <c r="CK87" s="425"/>
      <c r="CL87" s="425"/>
      <c r="CM87" s="425"/>
      <c r="CN87" s="425"/>
      <c r="CO87" s="425"/>
      <c r="CP87" s="425"/>
      <c r="CQ87" s="425"/>
      <c r="CR87" s="425"/>
      <c r="CS87" s="425"/>
      <c r="CT87" s="425"/>
      <c r="CU87" s="425"/>
      <c r="CV87" s="425"/>
      <c r="CW87" s="425"/>
      <c r="CX87" s="425"/>
      <c r="CY87" s="425"/>
      <c r="CZ87" s="425"/>
      <c r="DA87" s="425"/>
      <c r="DB87" s="425"/>
      <c r="DC87" s="425"/>
      <c r="DD87" s="425"/>
      <c r="DE87" s="425"/>
      <c r="DF87" s="425"/>
      <c r="DG87" s="425"/>
      <c r="DH87" s="425"/>
      <c r="DI87" s="425"/>
      <c r="DJ87" s="425"/>
      <c r="DK87" s="425"/>
      <c r="DL87" s="425"/>
      <c r="DM87" s="425"/>
      <c r="DN87" s="425"/>
      <c r="DO87" s="425"/>
      <c r="DP87" s="425"/>
      <c r="DQ87" s="425"/>
      <c r="DR87" s="425"/>
      <c r="DS87" s="425"/>
      <c r="DT87" s="425"/>
      <c r="DU87" s="425"/>
      <c r="DV87" s="425"/>
      <c r="DW87" s="425"/>
      <c r="DY87" s="643" t="s">
        <v>499</v>
      </c>
      <c r="DZ87" s="643"/>
      <c r="EA87" s="643"/>
      <c r="EB87" s="643"/>
      <c r="EC87" s="643"/>
      <c r="ED87" s="643"/>
      <c r="EE87" s="643"/>
      <c r="EF87" s="643"/>
      <c r="EG87" s="643"/>
      <c r="EH87" s="643"/>
      <c r="EI87" s="643"/>
      <c r="EJ87" s="643"/>
      <c r="EK87" s="643"/>
      <c r="EL87" s="643"/>
      <c r="EM87" s="643"/>
      <c r="EN87" s="643"/>
      <c r="EO87" s="643"/>
      <c r="EP87" s="643"/>
      <c r="EQ87" s="643"/>
      <c r="ER87" s="643"/>
      <c r="ES87" s="643"/>
      <c r="ET87" s="643"/>
      <c r="EU87" s="643"/>
      <c r="EV87" s="643"/>
      <c r="EW87" s="643"/>
      <c r="EX87" s="643"/>
      <c r="EY87" s="643"/>
      <c r="EZ87" s="423"/>
      <c r="FA87" s="423"/>
      <c r="FB87" s="423"/>
      <c r="FC87" s="423"/>
      <c r="FD87" s="423"/>
      <c r="FE87" s="423"/>
      <c r="FF87" s="423"/>
      <c r="FG87" s="423"/>
      <c r="FH87" s="423"/>
      <c r="FI87" s="423"/>
      <c r="FJ87" s="423"/>
      <c r="FK87" s="423"/>
      <c r="FL87" s="423"/>
      <c r="FO87" s="398"/>
      <c r="FP87" s="398"/>
      <c r="FQ87" s="398"/>
      <c r="FR87" s="398"/>
      <c r="FS87" s="398"/>
      <c r="FT87" s="398"/>
      <c r="FU87" s="398"/>
      <c r="FV87" s="398"/>
      <c r="FW87" s="398"/>
      <c r="FX87" s="398"/>
      <c r="FY87" s="398"/>
      <c r="FZ87" s="398"/>
      <c r="GA87" s="398"/>
      <c r="GB87" s="398"/>
      <c r="GC87" s="398"/>
      <c r="GD87" s="398"/>
      <c r="GE87" s="398"/>
      <c r="GF87" s="398"/>
      <c r="GG87" s="398"/>
      <c r="GH87" s="398"/>
      <c r="GI87" s="398"/>
      <c r="GJ87" s="398"/>
      <c r="GK87" s="398"/>
      <c r="GN87" s="413"/>
      <c r="GO87" s="413"/>
      <c r="GP87" s="413"/>
      <c r="GQ87" s="413"/>
      <c r="GR87" s="413"/>
      <c r="GS87" s="413"/>
      <c r="GT87" s="413"/>
      <c r="GU87" s="413"/>
      <c r="GV87" s="413"/>
      <c r="GW87" s="413"/>
      <c r="GX87" s="413"/>
      <c r="GY87" s="413"/>
      <c r="GZ87" s="413"/>
    </row>
    <row r="88" spans="1:208" ht="6" customHeight="1">
      <c r="A88" s="398"/>
      <c r="C88" s="398"/>
      <c r="D88" s="398"/>
      <c r="E88" s="398"/>
      <c r="F88" s="398"/>
      <c r="G88" s="398"/>
      <c r="H88" s="398"/>
      <c r="I88" s="398"/>
      <c r="J88" s="398"/>
      <c r="K88" s="398"/>
      <c r="L88" s="398"/>
      <c r="M88" s="398"/>
      <c r="N88" s="398"/>
      <c r="O88" s="398"/>
      <c r="P88" s="398"/>
      <c r="Q88" s="398"/>
      <c r="R88" s="398"/>
      <c r="S88" s="398"/>
      <c r="T88" s="413"/>
      <c r="U88" s="413"/>
      <c r="V88" s="413"/>
      <c r="W88" s="413"/>
      <c r="X88" s="413"/>
      <c r="Y88" s="413"/>
      <c r="Z88" s="413"/>
      <c r="AA88" s="413"/>
      <c r="AB88" s="413"/>
      <c r="AC88" s="413"/>
      <c r="AD88" s="413"/>
      <c r="AE88" s="413"/>
      <c r="AF88" s="413"/>
      <c r="AG88" s="413"/>
      <c r="AH88" s="413"/>
      <c r="AI88" s="413"/>
      <c r="AJ88" s="413"/>
      <c r="AK88" s="413"/>
      <c r="AL88" s="413"/>
      <c r="AM88" s="413"/>
      <c r="AN88" s="413"/>
      <c r="AO88" s="413"/>
      <c r="AP88" s="413"/>
      <c r="AQ88" s="413"/>
      <c r="AR88" s="413"/>
      <c r="AS88" s="413"/>
      <c r="AT88" s="413"/>
      <c r="AU88" s="413"/>
      <c r="AV88" s="413"/>
      <c r="AW88" s="413"/>
      <c r="AX88" s="413"/>
      <c r="AY88" s="413"/>
      <c r="AZ88" s="413"/>
      <c r="BA88" s="413"/>
      <c r="BB88" s="413"/>
      <c r="BC88" s="413"/>
      <c r="BD88" s="413"/>
      <c r="BE88" s="413"/>
      <c r="BF88" s="413"/>
      <c r="BG88" s="413"/>
      <c r="BH88" s="413"/>
      <c r="BI88" s="413"/>
      <c r="BJ88" s="413"/>
      <c r="BK88" s="413"/>
      <c r="BL88" s="413"/>
      <c r="BM88" s="413"/>
      <c r="BN88" s="413"/>
      <c r="BO88" s="413"/>
      <c r="BP88" s="413"/>
      <c r="BQ88" s="413"/>
      <c r="BR88" s="413"/>
      <c r="BS88" s="413"/>
      <c r="BT88" s="413"/>
      <c r="BU88" s="413"/>
      <c r="BV88" s="413"/>
      <c r="BW88" s="404"/>
      <c r="BX88" s="425"/>
      <c r="BY88" s="425"/>
      <c r="BZ88" s="425"/>
      <c r="CA88" s="425"/>
      <c r="CB88" s="425"/>
      <c r="CC88" s="425"/>
      <c r="CD88" s="425"/>
      <c r="CE88" s="425"/>
      <c r="CF88" s="425"/>
      <c r="CG88" s="425"/>
      <c r="CH88" s="425"/>
      <c r="CI88" s="425"/>
      <c r="CJ88" s="425"/>
      <c r="CK88" s="425"/>
      <c r="CL88" s="425"/>
      <c r="CM88" s="425"/>
      <c r="CN88" s="425"/>
      <c r="CO88" s="425"/>
      <c r="CP88" s="425"/>
      <c r="CQ88" s="425"/>
      <c r="CR88" s="425"/>
      <c r="CS88" s="425"/>
      <c r="CT88" s="425"/>
      <c r="CU88" s="425"/>
      <c r="CV88" s="425"/>
      <c r="CW88" s="425"/>
      <c r="CX88" s="425"/>
      <c r="CY88" s="425"/>
      <c r="CZ88" s="425"/>
      <c r="DA88" s="425"/>
      <c r="DB88" s="425"/>
      <c r="DC88" s="425"/>
      <c r="DD88" s="425"/>
      <c r="DE88" s="425"/>
      <c r="DF88" s="425"/>
      <c r="DG88" s="425"/>
      <c r="DH88" s="425"/>
      <c r="DI88" s="425"/>
      <c r="DJ88" s="425"/>
      <c r="DK88" s="425"/>
      <c r="DL88" s="425"/>
      <c r="DM88" s="425"/>
      <c r="DN88" s="425"/>
      <c r="DO88" s="425"/>
      <c r="DP88" s="425"/>
      <c r="DQ88" s="425"/>
      <c r="DR88" s="425"/>
      <c r="DS88" s="425"/>
      <c r="DT88" s="425"/>
      <c r="DU88" s="425"/>
      <c r="DV88" s="425"/>
      <c r="DW88" s="425"/>
      <c r="DY88" s="643"/>
      <c r="DZ88" s="643"/>
      <c r="EA88" s="643"/>
      <c r="EB88" s="643"/>
      <c r="EC88" s="643"/>
      <c r="ED88" s="643"/>
      <c r="EE88" s="643"/>
      <c r="EF88" s="643"/>
      <c r="EG88" s="643"/>
      <c r="EH88" s="643"/>
      <c r="EI88" s="643"/>
      <c r="EJ88" s="643"/>
      <c r="EK88" s="643"/>
      <c r="EL88" s="643"/>
      <c r="EM88" s="643"/>
      <c r="EN88" s="643"/>
      <c r="EO88" s="643"/>
      <c r="EP88" s="643"/>
      <c r="EQ88" s="643"/>
      <c r="ER88" s="643"/>
      <c r="ES88" s="643"/>
      <c r="ET88" s="643"/>
      <c r="EU88" s="643"/>
      <c r="EV88" s="643"/>
      <c r="EW88" s="643"/>
      <c r="EX88" s="643"/>
      <c r="EY88" s="643"/>
      <c r="EZ88" s="423"/>
      <c r="FA88" s="423"/>
      <c r="FB88" s="423"/>
      <c r="FC88" s="423"/>
      <c r="FD88" s="423"/>
      <c r="FE88" s="423"/>
      <c r="FF88" s="423"/>
      <c r="FG88" s="423"/>
      <c r="FH88" s="423"/>
      <c r="FI88" s="423"/>
      <c r="FJ88" s="423"/>
      <c r="FK88" s="423"/>
      <c r="FL88" s="423"/>
      <c r="FO88" s="398"/>
      <c r="FP88" s="398"/>
      <c r="FQ88" s="398"/>
      <c r="FR88" s="398"/>
      <c r="FS88" s="398"/>
      <c r="FT88" s="398"/>
      <c r="FU88" s="398"/>
      <c r="FV88" s="398"/>
      <c r="FW88" s="398"/>
      <c r="FX88" s="398"/>
      <c r="FY88" s="398"/>
      <c r="FZ88" s="398"/>
      <c r="GA88" s="398"/>
      <c r="GB88" s="398"/>
      <c r="GC88" s="398"/>
      <c r="GD88" s="398"/>
      <c r="GE88" s="398"/>
      <c r="GF88" s="398"/>
      <c r="GG88" s="398"/>
      <c r="GH88" s="398"/>
      <c r="GI88" s="398"/>
      <c r="GJ88" s="398"/>
      <c r="GK88" s="398"/>
      <c r="GN88" s="413"/>
      <c r="GO88" s="413"/>
      <c r="GP88" s="413"/>
      <c r="GQ88" s="413"/>
      <c r="GR88" s="413"/>
      <c r="GS88" s="413"/>
      <c r="GT88" s="413"/>
      <c r="GU88" s="413"/>
      <c r="GV88" s="413"/>
      <c r="GW88" s="413"/>
      <c r="GX88" s="413"/>
      <c r="GY88" s="413"/>
      <c r="GZ88" s="413"/>
    </row>
    <row r="89" spans="1:208" ht="6" customHeight="1">
      <c r="A89" s="398"/>
      <c r="C89" s="398"/>
      <c r="D89" s="398"/>
      <c r="E89" s="398"/>
      <c r="F89" s="398"/>
      <c r="G89" s="398"/>
      <c r="H89" s="398"/>
      <c r="I89" s="398"/>
      <c r="J89" s="398"/>
      <c r="K89" s="398"/>
      <c r="L89" s="398"/>
      <c r="M89" s="398"/>
      <c r="N89" s="398"/>
      <c r="O89" s="398"/>
      <c r="P89" s="398"/>
      <c r="Q89" s="398"/>
      <c r="R89" s="398"/>
      <c r="S89" s="398"/>
      <c r="T89" s="413"/>
      <c r="U89" s="413"/>
      <c r="V89" s="413"/>
      <c r="W89" s="413"/>
      <c r="X89" s="413"/>
      <c r="Y89" s="413"/>
      <c r="Z89" s="413"/>
      <c r="AA89" s="413"/>
      <c r="AB89" s="413"/>
      <c r="AC89" s="413"/>
      <c r="AD89" s="413"/>
      <c r="AE89" s="413"/>
      <c r="AF89" s="413"/>
      <c r="AG89" s="413"/>
      <c r="AH89" s="413"/>
      <c r="AI89" s="413"/>
      <c r="AJ89" s="413"/>
      <c r="AK89" s="413"/>
      <c r="AL89" s="413"/>
      <c r="AM89" s="413"/>
      <c r="AN89" s="413"/>
      <c r="AO89" s="413"/>
      <c r="AP89" s="413"/>
      <c r="AQ89" s="413"/>
      <c r="AR89" s="413"/>
      <c r="AS89" s="413"/>
      <c r="AT89" s="413"/>
      <c r="AU89" s="413"/>
      <c r="AV89" s="413"/>
      <c r="AW89" s="413"/>
      <c r="AX89" s="413"/>
      <c r="AY89" s="413"/>
      <c r="AZ89" s="413"/>
      <c r="BA89" s="413"/>
      <c r="BB89" s="413"/>
      <c r="BC89" s="413"/>
      <c r="BD89" s="413"/>
      <c r="BE89" s="413"/>
      <c r="BF89" s="413"/>
      <c r="BG89" s="413"/>
      <c r="BH89" s="413"/>
      <c r="BI89" s="413"/>
      <c r="BJ89" s="413"/>
      <c r="BK89" s="413"/>
      <c r="BL89" s="413"/>
      <c r="BM89" s="413"/>
      <c r="BN89" s="413"/>
      <c r="BO89" s="413"/>
      <c r="BP89" s="413"/>
      <c r="BQ89" s="413"/>
      <c r="BR89" s="413"/>
      <c r="BS89" s="413"/>
      <c r="BT89" s="413"/>
      <c r="BU89" s="413"/>
      <c r="BV89" s="413"/>
      <c r="BW89" s="404"/>
      <c r="BX89" s="425"/>
      <c r="BY89" s="425"/>
      <c r="BZ89" s="425"/>
      <c r="CA89" s="425"/>
      <c r="CB89" s="425"/>
      <c r="CC89" s="425"/>
      <c r="CD89" s="425"/>
      <c r="CE89" s="425"/>
      <c r="CF89" s="425"/>
      <c r="CG89" s="425"/>
      <c r="CH89" s="425"/>
      <c r="CI89" s="425"/>
      <c r="CJ89" s="425"/>
      <c r="CK89" s="425"/>
      <c r="CL89" s="425"/>
      <c r="CM89" s="425"/>
      <c r="CN89" s="425"/>
      <c r="CO89" s="425"/>
      <c r="CP89" s="425"/>
      <c r="CQ89" s="425"/>
      <c r="CR89" s="425"/>
      <c r="CS89" s="425"/>
      <c r="CT89" s="425"/>
      <c r="CU89" s="425"/>
      <c r="CV89" s="425"/>
      <c r="CW89" s="425"/>
      <c r="CX89" s="425"/>
      <c r="CY89" s="425"/>
      <c r="CZ89" s="425"/>
      <c r="DA89" s="425"/>
      <c r="DB89" s="425"/>
      <c r="DC89" s="425"/>
      <c r="DD89" s="425"/>
      <c r="DE89" s="425"/>
      <c r="DF89" s="425"/>
      <c r="DG89" s="425"/>
      <c r="DH89" s="425"/>
      <c r="DI89" s="425"/>
      <c r="DJ89" s="425"/>
      <c r="DK89" s="425"/>
      <c r="DL89" s="425"/>
      <c r="DM89" s="425"/>
      <c r="DN89" s="425"/>
      <c r="DO89" s="425"/>
      <c r="DP89" s="425"/>
      <c r="DQ89" s="425"/>
      <c r="DR89" s="425"/>
      <c r="DS89" s="425"/>
      <c r="DT89" s="425"/>
      <c r="DU89" s="425"/>
      <c r="DV89" s="425"/>
      <c r="DW89" s="425"/>
      <c r="DY89" s="409"/>
      <c r="DZ89" s="409"/>
      <c r="EA89" s="409"/>
      <c r="EB89" s="409"/>
      <c r="EC89" s="409"/>
      <c r="ED89" s="409"/>
      <c r="EE89" s="409"/>
      <c r="EF89" s="409"/>
      <c r="EG89" s="409"/>
      <c r="EH89" s="409"/>
      <c r="EI89" s="409"/>
      <c r="EJ89" s="409"/>
      <c r="EK89" s="409"/>
      <c r="EL89" s="409"/>
      <c r="EM89" s="409"/>
      <c r="EN89" s="409"/>
      <c r="EO89" s="409"/>
      <c r="EP89" s="409"/>
      <c r="EQ89" s="409"/>
      <c r="ER89" s="409"/>
      <c r="ES89" s="409"/>
      <c r="ET89" s="409"/>
      <c r="EU89" s="409"/>
      <c r="EV89" s="409"/>
      <c r="EW89" s="409"/>
      <c r="EX89" s="409"/>
      <c r="EY89" s="409"/>
      <c r="EZ89" s="423"/>
      <c r="FA89" s="423"/>
      <c r="FB89" s="423"/>
      <c r="FC89" s="423"/>
      <c r="FD89" s="423"/>
      <c r="FE89" s="423"/>
      <c r="FF89" s="423"/>
      <c r="FG89" s="423"/>
      <c r="FH89" s="423"/>
      <c r="FI89" s="423"/>
      <c r="FJ89" s="423"/>
      <c r="FK89" s="423"/>
      <c r="FL89" s="423"/>
      <c r="FO89" s="398"/>
      <c r="FP89" s="398"/>
      <c r="FQ89" s="398"/>
      <c r="FR89" s="398"/>
      <c r="FS89" s="398"/>
      <c r="FT89" s="398"/>
      <c r="FU89" s="398"/>
      <c r="FV89" s="398"/>
      <c r="FW89" s="398"/>
      <c r="FX89" s="398"/>
      <c r="FY89" s="398"/>
      <c r="FZ89" s="398"/>
      <c r="GA89" s="398"/>
      <c r="GB89" s="398"/>
      <c r="GC89" s="398"/>
      <c r="GD89" s="398"/>
      <c r="GE89" s="398"/>
      <c r="GF89" s="398"/>
      <c r="GG89" s="398"/>
      <c r="GH89" s="398"/>
      <c r="GI89" s="398"/>
      <c r="GJ89" s="398"/>
      <c r="GK89" s="398"/>
      <c r="GN89" s="413"/>
      <c r="GO89" s="413"/>
      <c r="GP89" s="413"/>
      <c r="GQ89" s="413"/>
      <c r="GR89" s="413"/>
      <c r="GS89" s="413"/>
      <c r="GT89" s="413"/>
      <c r="GU89" s="413"/>
      <c r="GV89" s="413"/>
      <c r="GW89" s="413"/>
      <c r="GX89" s="413"/>
      <c r="GY89" s="413"/>
      <c r="GZ89" s="413"/>
    </row>
    <row r="90" spans="1:208" ht="6" customHeight="1">
      <c r="A90" s="398"/>
      <c r="C90" s="398"/>
      <c r="D90" s="398"/>
      <c r="E90" s="398"/>
      <c r="F90" s="398"/>
      <c r="G90" s="398"/>
      <c r="H90" s="398"/>
      <c r="I90" s="398"/>
      <c r="J90" s="398"/>
      <c r="K90" s="398"/>
      <c r="L90" s="398"/>
      <c r="M90" s="398"/>
      <c r="N90" s="398"/>
      <c r="O90" s="398"/>
      <c r="P90" s="398"/>
      <c r="Q90" s="398"/>
      <c r="R90" s="398"/>
      <c r="S90" s="398"/>
      <c r="T90" s="413"/>
      <c r="U90" s="413"/>
      <c r="V90" s="413"/>
      <c r="W90" s="413"/>
      <c r="X90" s="413"/>
      <c r="Y90" s="413"/>
      <c r="Z90" s="413"/>
      <c r="AA90" s="413"/>
      <c r="AB90" s="413"/>
      <c r="AC90" s="413"/>
      <c r="AD90" s="413"/>
      <c r="AE90" s="413"/>
      <c r="AF90" s="413"/>
      <c r="AG90" s="413"/>
      <c r="AH90" s="413"/>
      <c r="AI90" s="413"/>
      <c r="AJ90" s="413"/>
      <c r="AK90" s="413"/>
      <c r="AL90" s="413"/>
      <c r="AM90" s="413"/>
      <c r="AN90" s="413"/>
      <c r="AO90" s="413"/>
      <c r="AP90" s="413"/>
      <c r="AQ90" s="413"/>
      <c r="AR90" s="413"/>
      <c r="AS90" s="413"/>
      <c r="AT90" s="413"/>
      <c r="AU90" s="413"/>
      <c r="AV90" s="413"/>
      <c r="AW90" s="413"/>
      <c r="AX90" s="413"/>
      <c r="AY90" s="413"/>
      <c r="AZ90" s="413"/>
      <c r="BA90" s="413"/>
      <c r="BB90" s="413"/>
      <c r="BC90" s="413"/>
      <c r="BD90" s="413"/>
      <c r="BE90" s="413"/>
      <c r="BF90" s="413"/>
      <c r="BG90" s="413"/>
      <c r="BH90" s="413"/>
      <c r="BI90" s="413"/>
      <c r="BJ90" s="413"/>
      <c r="BK90" s="413"/>
      <c r="BL90" s="413"/>
      <c r="BM90" s="413"/>
      <c r="BN90" s="413"/>
      <c r="BO90" s="413"/>
      <c r="BP90" s="413"/>
      <c r="BQ90" s="413"/>
      <c r="BR90" s="413"/>
      <c r="BS90" s="413"/>
      <c r="BT90" s="413"/>
      <c r="BU90" s="413"/>
      <c r="BV90" s="413"/>
      <c r="BW90" s="404"/>
      <c r="BX90" s="425"/>
      <c r="BY90" s="425"/>
      <c r="BZ90" s="425"/>
      <c r="CA90" s="425"/>
      <c r="CB90" s="425"/>
      <c r="CC90" s="425"/>
      <c r="CD90" s="425"/>
      <c r="CE90" s="425"/>
      <c r="CF90" s="425"/>
      <c r="CG90" s="425"/>
      <c r="CH90" s="425"/>
      <c r="CI90" s="425"/>
      <c r="CJ90" s="425"/>
      <c r="CK90" s="425"/>
      <c r="CL90" s="425"/>
      <c r="CM90" s="425"/>
      <c r="CN90" s="425"/>
      <c r="CO90" s="425"/>
      <c r="CP90" s="425"/>
      <c r="CQ90" s="425"/>
      <c r="CR90" s="425"/>
      <c r="CS90" s="425"/>
      <c r="CT90" s="425"/>
      <c r="CU90" s="425"/>
      <c r="CV90" s="425"/>
      <c r="CW90" s="425"/>
      <c r="CX90" s="425"/>
      <c r="CY90" s="425"/>
      <c r="CZ90" s="425"/>
      <c r="DA90" s="425"/>
      <c r="DB90" s="425"/>
      <c r="DC90" s="425"/>
      <c r="DD90" s="425"/>
      <c r="DE90" s="425"/>
      <c r="DF90" s="425"/>
      <c r="DG90" s="425"/>
      <c r="DH90" s="425"/>
      <c r="DI90" s="425"/>
      <c r="DJ90" s="425"/>
      <c r="DK90" s="425"/>
      <c r="DL90" s="425"/>
      <c r="DM90" s="425"/>
      <c r="DN90" s="425"/>
      <c r="DO90" s="425"/>
      <c r="DP90" s="425"/>
      <c r="DQ90" s="425"/>
      <c r="DR90" s="425"/>
      <c r="DS90" s="425"/>
      <c r="DT90" s="425"/>
      <c r="DU90" s="425"/>
      <c r="DV90" s="425"/>
      <c r="DW90" s="425"/>
      <c r="DY90" s="641" t="s">
        <v>500</v>
      </c>
      <c r="DZ90" s="641"/>
      <c r="EA90" s="641"/>
      <c r="EB90" s="641"/>
      <c r="EC90" s="641"/>
      <c r="ED90" s="641"/>
      <c r="EE90" s="641"/>
      <c r="EF90" s="641"/>
      <c r="EG90" s="641"/>
      <c r="EH90" s="641"/>
      <c r="EI90" s="641"/>
      <c r="EJ90" s="641"/>
      <c r="EK90" s="641"/>
      <c r="EL90" s="641"/>
      <c r="EM90" s="641"/>
      <c r="EN90" s="641"/>
      <c r="EO90" s="641"/>
      <c r="EP90" s="641"/>
      <c r="EQ90" s="641"/>
      <c r="ER90" s="641"/>
      <c r="ES90" s="641"/>
      <c r="ET90" s="641"/>
      <c r="EU90" s="641"/>
      <c r="EV90" s="641"/>
      <c r="EW90" s="641"/>
      <c r="EX90" s="641"/>
      <c r="EY90" s="641"/>
      <c r="EZ90" s="642" t="e">
        <f>FB42+FB77</f>
        <v>#REF!</v>
      </c>
      <c r="FA90" s="642"/>
      <c r="FB90" s="642"/>
      <c r="FC90" s="642"/>
      <c r="FD90" s="642"/>
      <c r="FE90" s="642"/>
      <c r="FF90" s="642"/>
      <c r="FG90" s="642"/>
      <c r="FH90" s="642"/>
      <c r="FI90" s="642"/>
      <c r="FJ90" s="642"/>
      <c r="FK90" s="642"/>
      <c r="FL90" s="642"/>
      <c r="FO90" s="398"/>
      <c r="FP90" s="398"/>
      <c r="FQ90" s="398"/>
      <c r="FR90" s="398"/>
      <c r="FS90" s="398"/>
      <c r="FT90" s="398"/>
      <c r="FU90" s="398"/>
      <c r="FV90" s="398"/>
      <c r="FW90" s="398"/>
      <c r="FX90" s="398"/>
      <c r="FY90" s="398"/>
      <c r="FZ90" s="398"/>
      <c r="GA90" s="398"/>
      <c r="GB90" s="398"/>
      <c r="GC90" s="398"/>
      <c r="GD90" s="398"/>
      <c r="GE90" s="398"/>
      <c r="GF90" s="398"/>
      <c r="GG90" s="398"/>
      <c r="GH90" s="398"/>
      <c r="GI90" s="398"/>
      <c r="GJ90" s="398"/>
      <c r="GK90" s="398"/>
      <c r="GN90" s="413"/>
      <c r="GO90" s="413"/>
      <c r="GP90" s="413"/>
      <c r="GQ90" s="413"/>
      <c r="GR90" s="413"/>
      <c r="GS90" s="413"/>
      <c r="GT90" s="413"/>
      <c r="GU90" s="413"/>
      <c r="GV90" s="413"/>
      <c r="GW90" s="413"/>
      <c r="GX90" s="413"/>
      <c r="GY90" s="413"/>
      <c r="GZ90" s="413"/>
    </row>
    <row r="91" spans="1:208" ht="6" customHeight="1">
      <c r="A91" s="398"/>
      <c r="B91" s="398"/>
      <c r="C91" s="398"/>
      <c r="D91" s="398"/>
      <c r="E91" s="398"/>
      <c r="F91" s="398"/>
      <c r="G91" s="398"/>
      <c r="H91" s="398"/>
      <c r="I91" s="398"/>
      <c r="J91" s="398"/>
      <c r="K91" s="398"/>
      <c r="L91" s="398"/>
      <c r="M91" s="398"/>
      <c r="N91" s="398"/>
      <c r="O91" s="398"/>
      <c r="P91" s="398"/>
      <c r="Q91" s="398"/>
      <c r="R91" s="398"/>
      <c r="S91" s="398"/>
      <c r="T91" s="413"/>
      <c r="U91" s="413"/>
      <c r="V91" s="413"/>
      <c r="W91" s="413"/>
      <c r="X91" s="413"/>
      <c r="Y91" s="413"/>
      <c r="Z91" s="413"/>
      <c r="AA91" s="413"/>
      <c r="AB91" s="413"/>
      <c r="AC91" s="413"/>
      <c r="AD91" s="413"/>
      <c r="AE91" s="413"/>
      <c r="AF91" s="413"/>
      <c r="AG91" s="413"/>
      <c r="AH91" s="413"/>
      <c r="AI91" s="413"/>
      <c r="AJ91" s="413"/>
      <c r="AK91" s="413"/>
      <c r="AL91" s="413"/>
      <c r="AM91" s="413"/>
      <c r="AN91" s="413"/>
      <c r="AO91" s="413"/>
      <c r="AP91" s="413"/>
      <c r="AQ91" s="413"/>
      <c r="AR91" s="413"/>
      <c r="AS91" s="413"/>
      <c r="AT91" s="413"/>
      <c r="AU91" s="413"/>
      <c r="AV91" s="413"/>
      <c r="AW91" s="413"/>
      <c r="AX91" s="413"/>
      <c r="AY91" s="413"/>
      <c r="AZ91" s="413"/>
      <c r="BA91" s="413"/>
      <c r="BB91" s="413"/>
      <c r="BC91" s="413"/>
      <c r="BD91" s="413"/>
      <c r="BE91" s="413"/>
      <c r="BF91" s="413"/>
      <c r="BG91" s="413"/>
      <c r="BH91" s="413"/>
      <c r="BI91" s="413"/>
      <c r="BJ91" s="413"/>
      <c r="BK91" s="413"/>
      <c r="BL91" s="413"/>
      <c r="BM91" s="413"/>
      <c r="BN91" s="413"/>
      <c r="BO91" s="413"/>
      <c r="BP91" s="413"/>
      <c r="BQ91" s="413"/>
      <c r="BR91" s="413"/>
      <c r="BS91" s="413"/>
      <c r="BT91" s="413"/>
      <c r="BU91" s="413"/>
      <c r="BV91" s="413"/>
      <c r="BW91" s="404"/>
      <c r="BX91" s="425"/>
      <c r="BY91" s="425"/>
      <c r="BZ91" s="425"/>
      <c r="CA91" s="425"/>
      <c r="CB91" s="425"/>
      <c r="CC91" s="425"/>
      <c r="CD91" s="425"/>
      <c r="CE91" s="425"/>
      <c r="CF91" s="425"/>
      <c r="CG91" s="425"/>
      <c r="CH91" s="425"/>
      <c r="CI91" s="425"/>
      <c r="CJ91" s="425"/>
      <c r="CK91" s="425"/>
      <c r="CL91" s="425"/>
      <c r="CM91" s="425"/>
      <c r="CN91" s="425"/>
      <c r="CO91" s="425"/>
      <c r="CP91" s="425"/>
      <c r="CQ91" s="425"/>
      <c r="CR91" s="425"/>
      <c r="CS91" s="425"/>
      <c r="CT91" s="425"/>
      <c r="CU91" s="425"/>
      <c r="CV91" s="425"/>
      <c r="CW91" s="425"/>
      <c r="CX91" s="425"/>
      <c r="CY91" s="425"/>
      <c r="CZ91" s="425"/>
      <c r="DA91" s="425"/>
      <c r="DB91" s="425"/>
      <c r="DC91" s="425"/>
      <c r="DD91" s="425"/>
      <c r="DE91" s="425"/>
      <c r="DF91" s="425"/>
      <c r="DG91" s="425"/>
      <c r="DH91" s="425"/>
      <c r="DI91" s="425"/>
      <c r="DJ91" s="425"/>
      <c r="DK91" s="425"/>
      <c r="DL91" s="425"/>
      <c r="DM91" s="425"/>
      <c r="DN91" s="425"/>
      <c r="DO91" s="425"/>
      <c r="DP91" s="425"/>
      <c r="DQ91" s="425"/>
      <c r="DR91" s="425"/>
      <c r="DS91" s="425"/>
      <c r="DT91" s="425"/>
      <c r="DU91" s="425"/>
      <c r="DV91" s="425"/>
      <c r="DW91" s="425"/>
      <c r="DY91" s="641"/>
      <c r="DZ91" s="641"/>
      <c r="EA91" s="641"/>
      <c r="EB91" s="641"/>
      <c r="EC91" s="641"/>
      <c r="ED91" s="641"/>
      <c r="EE91" s="641"/>
      <c r="EF91" s="641"/>
      <c r="EG91" s="641"/>
      <c r="EH91" s="641"/>
      <c r="EI91" s="641"/>
      <c r="EJ91" s="641"/>
      <c r="EK91" s="641"/>
      <c r="EL91" s="641"/>
      <c r="EM91" s="641"/>
      <c r="EN91" s="641"/>
      <c r="EO91" s="641"/>
      <c r="EP91" s="641"/>
      <c r="EQ91" s="641"/>
      <c r="ER91" s="641"/>
      <c r="ES91" s="641"/>
      <c r="ET91" s="641"/>
      <c r="EU91" s="641"/>
      <c r="EV91" s="641"/>
      <c r="EW91" s="641"/>
      <c r="EX91" s="641"/>
      <c r="EY91" s="641"/>
      <c r="EZ91" s="642"/>
      <c r="FA91" s="642"/>
      <c r="FB91" s="642"/>
      <c r="FC91" s="642"/>
      <c r="FD91" s="642"/>
      <c r="FE91" s="642"/>
      <c r="FF91" s="642"/>
      <c r="FG91" s="642"/>
      <c r="FH91" s="642"/>
      <c r="FI91" s="642"/>
      <c r="FJ91" s="642"/>
      <c r="FK91" s="642"/>
      <c r="FL91" s="642"/>
      <c r="FO91" s="409"/>
      <c r="FP91" s="409"/>
      <c r="FQ91" s="409"/>
      <c r="FR91" s="409"/>
      <c r="FS91" s="409"/>
      <c r="FT91" s="409"/>
      <c r="FU91" s="409"/>
      <c r="FV91" s="409"/>
      <c r="FW91" s="409"/>
      <c r="FX91" s="409"/>
      <c r="FY91" s="409"/>
      <c r="FZ91" s="409"/>
      <c r="GA91" s="409"/>
      <c r="GB91" s="409"/>
      <c r="GC91" s="409"/>
      <c r="GD91" s="409"/>
      <c r="GE91" s="409"/>
      <c r="GF91" s="409"/>
      <c r="GG91" s="409"/>
      <c r="GH91" s="409"/>
      <c r="GI91" s="409"/>
      <c r="GJ91" s="409"/>
      <c r="GK91" s="409"/>
      <c r="GL91" s="395"/>
      <c r="GM91" s="395"/>
      <c r="GN91" s="428"/>
      <c r="GO91" s="428"/>
      <c r="GP91" s="428"/>
      <c r="GQ91" s="428"/>
      <c r="GR91" s="428"/>
      <c r="GS91" s="428"/>
      <c r="GT91" s="428"/>
      <c r="GU91" s="428"/>
      <c r="GV91" s="428"/>
      <c r="GW91" s="428"/>
      <c r="GX91" s="428"/>
      <c r="GY91" s="428"/>
      <c r="GZ91" s="428"/>
    </row>
    <row r="92" spans="1:208" ht="6" customHeight="1">
      <c r="A92" s="398"/>
      <c r="B92" s="398"/>
      <c r="C92" s="398"/>
      <c r="D92" s="398"/>
      <c r="E92" s="398"/>
      <c r="F92" s="398"/>
      <c r="G92" s="398"/>
      <c r="H92" s="398"/>
      <c r="I92" s="398"/>
      <c r="J92" s="398"/>
      <c r="K92" s="398"/>
      <c r="L92" s="398"/>
      <c r="M92" s="398"/>
      <c r="N92" s="398"/>
      <c r="O92" s="398"/>
      <c r="P92" s="398"/>
      <c r="Q92" s="398"/>
      <c r="R92" s="398"/>
      <c r="S92" s="398"/>
      <c r="T92" s="413"/>
      <c r="U92" s="413"/>
      <c r="V92" s="413"/>
      <c r="W92" s="413"/>
      <c r="X92" s="413"/>
      <c r="Y92" s="413"/>
      <c r="Z92" s="413"/>
      <c r="AA92" s="413"/>
      <c r="AB92" s="413"/>
      <c r="AC92" s="413"/>
      <c r="AD92" s="413"/>
      <c r="AE92" s="413"/>
      <c r="AF92" s="413"/>
      <c r="AG92" s="413"/>
      <c r="AH92" s="413"/>
      <c r="AI92" s="413"/>
      <c r="AJ92" s="413"/>
      <c r="AK92" s="413"/>
      <c r="AL92" s="413"/>
      <c r="AM92" s="413"/>
      <c r="AN92" s="413"/>
      <c r="AO92" s="413"/>
      <c r="AP92" s="413"/>
      <c r="AQ92" s="413"/>
      <c r="AR92" s="413"/>
      <c r="AS92" s="413"/>
      <c r="AT92" s="413"/>
      <c r="AU92" s="413"/>
      <c r="AV92" s="413"/>
      <c r="AW92" s="413"/>
      <c r="AX92" s="413"/>
      <c r="AY92" s="413"/>
      <c r="AZ92" s="413"/>
      <c r="BA92" s="413"/>
      <c r="BB92" s="413"/>
      <c r="BC92" s="413"/>
      <c r="BD92" s="413"/>
      <c r="BE92" s="413"/>
      <c r="BF92" s="413"/>
      <c r="BG92" s="413"/>
      <c r="BH92" s="413"/>
      <c r="BI92" s="413"/>
      <c r="BJ92" s="413"/>
      <c r="BK92" s="413"/>
      <c r="BL92" s="413"/>
      <c r="BM92" s="413"/>
      <c r="BN92" s="413"/>
      <c r="BO92" s="413"/>
      <c r="BP92" s="413"/>
      <c r="BQ92" s="413"/>
      <c r="BR92" s="413"/>
      <c r="BS92" s="413"/>
      <c r="BT92" s="413"/>
      <c r="BU92" s="413"/>
      <c r="BV92" s="413"/>
      <c r="BW92" s="404"/>
      <c r="BX92" s="425"/>
      <c r="BY92" s="425"/>
      <c r="BZ92" s="425"/>
      <c r="CA92" s="425"/>
      <c r="CB92" s="425"/>
      <c r="CC92" s="425"/>
      <c r="CD92" s="425"/>
      <c r="CE92" s="425"/>
      <c r="CF92" s="425"/>
      <c r="CG92" s="425"/>
      <c r="CH92" s="425"/>
      <c r="CI92" s="425"/>
      <c r="CJ92" s="425"/>
      <c r="CK92" s="425"/>
      <c r="CL92" s="425"/>
      <c r="CM92" s="425"/>
      <c r="CN92" s="425"/>
      <c r="CO92" s="425"/>
      <c r="CP92" s="425"/>
      <c r="CQ92" s="425"/>
      <c r="CR92" s="425"/>
      <c r="CS92" s="425"/>
      <c r="CT92" s="425"/>
      <c r="CU92" s="425"/>
      <c r="CV92" s="425"/>
      <c r="CW92" s="425"/>
      <c r="CX92" s="425"/>
      <c r="CY92" s="425"/>
      <c r="CZ92" s="425"/>
      <c r="DA92" s="425"/>
      <c r="DB92" s="425"/>
      <c r="DC92" s="425"/>
      <c r="DD92" s="425"/>
      <c r="DE92" s="425"/>
      <c r="DF92" s="425"/>
      <c r="DG92" s="425"/>
      <c r="DH92" s="425"/>
      <c r="DI92" s="425"/>
      <c r="DJ92" s="425"/>
      <c r="DK92" s="425"/>
      <c r="DL92" s="425"/>
      <c r="DM92" s="425"/>
      <c r="DN92" s="425"/>
      <c r="DO92" s="425"/>
      <c r="DP92" s="425"/>
      <c r="DQ92" s="425"/>
      <c r="DR92" s="425"/>
      <c r="DS92" s="425"/>
      <c r="DT92" s="425"/>
      <c r="DU92" s="425"/>
      <c r="DV92" s="425"/>
      <c r="DW92" s="425"/>
      <c r="DY92" s="644" t="s">
        <v>501</v>
      </c>
      <c r="DZ92" s="644"/>
      <c r="EA92" s="644"/>
      <c r="EB92" s="644"/>
      <c r="EC92" s="644"/>
      <c r="ED92" s="644"/>
      <c r="EE92" s="644"/>
      <c r="EF92" s="644"/>
      <c r="EG92" s="644"/>
      <c r="EH92" s="644"/>
      <c r="EI92" s="644"/>
      <c r="EJ92" s="644"/>
      <c r="EK92" s="644"/>
      <c r="EL92" s="644"/>
      <c r="EM92" s="644"/>
      <c r="EN92" s="644"/>
      <c r="EO92" s="644"/>
      <c r="EP92" s="644"/>
      <c r="EQ92" s="644"/>
      <c r="ER92" s="644"/>
      <c r="ES92" s="644"/>
      <c r="ET92" s="644"/>
      <c r="EU92" s="644"/>
      <c r="EV92" s="644"/>
      <c r="EW92" s="644"/>
      <c r="EX92" s="644"/>
      <c r="EY92" s="644"/>
      <c r="EZ92" s="429"/>
      <c r="FA92" s="429"/>
      <c r="FB92" s="429"/>
      <c r="FC92" s="429"/>
      <c r="FD92" s="429"/>
      <c r="FE92" s="429"/>
      <c r="FF92" s="429"/>
      <c r="FG92" s="429"/>
      <c r="FH92" s="429"/>
      <c r="FI92" s="429"/>
      <c r="FJ92" s="429"/>
      <c r="FK92" s="429"/>
      <c r="FL92" s="429"/>
      <c r="FN92" s="430"/>
      <c r="FO92" s="431"/>
      <c r="FP92" s="431"/>
      <c r="FQ92" s="431"/>
      <c r="FR92" s="431"/>
      <c r="FS92" s="431"/>
      <c r="FT92" s="431"/>
      <c r="FU92" s="431"/>
      <c r="FV92" s="431"/>
      <c r="FW92" s="431"/>
      <c r="FX92" s="431"/>
      <c r="FY92" s="431"/>
      <c r="FZ92" s="431"/>
      <c r="GA92" s="431"/>
      <c r="GB92" s="431"/>
      <c r="GC92" s="431"/>
      <c r="GD92" s="431"/>
      <c r="GE92" s="431"/>
      <c r="GF92" s="431"/>
      <c r="GG92" s="431"/>
      <c r="GH92" s="431"/>
      <c r="GI92" s="431"/>
      <c r="GJ92" s="431"/>
      <c r="GM92" s="413"/>
      <c r="GN92" s="413"/>
      <c r="GO92" s="413"/>
      <c r="GP92" s="413"/>
      <c r="GQ92" s="413"/>
      <c r="GR92" s="413"/>
      <c r="GS92" s="413"/>
      <c r="GT92" s="413"/>
      <c r="GU92" s="413"/>
      <c r="GV92" s="413"/>
      <c r="GW92" s="413"/>
      <c r="GX92" s="413"/>
      <c r="GY92" s="413"/>
    </row>
    <row r="93" spans="1:208" ht="6" customHeight="1">
      <c r="A93" s="398"/>
      <c r="B93" s="398"/>
      <c r="C93" s="398"/>
      <c r="D93" s="398"/>
      <c r="E93" s="398"/>
      <c r="F93" s="398"/>
      <c r="G93" s="398"/>
      <c r="H93" s="398"/>
      <c r="I93" s="398"/>
      <c r="J93" s="398"/>
      <c r="K93" s="398"/>
      <c r="L93" s="398"/>
      <c r="M93" s="398"/>
      <c r="N93" s="398"/>
      <c r="O93" s="398"/>
      <c r="P93" s="398"/>
      <c r="Q93" s="398"/>
      <c r="R93" s="398"/>
      <c r="S93" s="398"/>
      <c r="T93" s="413"/>
      <c r="U93" s="413"/>
      <c r="V93" s="413"/>
      <c r="W93" s="413"/>
      <c r="X93" s="413"/>
      <c r="Y93" s="413"/>
      <c r="Z93" s="413"/>
      <c r="AA93" s="413"/>
      <c r="AB93" s="413"/>
      <c r="AC93" s="413"/>
      <c r="AD93" s="413"/>
      <c r="AE93" s="413"/>
      <c r="AF93" s="413"/>
      <c r="AG93" s="413"/>
      <c r="AH93" s="413"/>
      <c r="AI93" s="413"/>
      <c r="AJ93" s="413"/>
      <c r="AK93" s="413"/>
      <c r="AL93" s="413"/>
      <c r="AM93" s="413"/>
      <c r="AN93" s="413"/>
      <c r="AO93" s="413"/>
      <c r="AP93" s="413"/>
      <c r="AQ93" s="413"/>
      <c r="AR93" s="413"/>
      <c r="AS93" s="413"/>
      <c r="AT93" s="413"/>
      <c r="AU93" s="413"/>
      <c r="AV93" s="413"/>
      <c r="AW93" s="413"/>
      <c r="AX93" s="413"/>
      <c r="AY93" s="413"/>
      <c r="AZ93" s="413"/>
      <c r="BA93" s="413"/>
      <c r="BB93" s="413"/>
      <c r="BC93" s="413"/>
      <c r="BD93" s="413"/>
      <c r="BE93" s="413"/>
      <c r="BF93" s="413"/>
      <c r="BG93" s="413"/>
      <c r="BH93" s="413"/>
      <c r="BI93" s="413"/>
      <c r="BJ93" s="413"/>
      <c r="BK93" s="413"/>
      <c r="BL93" s="413"/>
      <c r="BM93" s="413"/>
      <c r="BN93" s="413"/>
      <c r="BO93" s="413"/>
      <c r="BP93" s="413"/>
      <c r="BQ93" s="413"/>
      <c r="BR93" s="413"/>
      <c r="BS93" s="413"/>
      <c r="BT93" s="413"/>
      <c r="BU93" s="413"/>
      <c r="BV93" s="413"/>
      <c r="BW93" s="404"/>
      <c r="BX93" s="425"/>
      <c r="BY93" s="425"/>
      <c r="BZ93" s="425"/>
      <c r="CA93" s="425"/>
      <c r="CB93" s="425"/>
      <c r="CC93" s="425"/>
      <c r="CD93" s="425"/>
      <c r="CE93" s="425"/>
      <c r="CF93" s="425"/>
      <c r="CG93" s="425"/>
      <c r="CH93" s="425"/>
      <c r="CI93" s="425"/>
      <c r="CJ93" s="425"/>
      <c r="CK93" s="425"/>
      <c r="CL93" s="425"/>
      <c r="CM93" s="425"/>
      <c r="CN93" s="425"/>
      <c r="CO93" s="425"/>
      <c r="CP93" s="425"/>
      <c r="CQ93" s="425"/>
      <c r="CR93" s="425"/>
      <c r="CS93" s="425"/>
      <c r="CT93" s="425"/>
      <c r="CU93" s="425"/>
      <c r="CV93" s="425"/>
      <c r="CW93" s="425"/>
      <c r="CX93" s="425"/>
      <c r="CY93" s="425"/>
      <c r="CZ93" s="425"/>
      <c r="DA93" s="425"/>
      <c r="DB93" s="425"/>
      <c r="DC93" s="425"/>
      <c r="DD93" s="425"/>
      <c r="DE93" s="425"/>
      <c r="DF93" s="425"/>
      <c r="DG93" s="425"/>
      <c r="DH93" s="425"/>
      <c r="DI93" s="425"/>
      <c r="DJ93" s="425"/>
      <c r="DK93" s="425"/>
      <c r="DL93" s="425"/>
      <c r="DM93" s="425"/>
      <c r="DN93" s="425"/>
      <c r="DO93" s="425"/>
      <c r="DP93" s="425"/>
      <c r="DQ93" s="425"/>
      <c r="DR93" s="425"/>
      <c r="DS93" s="425"/>
      <c r="DT93" s="425"/>
      <c r="DU93" s="425"/>
      <c r="DV93" s="425"/>
      <c r="DW93" s="425"/>
      <c r="DY93" s="644"/>
      <c r="DZ93" s="644"/>
      <c r="EA93" s="644"/>
      <c r="EB93" s="644"/>
      <c r="EC93" s="644"/>
      <c r="ED93" s="644"/>
      <c r="EE93" s="644"/>
      <c r="EF93" s="644"/>
      <c r="EG93" s="644"/>
      <c r="EH93" s="644"/>
      <c r="EI93" s="644"/>
      <c r="EJ93" s="644"/>
      <c r="EK93" s="644"/>
      <c r="EL93" s="644"/>
      <c r="EM93" s="644"/>
      <c r="EN93" s="644"/>
      <c r="EO93" s="644"/>
      <c r="EP93" s="644"/>
      <c r="EQ93" s="644"/>
      <c r="ER93" s="644"/>
      <c r="ES93" s="644"/>
      <c r="ET93" s="644"/>
      <c r="EU93" s="644"/>
      <c r="EV93" s="644"/>
      <c r="EW93" s="644"/>
      <c r="EX93" s="644"/>
      <c r="EY93" s="644"/>
      <c r="EZ93" s="429"/>
      <c r="FA93" s="429"/>
      <c r="FB93" s="429"/>
      <c r="FC93" s="429"/>
      <c r="FD93" s="429"/>
      <c r="FE93" s="429"/>
      <c r="FF93" s="429"/>
      <c r="FG93" s="429"/>
      <c r="FH93" s="429"/>
      <c r="FI93" s="429"/>
      <c r="FJ93" s="429"/>
      <c r="FK93" s="429"/>
      <c r="FL93" s="429"/>
      <c r="FN93" s="430"/>
      <c r="FO93" s="431"/>
      <c r="FP93" s="431"/>
      <c r="FQ93" s="431"/>
      <c r="FR93" s="431"/>
      <c r="FS93" s="431"/>
      <c r="FT93" s="431"/>
      <c r="FU93" s="431"/>
      <c r="FV93" s="431"/>
      <c r="FW93" s="431"/>
      <c r="FX93" s="431"/>
      <c r="FY93" s="431"/>
      <c r="FZ93" s="431"/>
      <c r="GA93" s="431"/>
      <c r="GB93" s="431"/>
      <c r="GC93" s="431"/>
      <c r="GD93" s="431"/>
      <c r="GE93" s="431"/>
      <c r="GF93" s="431"/>
      <c r="GG93" s="431"/>
      <c r="GH93" s="431"/>
      <c r="GI93" s="431"/>
      <c r="GJ93" s="431"/>
      <c r="GM93" s="413"/>
      <c r="GN93" s="413"/>
      <c r="GO93" s="413"/>
      <c r="GP93" s="413"/>
      <c r="GQ93" s="413"/>
      <c r="GR93" s="413"/>
      <c r="GS93" s="413"/>
      <c r="GT93" s="413"/>
      <c r="GU93" s="413"/>
      <c r="GV93" s="413"/>
      <c r="GW93" s="413"/>
      <c r="GX93" s="413"/>
      <c r="GY93" s="413"/>
    </row>
    <row r="94" spans="1:208" ht="6" customHeight="1">
      <c r="A94" s="398"/>
      <c r="B94" s="398"/>
      <c r="C94" s="398"/>
      <c r="D94" s="398"/>
      <c r="E94" s="398"/>
      <c r="F94" s="398"/>
      <c r="G94" s="398"/>
      <c r="H94" s="398"/>
      <c r="I94" s="398"/>
      <c r="J94" s="398"/>
      <c r="K94" s="398"/>
      <c r="L94" s="398"/>
      <c r="M94" s="398"/>
      <c r="N94" s="398"/>
      <c r="O94" s="398"/>
      <c r="P94" s="398"/>
      <c r="Q94" s="398"/>
      <c r="R94" s="398"/>
      <c r="S94" s="398"/>
      <c r="T94" s="413"/>
      <c r="U94" s="413"/>
      <c r="V94" s="413"/>
      <c r="W94" s="413"/>
      <c r="X94" s="413"/>
      <c r="Y94" s="413"/>
      <c r="Z94" s="413"/>
      <c r="AA94" s="413"/>
      <c r="AB94" s="413"/>
      <c r="AC94" s="413"/>
      <c r="AD94" s="413"/>
      <c r="AE94" s="413"/>
      <c r="AF94" s="413"/>
      <c r="AG94" s="413"/>
      <c r="AH94" s="413"/>
      <c r="AI94" s="413"/>
      <c r="AJ94" s="413"/>
      <c r="AK94" s="413"/>
      <c r="AL94" s="413"/>
      <c r="AM94" s="413"/>
      <c r="AN94" s="413"/>
      <c r="AO94" s="413"/>
      <c r="AP94" s="413"/>
      <c r="AQ94" s="413"/>
      <c r="AR94" s="413"/>
      <c r="AS94" s="413"/>
      <c r="AT94" s="413"/>
      <c r="AU94" s="413"/>
      <c r="AV94" s="413"/>
      <c r="AW94" s="413"/>
      <c r="AX94" s="413"/>
      <c r="AY94" s="413"/>
      <c r="AZ94" s="413"/>
      <c r="BA94" s="413"/>
      <c r="BB94" s="413"/>
      <c r="BC94" s="413"/>
      <c r="BD94" s="413"/>
      <c r="BE94" s="413"/>
      <c r="BF94" s="413"/>
      <c r="BG94" s="413"/>
      <c r="BH94" s="413"/>
      <c r="BI94" s="413"/>
      <c r="BJ94" s="413"/>
      <c r="BK94" s="413"/>
      <c r="BL94" s="413"/>
      <c r="BM94" s="413"/>
      <c r="BN94" s="413"/>
      <c r="BO94" s="413"/>
      <c r="BP94" s="413"/>
      <c r="BQ94" s="413"/>
      <c r="BR94" s="413"/>
      <c r="BS94" s="413"/>
      <c r="BT94" s="413"/>
      <c r="BU94" s="413"/>
      <c r="BV94" s="413"/>
      <c r="BW94" s="404"/>
      <c r="BX94" s="425"/>
      <c r="BY94" s="425"/>
      <c r="BZ94" s="425"/>
      <c r="CA94" s="425"/>
      <c r="CB94" s="425"/>
      <c r="CC94" s="425"/>
      <c r="CD94" s="425"/>
      <c r="CE94" s="425"/>
      <c r="CF94" s="425"/>
      <c r="CG94" s="425"/>
      <c r="CH94" s="425"/>
      <c r="CI94" s="425"/>
      <c r="CJ94" s="425"/>
      <c r="CK94" s="425"/>
      <c r="CL94" s="425"/>
      <c r="CM94" s="425"/>
      <c r="CN94" s="425"/>
      <c r="CO94" s="425"/>
      <c r="CP94" s="425"/>
      <c r="CQ94" s="425"/>
      <c r="CR94" s="425"/>
      <c r="CS94" s="425"/>
      <c r="CT94" s="425"/>
      <c r="CU94" s="425"/>
      <c r="CV94" s="425"/>
      <c r="CW94" s="425"/>
      <c r="CX94" s="425"/>
      <c r="CY94" s="425"/>
      <c r="CZ94" s="425"/>
      <c r="DA94" s="425"/>
      <c r="DB94" s="425"/>
      <c r="DC94" s="425"/>
      <c r="DD94" s="425"/>
      <c r="DE94" s="425"/>
      <c r="DF94" s="425"/>
      <c r="DG94" s="425"/>
      <c r="DH94" s="425"/>
      <c r="DI94" s="425"/>
      <c r="DJ94" s="425"/>
      <c r="DK94" s="425"/>
      <c r="DL94" s="425"/>
      <c r="DM94" s="425"/>
      <c r="DN94" s="425"/>
      <c r="DO94" s="425"/>
      <c r="DP94" s="425"/>
      <c r="DQ94" s="425"/>
      <c r="DR94" s="425"/>
      <c r="DS94" s="425"/>
      <c r="DT94" s="425"/>
      <c r="DU94" s="425"/>
      <c r="DV94" s="425"/>
      <c r="DW94" s="425"/>
      <c r="DY94" s="432"/>
      <c r="DZ94" s="432"/>
      <c r="EA94" s="432"/>
      <c r="EB94" s="432"/>
      <c r="EC94" s="432"/>
      <c r="ED94" s="432"/>
      <c r="EE94" s="432"/>
      <c r="EF94" s="432"/>
      <c r="EG94" s="432"/>
      <c r="EH94" s="432"/>
      <c r="EI94" s="432"/>
      <c r="EJ94" s="432"/>
      <c r="EK94" s="432"/>
      <c r="EL94" s="432"/>
      <c r="EM94" s="432"/>
      <c r="EN94" s="432"/>
      <c r="EO94" s="432"/>
      <c r="EP94" s="432"/>
      <c r="EQ94" s="432"/>
      <c r="ER94" s="432"/>
      <c r="ES94" s="432"/>
      <c r="ET94" s="432"/>
      <c r="EU94" s="432"/>
      <c r="EV94" s="432"/>
      <c r="EW94" s="432"/>
      <c r="EX94" s="432"/>
      <c r="EY94" s="432"/>
      <c r="EZ94" s="429"/>
      <c r="FA94" s="429"/>
      <c r="FB94" s="429"/>
      <c r="FC94" s="429"/>
      <c r="FD94" s="429"/>
      <c r="FE94" s="429"/>
      <c r="FF94" s="429"/>
      <c r="FG94" s="429"/>
      <c r="FH94" s="429"/>
      <c r="FI94" s="429"/>
      <c r="FJ94" s="429"/>
      <c r="FK94" s="429"/>
      <c r="FL94" s="429"/>
      <c r="FN94" s="430"/>
      <c r="FO94" s="431"/>
      <c r="FP94" s="431"/>
      <c r="FQ94" s="431"/>
      <c r="FR94" s="431"/>
      <c r="FS94" s="431"/>
      <c r="FT94" s="431"/>
      <c r="FU94" s="431"/>
      <c r="FV94" s="431"/>
      <c r="FW94" s="431"/>
      <c r="FX94" s="431"/>
      <c r="FY94" s="431"/>
      <c r="FZ94" s="431"/>
      <c r="GA94" s="431"/>
      <c r="GB94" s="431"/>
      <c r="GC94" s="431"/>
      <c r="GD94" s="431"/>
      <c r="GE94" s="431"/>
      <c r="GF94" s="431"/>
      <c r="GG94" s="431"/>
      <c r="GH94" s="431"/>
      <c r="GI94" s="431"/>
      <c r="GJ94" s="431"/>
      <c r="GM94" s="413"/>
      <c r="GN94" s="413"/>
      <c r="GO94" s="413"/>
      <c r="GP94" s="413"/>
      <c r="GQ94" s="413"/>
      <c r="GR94" s="413"/>
      <c r="GS94" s="413"/>
      <c r="GT94" s="413"/>
      <c r="GU94" s="413"/>
      <c r="GV94" s="413"/>
      <c r="GW94" s="413"/>
      <c r="GX94" s="413"/>
      <c r="GY94" s="413"/>
    </row>
    <row r="95" spans="1:208" ht="6" customHeight="1">
      <c r="A95" s="398"/>
      <c r="B95" s="398"/>
      <c r="C95" s="398"/>
      <c r="D95" s="398"/>
      <c r="E95" s="398"/>
      <c r="F95" s="398"/>
      <c r="G95" s="398"/>
      <c r="H95" s="398"/>
      <c r="I95" s="398"/>
      <c r="J95" s="398"/>
      <c r="K95" s="398"/>
      <c r="L95" s="398"/>
      <c r="M95" s="398"/>
      <c r="N95" s="398"/>
      <c r="O95" s="398"/>
      <c r="P95" s="398"/>
      <c r="Q95" s="398"/>
      <c r="R95" s="398"/>
      <c r="S95" s="398"/>
      <c r="T95" s="413"/>
      <c r="U95" s="413"/>
      <c r="V95" s="413"/>
      <c r="W95" s="413"/>
      <c r="X95" s="413"/>
      <c r="Y95" s="413"/>
      <c r="Z95" s="413"/>
      <c r="AA95" s="413"/>
      <c r="AB95" s="413"/>
      <c r="AC95" s="413"/>
      <c r="AD95" s="413"/>
      <c r="AE95" s="413"/>
      <c r="AF95" s="413"/>
      <c r="AG95" s="413"/>
      <c r="AH95" s="413"/>
      <c r="AI95" s="413"/>
      <c r="AJ95" s="413"/>
      <c r="AK95" s="413"/>
      <c r="AL95" s="413"/>
      <c r="AM95" s="413"/>
      <c r="AN95" s="413"/>
      <c r="AO95" s="413"/>
      <c r="AP95" s="413"/>
      <c r="AQ95" s="413"/>
      <c r="AR95" s="413"/>
      <c r="AS95" s="413"/>
      <c r="AT95" s="413"/>
      <c r="AU95" s="413"/>
      <c r="AV95" s="413"/>
      <c r="AW95" s="413"/>
      <c r="AX95" s="413"/>
      <c r="AY95" s="413"/>
      <c r="AZ95" s="413"/>
      <c r="BA95" s="413"/>
      <c r="BB95" s="413"/>
      <c r="BC95" s="413"/>
      <c r="BD95" s="413"/>
      <c r="BE95" s="413"/>
      <c r="BF95" s="413"/>
      <c r="BG95" s="413"/>
      <c r="BH95" s="413"/>
      <c r="BI95" s="413"/>
      <c r="BJ95" s="413"/>
      <c r="BK95" s="413"/>
      <c r="BL95" s="413"/>
      <c r="BM95" s="413"/>
      <c r="BN95" s="413"/>
      <c r="BO95" s="413"/>
      <c r="BP95" s="413"/>
      <c r="BQ95" s="413"/>
      <c r="BR95" s="413"/>
      <c r="BS95" s="413"/>
      <c r="BT95" s="413"/>
      <c r="BU95" s="413"/>
      <c r="BV95" s="413"/>
      <c r="BW95" s="404"/>
      <c r="BX95" s="425"/>
      <c r="BY95" s="425"/>
      <c r="BZ95" s="425"/>
      <c r="CA95" s="425"/>
      <c r="CB95" s="425"/>
      <c r="CC95" s="425"/>
      <c r="CD95" s="425"/>
      <c r="CE95" s="425"/>
      <c r="CF95" s="425"/>
      <c r="CG95" s="425"/>
      <c r="CH95" s="425"/>
      <c r="CI95" s="425"/>
      <c r="CJ95" s="425"/>
      <c r="CK95" s="425"/>
      <c r="CL95" s="425"/>
      <c r="CM95" s="425"/>
      <c r="CN95" s="425"/>
      <c r="CO95" s="425"/>
      <c r="CP95" s="425"/>
      <c r="CQ95" s="425"/>
      <c r="CR95" s="425"/>
      <c r="CS95" s="425"/>
      <c r="CT95" s="425"/>
      <c r="CU95" s="425"/>
      <c r="CV95" s="425"/>
      <c r="CW95" s="425"/>
      <c r="CX95" s="425"/>
      <c r="CY95" s="425"/>
      <c r="CZ95" s="425"/>
      <c r="DA95" s="425"/>
      <c r="DB95" s="425"/>
      <c r="DC95" s="425"/>
      <c r="DD95" s="425"/>
      <c r="DE95" s="425"/>
      <c r="DF95" s="425"/>
      <c r="DG95" s="425"/>
      <c r="DH95" s="425"/>
      <c r="DI95" s="425"/>
      <c r="DJ95" s="425"/>
      <c r="DK95" s="425"/>
      <c r="DL95" s="425"/>
      <c r="DM95" s="425"/>
      <c r="DN95" s="425"/>
      <c r="DO95" s="425"/>
      <c r="DP95" s="425"/>
      <c r="DQ95" s="425"/>
      <c r="DR95" s="425"/>
      <c r="DS95" s="425"/>
      <c r="DT95" s="425"/>
      <c r="DU95" s="425"/>
      <c r="DV95" s="425"/>
      <c r="DW95" s="425"/>
      <c r="DY95" s="432"/>
      <c r="DZ95" s="432"/>
      <c r="EA95" s="432"/>
      <c r="EB95" s="432"/>
      <c r="EC95" s="432"/>
      <c r="ED95" s="432"/>
      <c r="EE95" s="432"/>
      <c r="EF95" s="432"/>
      <c r="EG95" s="432"/>
      <c r="EH95" s="432"/>
      <c r="EI95" s="432"/>
      <c r="EJ95" s="432"/>
      <c r="EK95" s="432"/>
      <c r="EL95" s="432"/>
      <c r="EM95" s="432"/>
      <c r="EN95" s="432"/>
      <c r="EO95" s="432"/>
      <c r="EP95" s="432"/>
      <c r="EQ95" s="432"/>
      <c r="ER95" s="432"/>
      <c r="ES95" s="432"/>
      <c r="ET95" s="432"/>
      <c r="EU95" s="432"/>
      <c r="EV95" s="432"/>
      <c r="EW95" s="432"/>
      <c r="EX95" s="432"/>
      <c r="EY95" s="432"/>
      <c r="EZ95" s="429"/>
      <c r="FA95" s="429"/>
      <c r="FB95" s="429"/>
      <c r="FC95" s="429"/>
      <c r="FD95" s="429"/>
      <c r="FE95" s="429"/>
      <c r="FF95" s="429"/>
      <c r="FG95" s="429"/>
      <c r="FH95" s="429"/>
      <c r="FI95" s="429"/>
      <c r="FJ95" s="429"/>
      <c r="FK95" s="429"/>
      <c r="FL95" s="429"/>
      <c r="FN95" s="430"/>
      <c r="FO95" s="431"/>
      <c r="FP95" s="431"/>
      <c r="FQ95" s="431"/>
      <c r="FR95" s="431"/>
      <c r="FS95" s="431"/>
      <c r="FT95" s="431"/>
      <c r="FU95" s="431"/>
      <c r="FV95" s="431"/>
      <c r="FW95" s="431"/>
      <c r="FX95" s="431"/>
      <c r="FY95" s="431"/>
      <c r="FZ95" s="431"/>
      <c r="GA95" s="431"/>
      <c r="GB95" s="431"/>
      <c r="GC95" s="431"/>
      <c r="GD95" s="431"/>
      <c r="GE95" s="431"/>
      <c r="GF95" s="431"/>
      <c r="GG95" s="431"/>
      <c r="GH95" s="431"/>
      <c r="GI95" s="431"/>
      <c r="GJ95" s="431"/>
      <c r="GM95" s="413"/>
      <c r="GN95" s="413"/>
      <c r="GO95" s="413"/>
      <c r="GP95" s="413"/>
      <c r="GQ95" s="413"/>
      <c r="GR95" s="413"/>
      <c r="GS95" s="413"/>
      <c r="GT95" s="413"/>
      <c r="GU95" s="413"/>
      <c r="GV95" s="413"/>
      <c r="GW95" s="413"/>
      <c r="GX95" s="413"/>
      <c r="GY95" s="413"/>
    </row>
    <row r="96" spans="1:208" ht="12" customHeight="1">
      <c r="A96" s="645" t="s">
        <v>502</v>
      </c>
      <c r="B96" s="645"/>
      <c r="C96" s="645"/>
      <c r="D96" s="645"/>
      <c r="E96" s="645"/>
      <c r="F96" s="645"/>
      <c r="G96" s="645"/>
      <c r="H96" s="645"/>
      <c r="I96" s="645"/>
      <c r="J96" s="645"/>
      <c r="K96" s="645"/>
      <c r="L96" s="645"/>
      <c r="M96" s="645"/>
      <c r="N96" s="646" t="s">
        <v>503</v>
      </c>
      <c r="O96" s="646"/>
      <c r="P96" s="646"/>
      <c r="Q96" s="646"/>
      <c r="R96" s="646"/>
      <c r="S96" s="646"/>
      <c r="T96" s="433"/>
      <c r="U96" s="433"/>
      <c r="V96" s="645" t="s">
        <v>12</v>
      </c>
      <c r="W96" s="645"/>
      <c r="X96" s="645"/>
      <c r="Y96" s="645"/>
      <c r="Z96" s="645"/>
      <c r="AA96" s="645"/>
      <c r="AB96" s="645"/>
      <c r="AC96" s="645"/>
      <c r="AD96" s="645"/>
      <c r="AE96" s="645"/>
      <c r="AF96" s="645"/>
      <c r="AG96" s="645"/>
      <c r="AH96" s="645"/>
      <c r="AI96" s="645"/>
      <c r="AJ96" s="645"/>
      <c r="AK96" s="645"/>
      <c r="AL96" s="645"/>
      <c r="AM96" s="647">
        <f>+BS!H4</f>
        <v>0</v>
      </c>
      <c r="AN96" s="647"/>
      <c r="AO96" s="647"/>
      <c r="AP96" s="647"/>
      <c r="AQ96" s="647"/>
      <c r="AR96" s="647"/>
      <c r="AS96" s="647"/>
      <c r="AT96" s="647"/>
      <c r="AU96" s="647"/>
      <c r="AV96" s="647"/>
      <c r="AW96" s="647"/>
      <c r="AX96" s="647"/>
      <c r="AY96" s="647"/>
      <c r="AZ96" s="647"/>
      <c r="BA96" s="413"/>
      <c r="BB96" s="413"/>
      <c r="BC96" s="413"/>
      <c r="BD96" s="413"/>
      <c r="BE96" s="413"/>
      <c r="BF96" s="413"/>
      <c r="BG96" s="413"/>
      <c r="BH96" s="413"/>
      <c r="BI96" s="413"/>
      <c r="BJ96" s="413"/>
      <c r="EZ96" s="434"/>
      <c r="FA96" s="434"/>
      <c r="FB96" s="434"/>
      <c r="FC96" s="434"/>
      <c r="FD96" s="434"/>
      <c r="FE96" s="434"/>
      <c r="FF96" s="434"/>
      <c r="FG96" s="434"/>
      <c r="FH96" s="434"/>
      <c r="FI96" s="434"/>
      <c r="FJ96" s="434"/>
      <c r="FK96" s="434"/>
      <c r="FL96" s="434"/>
    </row>
    <row r="97" spans="1:168" ht="6" customHeight="1">
      <c r="A97" s="398"/>
      <c r="B97" s="398"/>
      <c r="C97" s="398"/>
      <c r="D97" s="398"/>
      <c r="E97" s="398"/>
      <c r="F97" s="398"/>
      <c r="G97" s="398"/>
      <c r="H97" s="398"/>
      <c r="I97" s="398"/>
      <c r="J97" s="398"/>
      <c r="K97" s="398"/>
      <c r="L97" s="398"/>
      <c r="M97" s="398"/>
      <c r="N97" s="398"/>
      <c r="O97" s="398"/>
      <c r="P97" s="398"/>
      <c r="Q97" s="398"/>
      <c r="R97" s="398"/>
      <c r="S97" s="398"/>
      <c r="T97" s="413"/>
      <c r="U97" s="413"/>
      <c r="V97" s="413"/>
      <c r="W97" s="413"/>
      <c r="X97" s="413"/>
      <c r="Y97" s="413"/>
      <c r="AB97" s="413"/>
      <c r="AC97" s="413"/>
      <c r="AD97" s="413"/>
      <c r="AE97" s="413"/>
      <c r="AF97" s="413"/>
      <c r="AG97" s="413"/>
      <c r="AH97" s="413"/>
      <c r="AI97" s="413"/>
      <c r="AJ97" s="413"/>
      <c r="AK97" s="413"/>
      <c r="AL97" s="413"/>
      <c r="AM97" s="413"/>
      <c r="AN97" s="413"/>
      <c r="AO97" s="413"/>
      <c r="AP97" s="413"/>
      <c r="AQ97" s="413"/>
      <c r="AR97" s="413"/>
      <c r="AS97" s="413"/>
      <c r="AT97" s="413"/>
      <c r="AU97" s="413"/>
      <c r="AV97" s="413"/>
      <c r="AW97" s="413"/>
      <c r="AX97" s="413"/>
      <c r="AY97" s="413"/>
      <c r="AZ97" s="413"/>
      <c r="BA97" s="413"/>
      <c r="BB97" s="413"/>
      <c r="BC97" s="413"/>
      <c r="BD97" s="413"/>
      <c r="BE97" s="413"/>
      <c r="BF97" s="413"/>
      <c r="BG97" s="413"/>
      <c r="BH97" s="413"/>
      <c r="BI97" s="413"/>
      <c r="BJ97" s="413"/>
      <c r="EZ97" s="434"/>
      <c r="FA97" s="434"/>
      <c r="FB97" s="434"/>
      <c r="FC97" s="434"/>
      <c r="FD97" s="434"/>
      <c r="FE97" s="434"/>
      <c r="FF97" s="434"/>
      <c r="FG97" s="434"/>
      <c r="FH97" s="434"/>
      <c r="FI97" s="434"/>
      <c r="FJ97" s="434"/>
      <c r="FK97" s="434"/>
      <c r="FL97" s="434"/>
    </row>
    <row r="98" spans="1:168" ht="6" customHeight="1">
      <c r="A98" s="398"/>
      <c r="B98" s="398"/>
      <c r="C98" s="398"/>
      <c r="D98" s="398"/>
      <c r="E98" s="398"/>
      <c r="F98" s="398"/>
      <c r="G98" s="398"/>
      <c r="H98" s="398"/>
      <c r="I98" s="398"/>
      <c r="J98" s="398"/>
      <c r="K98" s="398"/>
      <c r="L98" s="398"/>
      <c r="M98" s="398"/>
      <c r="N98" s="398"/>
      <c r="O98" s="398"/>
      <c r="P98" s="398"/>
      <c r="Q98" s="398"/>
      <c r="R98" s="398"/>
      <c r="S98" s="398"/>
      <c r="T98" s="413"/>
      <c r="U98" s="413"/>
      <c r="V98" s="413"/>
      <c r="W98" s="413"/>
      <c r="X98" s="413"/>
      <c r="Y98" s="413"/>
      <c r="AA98" s="413"/>
      <c r="AB98" s="413"/>
      <c r="AC98" s="413"/>
      <c r="AD98" s="413"/>
      <c r="AE98" s="413"/>
      <c r="AF98" s="413"/>
      <c r="AG98" s="413"/>
      <c r="AH98" s="413"/>
      <c r="AI98" s="413"/>
      <c r="AJ98" s="413"/>
      <c r="AK98" s="413"/>
      <c r="AL98" s="413"/>
      <c r="AM98" s="413"/>
      <c r="AN98" s="413"/>
      <c r="AO98" s="413"/>
      <c r="AP98" s="413"/>
      <c r="AQ98" s="413"/>
      <c r="AR98" s="413"/>
      <c r="AS98" s="413"/>
      <c r="AT98" s="413"/>
      <c r="AU98" s="413"/>
      <c r="AV98" s="413"/>
      <c r="AW98" s="413"/>
      <c r="AX98" s="413"/>
      <c r="AY98" s="413"/>
      <c r="AZ98" s="413"/>
      <c r="BA98" s="413"/>
      <c r="BB98" s="413"/>
      <c r="BC98" s="413"/>
      <c r="BD98" s="413"/>
      <c r="BE98" s="413"/>
      <c r="BF98" s="413"/>
      <c r="BG98" s="413"/>
      <c r="BH98" s="413"/>
      <c r="BI98" s="413"/>
      <c r="BJ98" s="413"/>
      <c r="EZ98" s="434"/>
      <c r="FA98" s="434"/>
      <c r="FB98" s="434"/>
      <c r="FC98" s="434"/>
      <c r="FD98" s="434"/>
      <c r="FE98" s="434"/>
      <c r="FF98" s="434"/>
      <c r="FG98" s="434"/>
      <c r="FH98" s="434"/>
      <c r="FI98" s="434"/>
      <c r="FJ98" s="434"/>
      <c r="FK98" s="434"/>
      <c r="FL98" s="434"/>
    </row>
    <row r="99" spans="1:168" ht="6" customHeight="1">
      <c r="A99" s="398"/>
      <c r="B99" s="398"/>
      <c r="C99" s="398"/>
      <c r="D99" s="398"/>
      <c r="E99" s="398"/>
      <c r="F99" s="398"/>
      <c r="G99" s="398"/>
      <c r="H99" s="398"/>
      <c r="I99" s="398"/>
      <c r="J99" s="398"/>
      <c r="K99" s="398"/>
      <c r="L99" s="398"/>
      <c r="M99" s="398"/>
      <c r="N99" s="398"/>
      <c r="O99" s="398"/>
      <c r="P99" s="398"/>
      <c r="Q99" s="398"/>
      <c r="R99" s="398"/>
      <c r="S99" s="398"/>
      <c r="T99" s="413"/>
      <c r="U99" s="413"/>
      <c r="V99" s="413"/>
      <c r="W99" s="413"/>
      <c r="AA99" s="413"/>
      <c r="AB99" s="413"/>
      <c r="AC99" s="413"/>
      <c r="AD99" s="413"/>
      <c r="AE99" s="413"/>
      <c r="AF99" s="413"/>
      <c r="AG99" s="413"/>
      <c r="AH99" s="413"/>
      <c r="AI99" s="413"/>
      <c r="AJ99" s="413"/>
      <c r="AK99" s="413"/>
      <c r="AL99" s="413"/>
      <c r="AM99" s="413"/>
      <c r="AN99" s="413"/>
      <c r="AO99" s="413"/>
      <c r="AP99" s="413"/>
      <c r="AQ99" s="413"/>
      <c r="AR99" s="413"/>
      <c r="AS99" s="413"/>
      <c r="AT99" s="413"/>
      <c r="AU99" s="413"/>
      <c r="AV99" s="413"/>
      <c r="AW99" s="413"/>
      <c r="AX99" s="413"/>
      <c r="AY99" s="413"/>
      <c r="AZ99" s="413"/>
      <c r="BA99" s="413"/>
      <c r="BB99" s="413"/>
      <c r="BC99" s="413"/>
      <c r="BD99" s="413"/>
      <c r="BE99" s="413"/>
      <c r="BF99" s="413"/>
      <c r="BG99" s="413"/>
      <c r="BH99" s="413"/>
      <c r="BI99" s="413"/>
      <c r="BJ99" s="413"/>
      <c r="EZ99" s="434"/>
      <c r="FA99" s="434"/>
      <c r="FB99" s="434"/>
      <c r="FC99" s="434"/>
      <c r="FD99" s="434"/>
      <c r="FE99" s="434"/>
      <c r="FF99" s="434"/>
      <c r="FG99" s="434"/>
      <c r="FH99" s="434"/>
      <c r="FI99" s="434"/>
      <c r="FJ99" s="434"/>
      <c r="FK99" s="434"/>
      <c r="FL99" s="434"/>
    </row>
    <row r="100" spans="1:168" ht="6" customHeight="1">
      <c r="A100" s="398"/>
      <c r="B100" s="398"/>
      <c r="C100" s="398"/>
      <c r="D100" s="398"/>
      <c r="E100" s="398"/>
      <c r="F100" s="398"/>
      <c r="G100" s="398"/>
      <c r="H100" s="398"/>
      <c r="I100" s="398"/>
      <c r="J100" s="398"/>
      <c r="K100" s="398"/>
      <c r="L100" s="398"/>
      <c r="M100" s="398"/>
      <c r="N100" s="398"/>
      <c r="O100" s="398"/>
      <c r="P100" s="398"/>
      <c r="Q100" s="398"/>
      <c r="R100" s="398"/>
      <c r="S100" s="398"/>
      <c r="T100" s="413"/>
      <c r="U100" s="413"/>
      <c r="V100" s="413"/>
      <c r="W100" s="413"/>
      <c r="AA100" s="413"/>
      <c r="AB100" s="413"/>
      <c r="AC100" s="413"/>
      <c r="AD100" s="413"/>
      <c r="AE100" s="413"/>
      <c r="AF100" s="413"/>
      <c r="AG100" s="413"/>
      <c r="AH100" s="413"/>
      <c r="AI100" s="413"/>
      <c r="AJ100" s="413"/>
      <c r="AK100" s="413"/>
      <c r="AL100" s="413"/>
      <c r="AM100" s="413"/>
      <c r="AN100" s="413"/>
      <c r="AO100" s="413"/>
      <c r="AP100" s="413"/>
      <c r="AQ100" s="413"/>
      <c r="AR100" s="413"/>
      <c r="AS100" s="413"/>
      <c r="AT100" s="413"/>
      <c r="AU100" s="413"/>
      <c r="AV100" s="413"/>
      <c r="AW100" s="413"/>
      <c r="AX100" s="413"/>
      <c r="AY100" s="413"/>
      <c r="AZ100" s="413"/>
      <c r="BA100" s="413"/>
      <c r="BB100" s="413"/>
      <c r="BC100" s="413"/>
      <c r="BD100" s="413"/>
      <c r="BE100" s="413"/>
      <c r="BF100" s="413"/>
      <c r="BG100" s="413"/>
      <c r="BH100" s="413"/>
      <c r="BI100" s="413"/>
      <c r="BJ100" s="413"/>
      <c r="EZ100" s="434"/>
      <c r="FA100" s="434"/>
      <c r="FB100" s="434"/>
      <c r="FC100" s="434"/>
      <c r="FD100" s="434"/>
      <c r="FE100" s="434"/>
      <c r="FF100" s="434"/>
      <c r="FG100" s="434"/>
      <c r="FH100" s="434"/>
      <c r="FI100" s="434"/>
      <c r="FJ100" s="434"/>
      <c r="FK100" s="434"/>
      <c r="FL100" s="434"/>
    </row>
    <row r="101" spans="1:168" ht="6" customHeight="1">
      <c r="A101" s="398"/>
      <c r="B101" s="398"/>
      <c r="C101" s="398"/>
      <c r="D101" s="398"/>
      <c r="E101" s="398"/>
      <c r="F101" s="398"/>
      <c r="G101" s="398"/>
      <c r="H101" s="398"/>
      <c r="I101" s="398"/>
      <c r="J101" s="398"/>
      <c r="K101" s="398"/>
      <c r="L101" s="398"/>
      <c r="M101" s="398"/>
      <c r="N101" s="398"/>
      <c r="O101" s="398"/>
      <c r="P101" s="398"/>
      <c r="Q101" s="398"/>
      <c r="R101" s="398"/>
      <c r="S101" s="398"/>
      <c r="T101" s="413"/>
      <c r="U101" s="413"/>
      <c r="V101" s="413"/>
      <c r="W101" s="413"/>
      <c r="AA101" s="413"/>
      <c r="AB101" s="413"/>
      <c r="AC101" s="413"/>
      <c r="AD101" s="413"/>
      <c r="AE101" s="413"/>
      <c r="AF101" s="413"/>
      <c r="AG101" s="413"/>
      <c r="AH101" s="413"/>
      <c r="AI101" s="413"/>
      <c r="AJ101" s="413"/>
      <c r="AK101" s="413"/>
      <c r="AL101" s="413"/>
      <c r="AM101" s="413"/>
      <c r="AN101" s="413"/>
      <c r="AO101" s="413"/>
      <c r="AP101" s="413"/>
      <c r="AQ101" s="413"/>
      <c r="AR101" s="413"/>
      <c r="AS101" s="413"/>
      <c r="AT101" s="413"/>
      <c r="AU101" s="413"/>
      <c r="AV101" s="413"/>
      <c r="AW101" s="413"/>
      <c r="AX101" s="413"/>
      <c r="AY101" s="413"/>
      <c r="AZ101" s="413"/>
      <c r="BA101" s="413"/>
      <c r="BB101" s="413"/>
      <c r="BC101" s="413"/>
      <c r="BD101" s="413"/>
      <c r="BE101" s="413"/>
      <c r="BF101" s="413"/>
      <c r="BG101" s="413"/>
      <c r="BH101" s="413"/>
      <c r="BI101" s="413"/>
      <c r="BJ101" s="413"/>
    </row>
    <row r="102" spans="1:168" ht="6" customHeight="1">
      <c r="A102" s="398"/>
      <c r="B102" s="398"/>
      <c r="C102" s="398"/>
      <c r="D102" s="398"/>
      <c r="E102" s="398"/>
      <c r="F102" s="398"/>
      <c r="G102" s="398"/>
      <c r="H102" s="398"/>
      <c r="I102" s="398"/>
      <c r="J102" s="398"/>
      <c r="K102" s="398"/>
      <c r="L102" s="398"/>
      <c r="M102" s="398"/>
      <c r="N102" s="398"/>
      <c r="O102" s="398"/>
      <c r="P102" s="398"/>
      <c r="Q102" s="398"/>
      <c r="R102" s="398"/>
      <c r="S102" s="398"/>
      <c r="T102" s="413"/>
      <c r="U102" s="413"/>
      <c r="V102" s="413"/>
      <c r="W102" s="413"/>
      <c r="Z102" s="413"/>
      <c r="AA102" s="413"/>
      <c r="AB102" s="413"/>
      <c r="AC102" s="413"/>
      <c r="AD102" s="413"/>
      <c r="AE102" s="413"/>
      <c r="AF102" s="413"/>
      <c r="AG102" s="413"/>
      <c r="AH102" s="413"/>
      <c r="AI102" s="413"/>
      <c r="AJ102" s="413"/>
      <c r="AK102" s="413"/>
      <c r="AL102" s="413"/>
      <c r="AM102" s="413"/>
      <c r="AN102" s="413"/>
      <c r="AO102" s="413"/>
      <c r="AP102" s="413"/>
      <c r="AQ102" s="413"/>
      <c r="AR102" s="413"/>
      <c r="AS102" s="413"/>
      <c r="AT102" s="413"/>
      <c r="AU102" s="413"/>
      <c r="AV102" s="413"/>
      <c r="AW102" s="413"/>
      <c r="AX102" s="413"/>
      <c r="AY102" s="413"/>
      <c r="AZ102" s="413"/>
      <c r="BA102" s="413"/>
      <c r="BB102" s="413"/>
      <c r="BC102" s="413"/>
      <c r="BD102" s="413"/>
      <c r="BE102" s="413"/>
      <c r="BF102" s="413"/>
      <c r="BG102" s="413"/>
      <c r="BH102" s="413"/>
      <c r="BI102" s="413"/>
      <c r="BJ102" s="413"/>
    </row>
    <row r="103" spans="1:168" ht="6" customHeight="1">
      <c r="A103" s="398"/>
      <c r="B103" s="398"/>
      <c r="C103" s="398"/>
      <c r="D103" s="398"/>
      <c r="E103" s="398"/>
      <c r="F103" s="398"/>
      <c r="G103" s="398"/>
      <c r="H103" s="398"/>
      <c r="I103" s="398"/>
      <c r="J103" s="398"/>
      <c r="K103" s="398"/>
      <c r="L103" s="398"/>
      <c r="M103" s="398"/>
      <c r="N103" s="398"/>
      <c r="O103" s="398"/>
      <c r="P103" s="398"/>
      <c r="Q103" s="398"/>
      <c r="R103" s="398"/>
      <c r="S103" s="398"/>
      <c r="T103" s="413"/>
      <c r="U103" s="413"/>
      <c r="V103" s="413"/>
      <c r="W103" s="413"/>
      <c r="Z103" s="413"/>
      <c r="AA103" s="413"/>
      <c r="AB103" s="413"/>
      <c r="AC103" s="413"/>
      <c r="AD103" s="413"/>
      <c r="AE103" s="413"/>
      <c r="AF103" s="413"/>
      <c r="AG103" s="413"/>
      <c r="AH103" s="413"/>
      <c r="AI103" s="413"/>
      <c r="AJ103" s="413"/>
      <c r="AK103" s="413"/>
      <c r="AL103" s="413"/>
      <c r="AM103" s="413"/>
      <c r="AN103" s="413"/>
      <c r="AO103" s="413"/>
      <c r="AP103" s="413"/>
      <c r="AQ103" s="413"/>
      <c r="AR103" s="413"/>
      <c r="AS103" s="413"/>
      <c r="AT103" s="413"/>
      <c r="AU103" s="413"/>
      <c r="AV103" s="413"/>
      <c r="AW103" s="413"/>
      <c r="AX103" s="413"/>
      <c r="AY103" s="413"/>
      <c r="AZ103" s="413"/>
      <c r="BA103" s="413"/>
      <c r="BB103" s="413"/>
      <c r="BC103" s="413"/>
      <c r="BD103" s="413"/>
      <c r="BE103" s="413"/>
      <c r="BF103" s="413"/>
      <c r="BG103" s="413"/>
      <c r="BH103" s="413"/>
      <c r="BI103" s="413"/>
      <c r="BJ103" s="413"/>
    </row>
    <row r="104" spans="1:168" ht="6" customHeight="1">
      <c r="A104" s="398"/>
      <c r="B104" s="398"/>
      <c r="C104" s="398"/>
      <c r="D104" s="398"/>
      <c r="E104" s="398"/>
      <c r="F104" s="398"/>
      <c r="G104" s="398"/>
      <c r="H104" s="398"/>
      <c r="I104" s="398"/>
      <c r="J104" s="398"/>
      <c r="K104" s="398"/>
      <c r="L104" s="398"/>
      <c r="M104" s="398"/>
      <c r="N104" s="398"/>
      <c r="O104" s="398"/>
      <c r="P104" s="398"/>
      <c r="Q104" s="398"/>
      <c r="R104" s="398"/>
      <c r="S104" s="398"/>
      <c r="T104" s="413"/>
      <c r="U104" s="413"/>
      <c r="V104" s="413"/>
      <c r="W104" s="413"/>
      <c r="Z104" s="413"/>
      <c r="AA104" s="413"/>
      <c r="AB104" s="413"/>
      <c r="AC104" s="413"/>
      <c r="AD104" s="413"/>
      <c r="AE104" s="413"/>
      <c r="AF104" s="413"/>
      <c r="AG104" s="413"/>
      <c r="AH104" s="413"/>
      <c r="AI104" s="413"/>
      <c r="AJ104" s="413"/>
      <c r="AK104" s="413"/>
      <c r="AL104" s="413"/>
      <c r="AM104" s="413"/>
      <c r="AN104" s="413"/>
      <c r="AO104" s="413"/>
      <c r="AP104" s="413"/>
      <c r="AQ104" s="413"/>
      <c r="AR104" s="413"/>
      <c r="AS104" s="413"/>
      <c r="AT104" s="413"/>
      <c r="AU104" s="413"/>
      <c r="AV104" s="413"/>
      <c r="AW104" s="413"/>
      <c r="AX104" s="413"/>
      <c r="AY104" s="413"/>
      <c r="AZ104" s="413"/>
      <c r="BA104" s="413"/>
      <c r="BB104" s="413"/>
      <c r="BC104" s="413"/>
      <c r="BD104" s="413"/>
      <c r="BE104" s="413"/>
      <c r="BF104" s="413"/>
      <c r="BG104" s="413"/>
      <c r="BH104" s="413"/>
      <c r="BI104" s="413"/>
      <c r="BJ104" s="413"/>
    </row>
    <row r="105" spans="1:168" ht="6" customHeight="1">
      <c r="A105" s="435"/>
      <c r="B105" s="398"/>
      <c r="C105" s="398"/>
      <c r="D105" s="398"/>
      <c r="E105" s="398"/>
      <c r="F105" s="398"/>
      <c r="G105" s="398"/>
      <c r="H105" s="398"/>
      <c r="I105" s="398"/>
      <c r="J105" s="398"/>
      <c r="K105" s="398"/>
      <c r="L105" s="398"/>
      <c r="M105" s="398"/>
      <c r="N105" s="398"/>
      <c r="O105" s="398"/>
      <c r="P105" s="398"/>
      <c r="Q105" s="398"/>
      <c r="R105" s="398"/>
      <c r="S105" s="398"/>
      <c r="T105" s="413"/>
      <c r="U105" s="413"/>
      <c r="V105" s="413"/>
      <c r="Z105" s="413"/>
      <c r="AA105" s="413"/>
      <c r="AB105" s="413"/>
      <c r="AC105" s="413"/>
      <c r="AD105" s="413"/>
      <c r="AE105" s="413"/>
      <c r="AF105" s="413"/>
      <c r="AG105" s="413"/>
      <c r="AH105" s="413"/>
      <c r="AI105" s="413"/>
      <c r="AJ105" s="413"/>
      <c r="AK105" s="413"/>
      <c r="AL105" s="413"/>
      <c r="AM105" s="413"/>
      <c r="AN105" s="413"/>
      <c r="AO105" s="413"/>
      <c r="AP105" s="413"/>
      <c r="AQ105" s="413"/>
      <c r="AR105" s="413"/>
      <c r="AS105" s="413"/>
      <c r="AT105" s="413"/>
      <c r="AU105" s="413"/>
      <c r="AV105" s="413"/>
      <c r="AW105" s="413"/>
      <c r="AX105" s="413"/>
      <c r="AY105" s="413"/>
      <c r="AZ105" s="413"/>
      <c r="BA105" s="413"/>
      <c r="BB105" s="413"/>
      <c r="BC105" s="413"/>
      <c r="BD105" s="413"/>
      <c r="BE105" s="413"/>
      <c r="BF105" s="413"/>
      <c r="BG105" s="413"/>
      <c r="BH105" s="413"/>
      <c r="BI105" s="413"/>
      <c r="BJ105" s="413"/>
    </row>
    <row r="106" spans="1:168" ht="6" customHeight="1">
      <c r="A106" s="435"/>
      <c r="B106" s="398"/>
      <c r="C106" s="398"/>
      <c r="D106" s="398"/>
      <c r="E106" s="398"/>
      <c r="F106" s="398"/>
      <c r="G106" s="398"/>
      <c r="H106" s="398"/>
      <c r="I106" s="398"/>
      <c r="J106" s="398"/>
      <c r="K106" s="398"/>
      <c r="L106" s="398"/>
      <c r="M106" s="398"/>
      <c r="N106" s="398"/>
      <c r="O106" s="398"/>
      <c r="P106" s="398"/>
      <c r="Q106" s="398"/>
      <c r="R106" s="398"/>
      <c r="S106" s="398"/>
      <c r="T106" s="413"/>
      <c r="U106" s="413"/>
      <c r="V106" s="413"/>
      <c r="Z106" s="413"/>
      <c r="AA106" s="413"/>
      <c r="AB106" s="413"/>
      <c r="AC106" s="413"/>
      <c r="AD106" s="413"/>
      <c r="AE106" s="413"/>
      <c r="AF106" s="413"/>
      <c r="AG106" s="413"/>
      <c r="AH106" s="413"/>
      <c r="AI106" s="413"/>
      <c r="AJ106" s="413"/>
      <c r="AK106" s="413"/>
      <c r="AL106" s="413"/>
      <c r="AM106" s="413"/>
      <c r="AN106" s="413"/>
      <c r="AO106" s="413"/>
      <c r="AP106" s="413"/>
      <c r="AQ106" s="413"/>
      <c r="AR106" s="413"/>
      <c r="AS106" s="413"/>
      <c r="AT106" s="413"/>
      <c r="AU106" s="413"/>
      <c r="AV106" s="413"/>
      <c r="AW106" s="413"/>
      <c r="AX106" s="413"/>
      <c r="AY106" s="413"/>
      <c r="AZ106" s="413"/>
      <c r="BA106" s="413"/>
      <c r="BB106" s="413"/>
      <c r="BC106" s="413"/>
      <c r="BD106" s="413"/>
      <c r="BE106" s="413"/>
      <c r="BF106" s="413"/>
      <c r="BG106" s="413"/>
      <c r="BH106" s="413"/>
      <c r="BI106" s="413"/>
      <c r="BJ106" s="413"/>
    </row>
    <row r="107" spans="1:168" ht="6" customHeight="1">
      <c r="A107" s="435"/>
      <c r="B107" s="398"/>
      <c r="C107" s="398"/>
      <c r="D107" s="398"/>
      <c r="E107" s="398"/>
      <c r="F107" s="398"/>
      <c r="G107" s="398"/>
      <c r="H107" s="398"/>
      <c r="I107" s="398"/>
      <c r="J107" s="398"/>
      <c r="K107" s="398"/>
      <c r="L107" s="398"/>
      <c r="M107" s="398"/>
      <c r="N107" s="398"/>
      <c r="O107" s="398"/>
      <c r="P107" s="398"/>
      <c r="Q107" s="398"/>
      <c r="R107" s="398"/>
      <c r="S107" s="398"/>
      <c r="T107" s="413"/>
      <c r="U107" s="413"/>
      <c r="V107" s="413"/>
      <c r="Z107" s="413"/>
      <c r="AA107" s="413"/>
      <c r="AB107" s="413"/>
      <c r="AC107" s="413"/>
      <c r="AD107" s="413"/>
      <c r="AE107" s="413"/>
      <c r="AF107" s="413"/>
      <c r="AG107" s="413"/>
      <c r="AH107" s="413"/>
      <c r="AI107" s="413"/>
      <c r="AJ107" s="413"/>
      <c r="AK107" s="413"/>
      <c r="AL107" s="413"/>
      <c r="AM107" s="413"/>
      <c r="AN107" s="413"/>
      <c r="AO107" s="413"/>
      <c r="AP107" s="413"/>
      <c r="AQ107" s="413"/>
      <c r="AR107" s="413"/>
      <c r="AS107" s="413"/>
      <c r="AT107" s="413"/>
      <c r="AU107" s="413"/>
      <c r="AV107" s="413"/>
      <c r="AW107" s="413"/>
      <c r="AX107" s="413"/>
      <c r="AY107" s="413"/>
      <c r="AZ107" s="413"/>
      <c r="BA107" s="413"/>
      <c r="BB107" s="413"/>
      <c r="BC107" s="413"/>
      <c r="BD107" s="413"/>
      <c r="BE107" s="413"/>
      <c r="BF107" s="413"/>
      <c r="BG107" s="413"/>
      <c r="BH107" s="413"/>
      <c r="BI107" s="413"/>
      <c r="BJ107" s="413"/>
    </row>
    <row r="108" spans="1:168" ht="6" customHeight="1">
      <c r="A108" s="435"/>
      <c r="B108" s="398"/>
      <c r="C108" s="398"/>
      <c r="D108" s="398"/>
      <c r="E108" s="398"/>
      <c r="F108" s="398"/>
      <c r="G108" s="398"/>
      <c r="H108" s="398"/>
      <c r="I108" s="398"/>
      <c r="J108" s="398"/>
      <c r="K108" s="398"/>
      <c r="L108" s="398"/>
      <c r="M108" s="398"/>
      <c r="N108" s="398"/>
      <c r="O108" s="398"/>
      <c r="P108" s="398"/>
      <c r="Q108" s="398"/>
      <c r="R108" s="398"/>
      <c r="S108" s="435"/>
      <c r="T108" s="413"/>
      <c r="U108" s="413"/>
      <c r="X108" s="413"/>
      <c r="Y108" s="413"/>
      <c r="Z108" s="413"/>
      <c r="AA108" s="413"/>
      <c r="AB108" s="413"/>
      <c r="AC108" s="413"/>
      <c r="AD108" s="413"/>
      <c r="AE108" s="413"/>
      <c r="AF108" s="413"/>
      <c r="AG108" s="413"/>
      <c r="AH108" s="413"/>
      <c r="AI108" s="413"/>
      <c r="AJ108" s="413"/>
      <c r="AK108" s="413"/>
      <c r="AL108" s="413"/>
      <c r="AM108" s="413"/>
      <c r="AN108" s="413"/>
      <c r="AO108" s="413"/>
      <c r="AP108" s="413"/>
      <c r="AQ108" s="413"/>
      <c r="AR108" s="413"/>
      <c r="AS108" s="413"/>
      <c r="AT108" s="413"/>
      <c r="AU108" s="413"/>
      <c r="AV108" s="413"/>
      <c r="AW108" s="413"/>
      <c r="AX108" s="413"/>
      <c r="AY108" s="413"/>
      <c r="AZ108" s="413"/>
      <c r="BA108" s="413"/>
      <c r="BB108" s="413"/>
      <c r="BC108" s="413"/>
      <c r="BD108" s="413"/>
      <c r="BE108" s="413"/>
      <c r="BF108" s="413"/>
      <c r="BG108" s="413"/>
      <c r="BH108" s="413"/>
      <c r="BI108" s="413"/>
      <c r="BJ108" s="413"/>
    </row>
    <row r="109" spans="1:168" ht="6" customHeight="1">
      <c r="A109" s="435"/>
      <c r="B109" s="398"/>
      <c r="C109" s="398"/>
      <c r="D109" s="398"/>
      <c r="E109" s="398"/>
      <c r="F109" s="398"/>
      <c r="G109" s="398"/>
      <c r="H109" s="398"/>
      <c r="I109" s="398"/>
      <c r="J109" s="398"/>
      <c r="K109" s="398"/>
      <c r="L109" s="398"/>
      <c r="M109" s="398"/>
      <c r="N109" s="398"/>
      <c r="O109" s="398"/>
      <c r="P109" s="398"/>
      <c r="Q109" s="398"/>
      <c r="R109" s="398"/>
      <c r="S109" s="435"/>
      <c r="T109" s="413"/>
      <c r="X109" s="413"/>
      <c r="Y109" s="413"/>
      <c r="Z109" s="413"/>
      <c r="AA109" s="413"/>
      <c r="AB109" s="413"/>
      <c r="AC109" s="413"/>
      <c r="AD109" s="413"/>
      <c r="AE109" s="413"/>
      <c r="AF109" s="413"/>
      <c r="AG109" s="413"/>
      <c r="AH109" s="413"/>
      <c r="AI109" s="413"/>
      <c r="AJ109" s="413"/>
      <c r="AK109" s="413"/>
      <c r="AL109" s="413"/>
      <c r="AM109" s="413"/>
      <c r="AN109" s="413"/>
      <c r="AO109" s="413"/>
      <c r="AP109" s="413"/>
      <c r="AQ109" s="413"/>
      <c r="AR109" s="413"/>
      <c r="AS109" s="413"/>
      <c r="AT109" s="413"/>
      <c r="AU109" s="413"/>
      <c r="AV109" s="413"/>
      <c r="AW109" s="413"/>
      <c r="AX109" s="413"/>
      <c r="AY109" s="413"/>
      <c r="AZ109" s="413"/>
      <c r="BA109" s="413"/>
      <c r="BB109" s="413"/>
      <c r="BC109" s="413"/>
      <c r="BD109" s="413"/>
      <c r="BE109" s="413"/>
      <c r="BF109" s="413"/>
      <c r="BG109" s="413"/>
      <c r="BH109" s="413"/>
      <c r="BI109" s="413"/>
      <c r="BJ109" s="413"/>
    </row>
    <row r="110" spans="1:168" ht="6" customHeight="1">
      <c r="A110" s="435"/>
      <c r="B110" s="398"/>
      <c r="C110" s="398"/>
      <c r="D110" s="398"/>
      <c r="E110" s="398"/>
      <c r="F110" s="398"/>
      <c r="G110" s="398"/>
      <c r="H110" s="398"/>
      <c r="I110" s="398"/>
      <c r="J110" s="398"/>
      <c r="K110" s="398"/>
      <c r="L110" s="398"/>
      <c r="M110" s="398"/>
      <c r="N110" s="398"/>
      <c r="O110" s="398"/>
      <c r="P110" s="398"/>
      <c r="Q110" s="398"/>
      <c r="R110" s="435"/>
      <c r="S110" s="398"/>
      <c r="T110" s="413"/>
      <c r="X110" s="413"/>
      <c r="Y110" s="413"/>
      <c r="Z110" s="413"/>
      <c r="AA110" s="413"/>
      <c r="AB110" s="413"/>
      <c r="AC110" s="413"/>
      <c r="AD110" s="413"/>
      <c r="AE110" s="413"/>
      <c r="AF110" s="413"/>
      <c r="AG110" s="413"/>
      <c r="AH110" s="413"/>
      <c r="AI110" s="413"/>
      <c r="AJ110" s="413"/>
      <c r="AK110" s="413"/>
      <c r="AL110" s="413"/>
      <c r="AM110" s="413"/>
      <c r="AN110" s="413"/>
      <c r="AO110" s="413"/>
      <c r="AP110" s="413"/>
      <c r="AQ110" s="413"/>
      <c r="AR110" s="413"/>
      <c r="AS110" s="413"/>
      <c r="AT110" s="413"/>
      <c r="AU110" s="413"/>
      <c r="AV110" s="413"/>
      <c r="AW110" s="413"/>
      <c r="AX110" s="413"/>
      <c r="AY110" s="413"/>
      <c r="AZ110" s="413"/>
      <c r="BA110" s="413"/>
      <c r="BB110" s="413"/>
      <c r="BC110" s="413"/>
      <c r="BD110" s="413"/>
      <c r="BE110" s="413"/>
      <c r="BF110" s="413"/>
      <c r="BG110" s="413"/>
      <c r="BH110" s="413"/>
      <c r="BI110" s="413"/>
      <c r="BJ110" s="413"/>
    </row>
    <row r="111" spans="1:168" ht="6" customHeight="1">
      <c r="A111" s="435"/>
      <c r="B111" s="398"/>
      <c r="C111" s="398"/>
      <c r="D111" s="398"/>
      <c r="E111" s="398"/>
      <c r="F111" s="398"/>
      <c r="G111" s="398"/>
      <c r="H111" s="398"/>
      <c r="I111" s="398"/>
      <c r="J111" s="398"/>
      <c r="K111" s="398"/>
      <c r="L111" s="398"/>
      <c r="M111" s="398"/>
      <c r="N111" s="398"/>
      <c r="O111" s="398"/>
      <c r="P111" s="398"/>
      <c r="Q111" s="398"/>
      <c r="R111" s="435"/>
      <c r="S111" s="398"/>
      <c r="T111" s="413"/>
      <c r="X111" s="413"/>
      <c r="Y111" s="413"/>
      <c r="Z111" s="413"/>
      <c r="AA111" s="413"/>
      <c r="AB111" s="413"/>
      <c r="AC111" s="413"/>
      <c r="AD111" s="413"/>
      <c r="AE111" s="413"/>
      <c r="AF111" s="413"/>
      <c r="AG111" s="413"/>
      <c r="AH111" s="413"/>
      <c r="AI111" s="413"/>
      <c r="AJ111" s="413"/>
      <c r="AK111" s="413"/>
      <c r="AL111" s="413"/>
      <c r="AM111" s="413"/>
      <c r="AN111" s="413"/>
      <c r="AO111" s="413"/>
      <c r="AP111" s="413"/>
      <c r="AQ111" s="413"/>
      <c r="AR111" s="413"/>
      <c r="AS111" s="413"/>
      <c r="AT111" s="413"/>
      <c r="AU111" s="413"/>
      <c r="AV111" s="413"/>
      <c r="AW111" s="413"/>
      <c r="AX111" s="413"/>
      <c r="AY111" s="413"/>
      <c r="AZ111" s="413"/>
      <c r="BA111" s="413"/>
      <c r="BB111" s="413"/>
      <c r="BC111" s="413"/>
      <c r="BD111" s="413"/>
      <c r="BE111" s="413"/>
      <c r="BF111" s="413"/>
      <c r="BG111" s="413"/>
      <c r="BH111" s="413"/>
      <c r="BI111" s="413"/>
      <c r="BJ111" s="413"/>
    </row>
    <row r="112" spans="1:168" ht="6" customHeight="1">
      <c r="A112" s="435"/>
      <c r="B112" s="435"/>
      <c r="C112" s="398"/>
      <c r="D112" s="398"/>
      <c r="E112" s="398"/>
      <c r="F112" s="398"/>
      <c r="G112" s="398"/>
      <c r="H112" s="398"/>
      <c r="I112" s="398"/>
      <c r="J112" s="398"/>
      <c r="K112" s="398"/>
      <c r="L112" s="398"/>
      <c r="M112" s="398"/>
      <c r="N112" s="398"/>
      <c r="O112" s="398"/>
      <c r="P112" s="398"/>
      <c r="Q112" s="435"/>
      <c r="R112" s="398"/>
      <c r="X112" s="413"/>
      <c r="Y112" s="413"/>
      <c r="Z112" s="413"/>
      <c r="AA112" s="413"/>
      <c r="AB112" s="413"/>
      <c r="AC112" s="413"/>
      <c r="AD112" s="413"/>
      <c r="AE112" s="413"/>
      <c r="AF112" s="413"/>
      <c r="AG112" s="413"/>
      <c r="AH112" s="413"/>
      <c r="AI112" s="413"/>
      <c r="AJ112" s="413"/>
      <c r="AK112" s="413"/>
      <c r="AL112" s="413"/>
      <c r="AM112" s="413"/>
      <c r="AN112" s="413"/>
      <c r="AO112" s="413"/>
      <c r="AP112" s="413"/>
      <c r="AQ112" s="413"/>
      <c r="AR112" s="413"/>
      <c r="AS112" s="413"/>
      <c r="AT112" s="413"/>
      <c r="AU112" s="413"/>
      <c r="AV112" s="413"/>
      <c r="AW112" s="413"/>
      <c r="AX112" s="413"/>
      <c r="AY112" s="413"/>
      <c r="AZ112" s="413"/>
      <c r="BA112" s="413"/>
      <c r="BB112" s="413"/>
      <c r="BC112" s="413"/>
      <c r="BD112" s="413"/>
      <c r="BE112" s="413"/>
      <c r="BF112" s="413"/>
      <c r="BG112" s="413"/>
      <c r="BH112" s="413"/>
      <c r="BI112" s="413"/>
      <c r="BJ112" s="413"/>
    </row>
    <row r="113" spans="1:62" ht="6" customHeight="1">
      <c r="A113" s="435"/>
      <c r="B113" s="435"/>
      <c r="C113" s="398"/>
      <c r="D113" s="398"/>
      <c r="E113" s="398"/>
      <c r="F113" s="398"/>
      <c r="G113" s="398"/>
      <c r="H113" s="398"/>
      <c r="I113" s="398"/>
      <c r="J113" s="398"/>
      <c r="K113" s="398"/>
      <c r="L113" s="398"/>
      <c r="M113" s="398"/>
      <c r="N113" s="398"/>
      <c r="O113" s="398"/>
      <c r="P113" s="398"/>
      <c r="Q113" s="435"/>
      <c r="R113" s="398"/>
      <c r="X113" s="413"/>
      <c r="Y113" s="413"/>
      <c r="Z113" s="413"/>
      <c r="AA113" s="413"/>
      <c r="AB113" s="413"/>
      <c r="AC113" s="413"/>
      <c r="AD113" s="413"/>
      <c r="AE113" s="413"/>
      <c r="AF113" s="413"/>
      <c r="AG113" s="413"/>
      <c r="AH113" s="413"/>
      <c r="AI113" s="413"/>
      <c r="AJ113" s="413"/>
      <c r="AK113" s="413"/>
      <c r="AL113" s="413"/>
      <c r="AM113" s="413"/>
      <c r="AN113" s="413"/>
      <c r="AO113" s="413"/>
      <c r="AP113" s="413"/>
      <c r="AQ113" s="413"/>
      <c r="AR113" s="413"/>
      <c r="AS113" s="413"/>
      <c r="AT113" s="413"/>
      <c r="AU113" s="413"/>
      <c r="AV113" s="413"/>
      <c r="AW113" s="413"/>
      <c r="AX113" s="413"/>
      <c r="AY113" s="413"/>
      <c r="AZ113" s="413"/>
      <c r="BA113" s="413"/>
      <c r="BB113" s="413"/>
      <c r="BC113" s="413"/>
      <c r="BD113" s="413"/>
      <c r="BE113" s="413"/>
      <c r="BF113" s="413"/>
      <c r="BG113" s="413"/>
      <c r="BH113" s="413"/>
      <c r="BI113" s="413"/>
      <c r="BJ113" s="413"/>
    </row>
    <row r="114" spans="1:62" ht="6" customHeight="1">
      <c r="A114" s="435"/>
      <c r="B114" s="435"/>
      <c r="C114" s="398"/>
      <c r="D114" s="398"/>
      <c r="E114" s="398"/>
      <c r="F114" s="398"/>
      <c r="G114" s="398"/>
      <c r="H114" s="398"/>
      <c r="I114" s="398"/>
      <c r="J114" s="398"/>
      <c r="K114" s="398"/>
      <c r="L114" s="398"/>
      <c r="M114" s="398"/>
      <c r="N114" s="398"/>
      <c r="O114" s="398"/>
      <c r="P114" s="435"/>
      <c r="Q114" s="398"/>
      <c r="W114" s="413"/>
      <c r="X114" s="413"/>
      <c r="Y114" s="413"/>
      <c r="Z114" s="413"/>
      <c r="AA114" s="413"/>
      <c r="AB114" s="413"/>
      <c r="AC114" s="413"/>
      <c r="AD114" s="413"/>
      <c r="AE114" s="413"/>
      <c r="AF114" s="413"/>
      <c r="AG114" s="413"/>
      <c r="AH114" s="413"/>
      <c r="AI114" s="413"/>
      <c r="AJ114" s="413"/>
      <c r="AK114" s="413"/>
      <c r="AL114" s="413"/>
      <c r="AM114" s="413"/>
      <c r="AN114" s="413"/>
      <c r="AO114" s="413"/>
      <c r="AP114" s="413"/>
      <c r="AQ114" s="413"/>
      <c r="AR114" s="413"/>
      <c r="AS114" s="413"/>
      <c r="AT114" s="413"/>
      <c r="AU114" s="413"/>
      <c r="AV114" s="413"/>
      <c r="AW114" s="413"/>
      <c r="AX114" s="413"/>
      <c r="AY114" s="413"/>
      <c r="AZ114" s="413"/>
      <c r="BA114" s="413"/>
      <c r="BB114" s="413"/>
      <c r="BC114" s="413"/>
      <c r="BD114" s="413"/>
      <c r="BE114" s="413"/>
      <c r="BF114" s="413"/>
      <c r="BG114" s="413"/>
      <c r="BH114" s="413"/>
      <c r="BI114" s="413"/>
      <c r="BJ114" s="413"/>
    </row>
    <row r="115" spans="1:62" ht="6" customHeight="1">
      <c r="A115" s="398"/>
      <c r="B115" s="435"/>
      <c r="C115" s="398"/>
      <c r="D115" s="398"/>
      <c r="E115" s="398"/>
      <c r="F115" s="398"/>
      <c r="G115" s="398"/>
      <c r="H115" s="398"/>
      <c r="I115" s="398"/>
      <c r="J115" s="398"/>
      <c r="K115" s="398"/>
      <c r="L115" s="398"/>
      <c r="M115" s="398"/>
      <c r="N115" s="398"/>
      <c r="O115" s="435"/>
      <c r="P115" s="435"/>
      <c r="Q115" s="398"/>
      <c r="W115" s="413"/>
      <c r="X115" s="413"/>
      <c r="Y115" s="413"/>
      <c r="Z115" s="413"/>
      <c r="AA115" s="413"/>
      <c r="AB115" s="413"/>
      <c r="AC115" s="413"/>
      <c r="AD115" s="413"/>
      <c r="AE115" s="413"/>
      <c r="AF115" s="413"/>
      <c r="AG115" s="413"/>
      <c r="AH115" s="413"/>
      <c r="AI115" s="413"/>
      <c r="AJ115" s="413"/>
      <c r="AK115" s="413"/>
      <c r="AL115" s="413"/>
      <c r="AM115" s="413"/>
      <c r="AN115" s="413"/>
      <c r="AO115" s="413"/>
      <c r="AP115" s="413"/>
      <c r="AQ115" s="413"/>
      <c r="AR115" s="413"/>
      <c r="AS115" s="413"/>
      <c r="AT115" s="413"/>
      <c r="AU115" s="413"/>
      <c r="AV115" s="413"/>
      <c r="AW115" s="413"/>
      <c r="AX115" s="413"/>
      <c r="AY115" s="413"/>
      <c r="AZ115" s="413"/>
      <c r="BA115" s="413"/>
      <c r="BB115" s="413"/>
      <c r="BC115" s="413"/>
      <c r="BD115" s="413"/>
      <c r="BE115" s="413"/>
      <c r="BF115" s="413"/>
      <c r="BG115" s="413"/>
      <c r="BH115" s="413"/>
      <c r="BI115" s="413"/>
      <c r="BJ115" s="413"/>
    </row>
    <row r="116" spans="1:62" ht="6" customHeight="1">
      <c r="A116" s="398"/>
      <c r="B116" s="435"/>
      <c r="C116" s="398"/>
      <c r="D116" s="398"/>
      <c r="E116" s="398"/>
      <c r="F116" s="398"/>
      <c r="G116" s="398"/>
      <c r="H116" s="398"/>
      <c r="I116" s="398"/>
      <c r="J116" s="398"/>
      <c r="K116" s="398"/>
      <c r="L116" s="398"/>
      <c r="M116" s="398"/>
      <c r="N116" s="398"/>
      <c r="O116" s="435"/>
      <c r="P116" s="398"/>
      <c r="W116" s="413"/>
      <c r="X116" s="413"/>
      <c r="Y116" s="413"/>
      <c r="Z116" s="413"/>
      <c r="AA116" s="413"/>
      <c r="AB116" s="413"/>
      <c r="AC116" s="413"/>
      <c r="AD116" s="413"/>
      <c r="AE116" s="413"/>
      <c r="AF116" s="413"/>
      <c r="AG116" s="413"/>
      <c r="AH116" s="413"/>
      <c r="AI116" s="413"/>
      <c r="AJ116" s="413"/>
      <c r="AK116" s="413"/>
      <c r="AL116" s="413"/>
      <c r="AM116" s="413"/>
      <c r="AN116" s="413"/>
      <c r="AO116" s="413"/>
      <c r="AP116" s="413"/>
      <c r="AQ116" s="413"/>
      <c r="AR116" s="413"/>
      <c r="AS116" s="413"/>
      <c r="AT116" s="413"/>
      <c r="AU116" s="413"/>
      <c r="AV116" s="413"/>
      <c r="AW116" s="413"/>
      <c r="AX116" s="413"/>
      <c r="AY116" s="413"/>
      <c r="AZ116" s="413"/>
      <c r="BA116" s="413"/>
      <c r="BB116" s="413"/>
      <c r="BC116" s="413"/>
      <c r="BD116" s="413"/>
      <c r="BE116" s="413"/>
      <c r="BF116" s="413"/>
      <c r="BG116" s="413"/>
      <c r="BH116" s="413"/>
      <c r="BI116" s="413"/>
      <c r="BJ116" s="413"/>
    </row>
    <row r="117" spans="1:62" ht="6" customHeight="1">
      <c r="A117" s="435"/>
      <c r="B117" s="435"/>
      <c r="C117" s="398"/>
      <c r="D117" s="398"/>
      <c r="E117" s="398"/>
      <c r="F117" s="398"/>
      <c r="G117" s="398"/>
      <c r="H117" s="398"/>
      <c r="I117" s="398"/>
      <c r="J117" s="398"/>
      <c r="K117" s="398"/>
      <c r="L117" s="398"/>
      <c r="M117" s="398"/>
      <c r="N117" s="398"/>
      <c r="O117" s="398"/>
      <c r="P117" s="398"/>
      <c r="V117" s="413"/>
      <c r="W117" s="413"/>
      <c r="X117" s="413"/>
      <c r="Y117" s="413"/>
      <c r="Z117" s="413"/>
      <c r="AA117" s="413"/>
      <c r="AB117" s="413"/>
      <c r="AC117" s="413"/>
      <c r="AD117" s="413"/>
      <c r="AE117" s="413"/>
      <c r="AF117" s="413"/>
      <c r="AG117" s="413"/>
      <c r="AH117" s="413"/>
      <c r="AI117" s="413"/>
      <c r="AJ117" s="413"/>
      <c r="AK117" s="413"/>
      <c r="AL117" s="413"/>
      <c r="AM117" s="413"/>
      <c r="AN117" s="413"/>
      <c r="AO117" s="413"/>
      <c r="AP117" s="413"/>
      <c r="AQ117" s="413"/>
      <c r="AR117" s="413"/>
      <c r="AS117" s="413"/>
      <c r="AT117" s="413"/>
      <c r="AU117" s="413"/>
      <c r="AV117" s="413"/>
      <c r="AW117" s="413"/>
      <c r="AX117" s="413"/>
      <c r="AY117" s="413"/>
      <c r="AZ117" s="413"/>
      <c r="BA117" s="413"/>
      <c r="BB117" s="413"/>
      <c r="BC117" s="413"/>
      <c r="BD117" s="413"/>
      <c r="BE117" s="413"/>
      <c r="BF117" s="413"/>
      <c r="BG117" s="413"/>
      <c r="BH117" s="413"/>
      <c r="BI117" s="413"/>
      <c r="BJ117" s="413"/>
    </row>
    <row r="118" spans="1:62" ht="6" customHeight="1">
      <c r="A118" s="435"/>
      <c r="B118" s="398"/>
      <c r="C118" s="398"/>
      <c r="D118" s="398"/>
      <c r="E118" s="398"/>
      <c r="F118" s="398"/>
      <c r="G118" s="398"/>
      <c r="H118" s="398"/>
      <c r="I118" s="398"/>
      <c r="J118" s="398"/>
      <c r="K118" s="398"/>
      <c r="L118" s="398"/>
      <c r="M118" s="398"/>
      <c r="N118" s="435"/>
      <c r="O118" s="398"/>
      <c r="U118" s="413"/>
      <c r="V118" s="413"/>
      <c r="W118" s="413"/>
      <c r="X118" s="413"/>
      <c r="Y118" s="413"/>
      <c r="Z118" s="413"/>
      <c r="AA118" s="413"/>
      <c r="AB118" s="413"/>
      <c r="AC118" s="413"/>
      <c r="AD118" s="413"/>
      <c r="AE118" s="413"/>
      <c r="AF118" s="413"/>
      <c r="AG118" s="413"/>
      <c r="AH118" s="413"/>
      <c r="AI118" s="413"/>
      <c r="AJ118" s="413"/>
      <c r="AK118" s="413"/>
      <c r="AL118" s="413"/>
      <c r="AM118" s="413"/>
      <c r="AN118" s="413"/>
      <c r="AO118" s="413"/>
      <c r="AP118" s="413"/>
      <c r="AQ118" s="413"/>
      <c r="AR118" s="413"/>
      <c r="AS118" s="413"/>
      <c r="AT118" s="413"/>
      <c r="AU118" s="413"/>
      <c r="AV118" s="413"/>
      <c r="AW118" s="413"/>
      <c r="AX118" s="413"/>
      <c r="AY118" s="413"/>
      <c r="AZ118" s="413"/>
      <c r="BA118" s="413"/>
      <c r="BB118" s="413"/>
      <c r="BC118" s="413"/>
      <c r="BD118" s="413"/>
      <c r="BE118" s="413"/>
      <c r="BF118" s="413"/>
      <c r="BG118" s="413"/>
      <c r="BH118" s="413"/>
      <c r="BI118" s="413"/>
      <c r="BJ118" s="413"/>
    </row>
    <row r="119" spans="1:62" ht="6" customHeight="1">
      <c r="A119" s="398"/>
      <c r="B119" s="398"/>
      <c r="C119" s="398"/>
      <c r="D119" s="398"/>
      <c r="E119" s="398"/>
      <c r="F119" s="398"/>
      <c r="G119" s="398"/>
      <c r="H119" s="398"/>
      <c r="I119" s="398"/>
      <c r="J119" s="398"/>
      <c r="K119" s="398"/>
      <c r="L119" s="398"/>
      <c r="M119" s="435"/>
      <c r="N119" s="435"/>
      <c r="U119" s="413"/>
      <c r="V119" s="413"/>
      <c r="W119" s="413"/>
      <c r="X119" s="413"/>
      <c r="Y119" s="413"/>
      <c r="Z119" s="413"/>
      <c r="AA119" s="413"/>
      <c r="AB119" s="413"/>
      <c r="AC119" s="413"/>
      <c r="AD119" s="413"/>
      <c r="AE119" s="413"/>
      <c r="AF119" s="413"/>
      <c r="AG119" s="413"/>
      <c r="AH119" s="413"/>
      <c r="AI119" s="413"/>
      <c r="AJ119" s="413"/>
      <c r="AK119" s="413"/>
      <c r="AL119" s="413"/>
      <c r="AM119" s="413"/>
      <c r="AN119" s="413"/>
      <c r="AO119" s="413"/>
      <c r="AP119" s="413"/>
      <c r="AQ119" s="413"/>
      <c r="AR119" s="413"/>
      <c r="AS119" s="413"/>
      <c r="AT119" s="413"/>
      <c r="AU119" s="413"/>
      <c r="AV119" s="413"/>
      <c r="AW119" s="413"/>
      <c r="AX119" s="413"/>
      <c r="AY119" s="413"/>
      <c r="AZ119" s="413"/>
      <c r="BA119" s="413"/>
      <c r="BB119" s="413"/>
      <c r="BC119" s="413"/>
      <c r="BD119" s="413"/>
      <c r="BE119" s="413"/>
      <c r="BF119" s="413"/>
      <c r="BG119" s="413"/>
      <c r="BH119" s="413"/>
      <c r="BI119" s="413"/>
      <c r="BJ119" s="413"/>
    </row>
    <row r="120" spans="1:62" ht="6" customHeight="1">
      <c r="A120" s="398"/>
      <c r="B120" s="398"/>
      <c r="C120" s="398"/>
      <c r="D120" s="398"/>
      <c r="E120" s="398"/>
      <c r="F120" s="398"/>
      <c r="G120" s="398"/>
      <c r="H120" s="398"/>
      <c r="I120" s="398"/>
      <c r="J120" s="398"/>
      <c r="K120" s="398"/>
      <c r="L120" s="398"/>
      <c r="M120" s="435"/>
      <c r="N120" s="398"/>
      <c r="U120" s="413"/>
      <c r="V120" s="413"/>
      <c r="W120" s="413"/>
      <c r="X120" s="413"/>
      <c r="Y120" s="413"/>
      <c r="Z120" s="413"/>
      <c r="AA120" s="413"/>
      <c r="AB120" s="413"/>
      <c r="AC120" s="413"/>
      <c r="AD120" s="413"/>
      <c r="AE120" s="413"/>
      <c r="AF120" s="413"/>
      <c r="AG120" s="413"/>
      <c r="AH120" s="413"/>
      <c r="AI120" s="413"/>
      <c r="AJ120" s="413"/>
      <c r="AK120" s="413"/>
      <c r="AL120" s="413"/>
      <c r="AM120" s="413"/>
      <c r="AN120" s="413"/>
      <c r="AO120" s="413"/>
      <c r="AP120" s="413"/>
      <c r="AQ120" s="413"/>
      <c r="AR120" s="413"/>
      <c r="AS120" s="413"/>
      <c r="AT120" s="413"/>
      <c r="AU120" s="413"/>
      <c r="AV120" s="413"/>
      <c r="AW120" s="413"/>
      <c r="AX120" s="413"/>
      <c r="AY120" s="413"/>
      <c r="AZ120" s="413"/>
      <c r="BA120" s="413"/>
      <c r="BB120" s="413"/>
      <c r="BC120" s="413"/>
      <c r="BD120" s="413"/>
      <c r="BE120" s="413"/>
      <c r="BF120" s="413"/>
      <c r="BG120" s="413"/>
      <c r="BH120" s="413"/>
      <c r="BI120" s="413"/>
      <c r="BJ120" s="413"/>
    </row>
    <row r="121" spans="1:62" ht="6" customHeight="1">
      <c r="B121" s="398"/>
      <c r="C121" s="398"/>
      <c r="D121" s="398"/>
      <c r="E121" s="398"/>
      <c r="F121" s="398"/>
      <c r="G121" s="398"/>
      <c r="H121" s="398"/>
      <c r="I121" s="398"/>
      <c r="J121" s="398"/>
      <c r="K121" s="398"/>
      <c r="L121" s="435"/>
      <c r="M121" s="398"/>
      <c r="N121" s="398"/>
      <c r="S121" s="398"/>
      <c r="T121" s="413"/>
      <c r="U121" s="413"/>
      <c r="V121" s="413"/>
      <c r="W121" s="413"/>
      <c r="X121" s="413"/>
      <c r="Y121" s="413"/>
      <c r="Z121" s="413"/>
      <c r="AA121" s="413"/>
      <c r="AB121" s="413"/>
      <c r="AC121" s="413"/>
      <c r="AD121" s="413"/>
      <c r="AE121" s="413"/>
      <c r="AF121" s="413"/>
      <c r="AG121" s="413"/>
      <c r="AH121" s="413"/>
      <c r="AI121" s="413"/>
      <c r="AJ121" s="413"/>
      <c r="AK121" s="413"/>
      <c r="AL121" s="413"/>
      <c r="AM121" s="413"/>
      <c r="AN121" s="413"/>
      <c r="AO121" s="413"/>
      <c r="AP121" s="413"/>
      <c r="AQ121" s="413"/>
      <c r="AR121" s="413"/>
      <c r="AS121" s="413"/>
      <c r="AT121" s="413"/>
      <c r="AU121" s="413"/>
      <c r="AV121" s="413"/>
      <c r="AW121" s="413"/>
      <c r="AX121" s="413"/>
      <c r="AY121" s="413"/>
      <c r="AZ121" s="413"/>
      <c r="BA121" s="413"/>
      <c r="BB121" s="413"/>
      <c r="BC121" s="413"/>
      <c r="BD121" s="413"/>
      <c r="BE121" s="413"/>
      <c r="BF121" s="413"/>
      <c r="BG121" s="413"/>
      <c r="BH121" s="413"/>
      <c r="BI121" s="413"/>
      <c r="BJ121" s="413"/>
    </row>
    <row r="122" spans="1:62" ht="6" customHeight="1">
      <c r="B122" s="398"/>
      <c r="C122" s="398"/>
      <c r="D122" s="398"/>
      <c r="E122" s="398"/>
      <c r="F122" s="398"/>
      <c r="G122" s="398"/>
      <c r="H122" s="398"/>
      <c r="I122" s="398"/>
      <c r="J122" s="398"/>
      <c r="K122" s="435"/>
      <c r="L122" s="435"/>
      <c r="M122" s="398"/>
      <c r="S122" s="398"/>
      <c r="T122" s="413"/>
      <c r="U122" s="413"/>
      <c r="V122" s="413"/>
      <c r="W122" s="413"/>
      <c r="X122" s="413"/>
      <c r="Y122" s="413"/>
      <c r="Z122" s="413"/>
      <c r="AA122" s="413"/>
      <c r="AB122" s="413"/>
      <c r="AC122" s="413"/>
      <c r="AD122" s="413"/>
      <c r="AE122" s="413"/>
      <c r="AF122" s="413"/>
      <c r="AG122" s="413"/>
      <c r="AH122" s="413"/>
      <c r="AI122" s="413"/>
      <c r="AJ122" s="413"/>
      <c r="AK122" s="413"/>
      <c r="AL122" s="413"/>
      <c r="AM122" s="413"/>
      <c r="AN122" s="413"/>
      <c r="AO122" s="413"/>
      <c r="AP122" s="413"/>
      <c r="AQ122" s="413"/>
      <c r="AR122" s="413"/>
      <c r="AS122" s="413"/>
      <c r="AT122" s="413"/>
      <c r="AU122" s="413"/>
      <c r="AV122" s="413"/>
      <c r="AW122" s="413"/>
      <c r="AX122" s="413"/>
      <c r="AY122" s="413"/>
      <c r="AZ122" s="413"/>
      <c r="BA122" s="413"/>
      <c r="BB122" s="413"/>
      <c r="BC122" s="413"/>
      <c r="BD122" s="413"/>
      <c r="BE122" s="413"/>
      <c r="BF122" s="413"/>
      <c r="BG122" s="413"/>
      <c r="BH122" s="413"/>
      <c r="BI122" s="413"/>
      <c r="BJ122" s="413"/>
    </row>
    <row r="123" spans="1:62" ht="6" customHeight="1">
      <c r="B123" s="398"/>
      <c r="C123" s="398"/>
      <c r="D123" s="398"/>
      <c r="E123" s="398"/>
      <c r="F123" s="398"/>
      <c r="G123" s="398"/>
      <c r="H123" s="398"/>
      <c r="I123" s="398"/>
      <c r="J123" s="398"/>
      <c r="K123" s="435"/>
      <c r="L123" s="398"/>
      <c r="R123" s="398"/>
      <c r="S123" s="398"/>
      <c r="T123" s="413"/>
      <c r="U123" s="413"/>
      <c r="V123" s="413"/>
      <c r="W123" s="413"/>
      <c r="X123" s="413"/>
      <c r="Y123" s="413"/>
      <c r="Z123" s="413"/>
      <c r="AA123" s="413"/>
      <c r="AB123" s="413"/>
      <c r="AC123" s="413"/>
      <c r="AD123" s="413"/>
      <c r="AE123" s="413"/>
      <c r="AF123" s="413"/>
      <c r="AG123" s="413"/>
      <c r="AH123" s="413"/>
      <c r="AI123" s="413"/>
      <c r="AJ123" s="413"/>
      <c r="AK123" s="413"/>
      <c r="AL123" s="413"/>
      <c r="AM123" s="413"/>
      <c r="AN123" s="413"/>
      <c r="AO123" s="413"/>
      <c r="AP123" s="413"/>
      <c r="AQ123" s="413"/>
      <c r="AR123" s="413"/>
      <c r="AS123" s="413"/>
      <c r="AT123" s="413"/>
      <c r="AU123" s="413"/>
      <c r="AV123" s="413"/>
      <c r="AW123" s="413"/>
      <c r="AX123" s="413"/>
      <c r="AY123" s="413"/>
      <c r="AZ123" s="413"/>
      <c r="BA123" s="413"/>
      <c r="BB123" s="413"/>
      <c r="BC123" s="413"/>
      <c r="BD123" s="413"/>
      <c r="BE123" s="413"/>
      <c r="BF123" s="413"/>
      <c r="BG123" s="413"/>
      <c r="BH123" s="413"/>
      <c r="BI123" s="413"/>
      <c r="BJ123" s="413"/>
    </row>
    <row r="124" spans="1:62" ht="6" customHeight="1">
      <c r="B124" s="435"/>
      <c r="C124" s="435"/>
      <c r="D124" s="435"/>
      <c r="E124" s="435"/>
      <c r="F124" s="435"/>
      <c r="G124" s="435"/>
      <c r="H124" s="435"/>
      <c r="I124" s="435"/>
      <c r="J124" s="435"/>
      <c r="K124" s="398"/>
      <c r="L124" s="398"/>
      <c r="R124" s="398"/>
      <c r="S124" s="398"/>
      <c r="T124" s="413"/>
      <c r="U124" s="413"/>
      <c r="V124" s="413"/>
      <c r="W124" s="413"/>
      <c r="X124" s="413"/>
      <c r="Y124" s="413"/>
      <c r="Z124" s="413"/>
      <c r="AA124" s="413"/>
      <c r="AB124" s="413"/>
      <c r="AC124" s="413"/>
      <c r="AD124" s="413"/>
      <c r="AE124" s="413"/>
      <c r="AF124" s="413"/>
      <c r="AG124" s="413"/>
      <c r="AH124" s="413"/>
      <c r="AI124" s="413"/>
      <c r="AJ124" s="413"/>
      <c r="AK124" s="413"/>
      <c r="AL124" s="413"/>
      <c r="AM124" s="413"/>
      <c r="AN124" s="413"/>
      <c r="AO124" s="413"/>
      <c r="AP124" s="413"/>
      <c r="AQ124" s="413"/>
      <c r="AR124" s="413"/>
      <c r="AS124" s="413"/>
      <c r="AT124" s="413"/>
      <c r="AU124" s="413"/>
      <c r="AV124" s="413"/>
      <c r="AW124" s="413"/>
      <c r="AX124" s="413"/>
      <c r="AY124" s="413"/>
      <c r="AZ124" s="413"/>
      <c r="BA124" s="413"/>
      <c r="BB124" s="413"/>
      <c r="BC124" s="413"/>
      <c r="BD124" s="413"/>
      <c r="BE124" s="413"/>
      <c r="BF124" s="413"/>
      <c r="BG124" s="413"/>
      <c r="BH124" s="413"/>
      <c r="BI124" s="413"/>
      <c r="BJ124" s="413"/>
    </row>
    <row r="125" spans="1:62" ht="6" customHeight="1">
      <c r="B125" s="435"/>
      <c r="C125" s="435"/>
      <c r="D125" s="435"/>
      <c r="E125" s="435"/>
      <c r="F125" s="435"/>
      <c r="G125" s="435"/>
      <c r="H125" s="435"/>
      <c r="I125" s="435"/>
      <c r="J125" s="435"/>
      <c r="K125" s="398"/>
      <c r="Q125" s="398"/>
      <c r="R125" s="398"/>
      <c r="S125" s="398"/>
      <c r="T125" s="413"/>
      <c r="U125" s="413"/>
      <c r="V125" s="413"/>
      <c r="W125" s="413"/>
      <c r="X125" s="413"/>
      <c r="Y125" s="413"/>
      <c r="Z125" s="413"/>
      <c r="AA125" s="413"/>
      <c r="AB125" s="413"/>
      <c r="AC125" s="413"/>
      <c r="AD125" s="413"/>
      <c r="AE125" s="413"/>
      <c r="AF125" s="413"/>
      <c r="AG125" s="413"/>
      <c r="AH125" s="413"/>
      <c r="AI125" s="413"/>
      <c r="AJ125" s="413"/>
      <c r="AK125" s="413"/>
      <c r="AL125" s="413"/>
      <c r="AM125" s="413"/>
      <c r="AN125" s="413"/>
      <c r="AO125" s="413"/>
      <c r="AP125" s="413"/>
      <c r="AQ125" s="413"/>
      <c r="AR125" s="413"/>
      <c r="AS125" s="413"/>
      <c r="AT125" s="413"/>
      <c r="AU125" s="413"/>
      <c r="AV125" s="413"/>
      <c r="AW125" s="413"/>
      <c r="AX125" s="413"/>
      <c r="AY125" s="413"/>
      <c r="AZ125" s="413"/>
      <c r="BA125" s="413"/>
      <c r="BB125" s="413"/>
      <c r="BC125" s="413"/>
      <c r="BD125" s="413"/>
      <c r="BE125" s="413"/>
      <c r="BF125" s="413"/>
      <c r="BG125" s="413"/>
      <c r="BH125" s="413"/>
      <c r="BI125" s="413"/>
      <c r="BJ125" s="413"/>
    </row>
    <row r="126" spans="1:62" ht="6" customHeight="1">
      <c r="B126" s="398"/>
      <c r="C126" s="398"/>
      <c r="D126" s="398"/>
      <c r="E126" s="398"/>
      <c r="F126" s="398"/>
      <c r="G126" s="398"/>
      <c r="H126" s="398"/>
      <c r="I126" s="398"/>
      <c r="J126" s="398"/>
      <c r="Q126" s="398"/>
      <c r="R126" s="398"/>
      <c r="S126" s="398"/>
      <c r="T126" s="413"/>
      <c r="U126" s="413"/>
      <c r="V126" s="413"/>
      <c r="W126" s="413"/>
      <c r="X126" s="413"/>
      <c r="Y126" s="413"/>
      <c r="Z126" s="413"/>
      <c r="AA126" s="413"/>
      <c r="AB126" s="413"/>
      <c r="AC126" s="413"/>
      <c r="AD126" s="413"/>
      <c r="AE126" s="413"/>
      <c r="AF126" s="413"/>
      <c r="AG126" s="413"/>
      <c r="AH126" s="413"/>
      <c r="AI126" s="413"/>
      <c r="AJ126" s="413"/>
      <c r="AK126" s="413"/>
      <c r="AL126" s="413"/>
      <c r="AM126" s="413"/>
      <c r="AN126" s="413"/>
      <c r="AO126" s="413"/>
      <c r="AP126" s="413"/>
      <c r="AQ126" s="413"/>
      <c r="AR126" s="413"/>
      <c r="AS126" s="413"/>
      <c r="AT126" s="413"/>
      <c r="AU126" s="413"/>
      <c r="AV126" s="413"/>
      <c r="AW126" s="413"/>
      <c r="AX126" s="413"/>
      <c r="AY126" s="413"/>
      <c r="AZ126" s="413"/>
      <c r="BA126" s="413"/>
      <c r="BB126" s="413"/>
      <c r="BC126" s="413"/>
      <c r="BD126" s="413"/>
      <c r="BE126" s="413"/>
      <c r="BF126" s="413"/>
      <c r="BG126" s="413"/>
      <c r="BH126" s="413"/>
      <c r="BI126" s="413"/>
      <c r="BJ126" s="413"/>
    </row>
    <row r="127" spans="1:62" ht="6" customHeight="1">
      <c r="B127" s="398"/>
      <c r="C127" s="398"/>
      <c r="D127" s="398"/>
      <c r="E127" s="398"/>
      <c r="F127" s="398"/>
      <c r="G127" s="398"/>
      <c r="H127" s="398"/>
      <c r="I127" s="398"/>
      <c r="J127" s="398"/>
      <c r="P127" s="398"/>
      <c r="Q127" s="398"/>
      <c r="R127" s="398"/>
      <c r="S127" s="398"/>
      <c r="T127" s="413"/>
      <c r="U127" s="413"/>
      <c r="V127" s="413"/>
      <c r="W127" s="413"/>
      <c r="X127" s="413"/>
      <c r="Y127" s="413"/>
      <c r="Z127" s="413"/>
      <c r="AA127" s="413"/>
      <c r="AB127" s="413"/>
      <c r="AC127" s="413"/>
      <c r="AD127" s="413"/>
      <c r="AE127" s="413"/>
      <c r="AF127" s="413"/>
      <c r="AG127" s="413"/>
      <c r="AH127" s="413"/>
      <c r="AI127" s="413"/>
      <c r="AJ127" s="413"/>
      <c r="AK127" s="413"/>
      <c r="AL127" s="413"/>
      <c r="AM127" s="413"/>
      <c r="AN127" s="413"/>
      <c r="AO127" s="413"/>
      <c r="AP127" s="413"/>
      <c r="AQ127" s="413"/>
      <c r="AR127" s="413"/>
      <c r="AS127" s="413"/>
      <c r="AT127" s="413"/>
      <c r="AU127" s="413"/>
      <c r="AV127" s="413"/>
      <c r="AW127" s="413"/>
      <c r="AX127" s="413"/>
      <c r="AY127" s="413"/>
      <c r="AZ127" s="413"/>
      <c r="BA127" s="413"/>
      <c r="BB127" s="413"/>
      <c r="BC127" s="413"/>
      <c r="BD127" s="413"/>
      <c r="BE127" s="413"/>
      <c r="BF127" s="413"/>
      <c r="BG127" s="413"/>
      <c r="BH127" s="413"/>
      <c r="BI127" s="413"/>
      <c r="BJ127" s="413"/>
    </row>
    <row r="128" spans="1:62" ht="6" customHeight="1">
      <c r="O128" s="398"/>
      <c r="P128" s="398"/>
      <c r="Q128" s="398"/>
      <c r="R128" s="398"/>
      <c r="S128" s="398"/>
      <c r="T128" s="413"/>
      <c r="U128" s="413"/>
      <c r="V128" s="413"/>
      <c r="W128" s="413"/>
      <c r="X128" s="413"/>
      <c r="Y128" s="413"/>
      <c r="Z128" s="413"/>
      <c r="AA128" s="413"/>
      <c r="AB128" s="413"/>
      <c r="AC128" s="413"/>
      <c r="AD128" s="413"/>
      <c r="AE128" s="413"/>
      <c r="AF128" s="413"/>
      <c r="AG128" s="413"/>
      <c r="AH128" s="413"/>
      <c r="AI128" s="413"/>
      <c r="AJ128" s="413"/>
      <c r="AK128" s="413"/>
      <c r="AL128" s="413"/>
      <c r="AM128" s="413"/>
      <c r="AN128" s="413"/>
      <c r="AO128" s="413"/>
      <c r="AP128" s="413"/>
      <c r="AQ128" s="413"/>
      <c r="AR128" s="413"/>
      <c r="AS128" s="413"/>
      <c r="AT128" s="413"/>
      <c r="AU128" s="413"/>
      <c r="AV128" s="413"/>
      <c r="AW128" s="413"/>
      <c r="AX128" s="413"/>
      <c r="AY128" s="413"/>
      <c r="AZ128" s="413"/>
      <c r="BA128" s="413"/>
      <c r="BB128" s="413"/>
      <c r="BC128" s="413"/>
      <c r="BD128" s="413"/>
      <c r="BE128" s="413"/>
      <c r="BF128" s="413"/>
      <c r="BG128" s="413"/>
      <c r="BH128" s="413"/>
      <c r="BI128" s="413"/>
      <c r="BJ128" s="413"/>
    </row>
    <row r="129" spans="1:62" ht="6" customHeight="1">
      <c r="O129" s="398"/>
      <c r="P129" s="398"/>
      <c r="Q129" s="398"/>
      <c r="R129" s="398"/>
      <c r="S129" s="398"/>
      <c r="T129" s="413"/>
      <c r="U129" s="413"/>
      <c r="V129" s="413"/>
      <c r="W129" s="413"/>
      <c r="X129" s="413"/>
      <c r="Y129" s="413"/>
      <c r="Z129" s="413"/>
      <c r="AA129" s="413"/>
      <c r="AB129" s="413"/>
      <c r="AC129" s="413"/>
      <c r="AD129" s="413"/>
      <c r="AE129" s="413"/>
      <c r="AF129" s="413"/>
      <c r="AG129" s="413"/>
      <c r="AH129" s="413"/>
      <c r="AI129" s="413"/>
      <c r="AJ129" s="413"/>
      <c r="AK129" s="413"/>
      <c r="AL129" s="413"/>
      <c r="AM129" s="413"/>
      <c r="AN129" s="413"/>
      <c r="AO129" s="413"/>
      <c r="AP129" s="413"/>
      <c r="AQ129" s="413"/>
      <c r="AR129" s="413"/>
      <c r="AS129" s="413"/>
      <c r="AT129" s="413"/>
      <c r="AU129" s="413"/>
      <c r="AV129" s="413"/>
      <c r="AW129" s="413"/>
      <c r="AX129" s="413"/>
      <c r="AY129" s="413"/>
      <c r="AZ129" s="413"/>
      <c r="BA129" s="413"/>
      <c r="BB129" s="413"/>
      <c r="BC129" s="413"/>
      <c r="BD129" s="413"/>
      <c r="BE129" s="413"/>
      <c r="BF129" s="413"/>
      <c r="BG129" s="413"/>
      <c r="BH129" s="413"/>
      <c r="BI129" s="413"/>
      <c r="BJ129" s="413"/>
    </row>
    <row r="130" spans="1:62" ht="6" customHeight="1">
      <c r="A130" s="398"/>
      <c r="O130" s="398"/>
      <c r="P130" s="398"/>
      <c r="Q130" s="398"/>
      <c r="R130" s="398"/>
      <c r="S130" s="398"/>
      <c r="T130" s="413"/>
      <c r="U130" s="413"/>
      <c r="V130" s="413"/>
      <c r="W130" s="413"/>
      <c r="X130" s="413"/>
      <c r="Y130" s="413"/>
      <c r="Z130" s="413"/>
      <c r="AA130" s="413"/>
      <c r="AB130" s="413"/>
      <c r="AC130" s="413"/>
      <c r="AD130" s="413"/>
      <c r="AE130" s="413"/>
      <c r="AF130" s="413"/>
      <c r="AG130" s="413"/>
      <c r="AH130" s="413"/>
      <c r="AI130" s="413"/>
      <c r="AJ130" s="413"/>
      <c r="AK130" s="413"/>
      <c r="AL130" s="413"/>
      <c r="AM130" s="413"/>
      <c r="AN130" s="413"/>
      <c r="AO130" s="413"/>
      <c r="AP130" s="413"/>
      <c r="AQ130" s="413"/>
      <c r="AR130" s="413"/>
      <c r="AS130" s="413"/>
      <c r="AT130" s="413"/>
      <c r="AU130" s="413"/>
      <c r="AV130" s="413"/>
      <c r="AW130" s="413"/>
      <c r="AX130" s="413"/>
      <c r="AY130" s="413"/>
      <c r="AZ130" s="413"/>
      <c r="BA130" s="413"/>
      <c r="BB130" s="413"/>
      <c r="BC130" s="413"/>
      <c r="BD130" s="413"/>
      <c r="BE130" s="413"/>
      <c r="BF130" s="413"/>
      <c r="BG130" s="413"/>
      <c r="BH130" s="413"/>
      <c r="BI130" s="413"/>
      <c r="BJ130" s="413"/>
    </row>
    <row r="131" spans="1:62" ht="6" customHeight="1">
      <c r="A131" s="398"/>
      <c r="N131" s="398"/>
      <c r="O131" s="398"/>
      <c r="P131" s="398"/>
      <c r="Q131" s="398"/>
      <c r="R131" s="398"/>
      <c r="S131" s="398"/>
      <c r="T131" s="413"/>
      <c r="U131" s="413"/>
      <c r="V131" s="413"/>
      <c r="W131" s="413"/>
      <c r="X131" s="413"/>
      <c r="Y131" s="413"/>
      <c r="Z131" s="413"/>
      <c r="AA131" s="413"/>
      <c r="AB131" s="413"/>
      <c r="AC131" s="413"/>
      <c r="AD131" s="413"/>
      <c r="AE131" s="413"/>
      <c r="AF131" s="413"/>
      <c r="AG131" s="413"/>
      <c r="AH131" s="413"/>
      <c r="AI131" s="413"/>
      <c r="AJ131" s="413"/>
      <c r="AK131" s="413"/>
      <c r="AL131" s="413"/>
      <c r="AM131" s="413"/>
      <c r="AN131" s="413"/>
      <c r="AO131" s="413"/>
      <c r="AP131" s="413"/>
      <c r="AQ131" s="413"/>
      <c r="AR131" s="413"/>
      <c r="AS131" s="413"/>
      <c r="AT131" s="413"/>
      <c r="AU131" s="413"/>
      <c r="AV131" s="413"/>
      <c r="AW131" s="413"/>
      <c r="AX131" s="413"/>
      <c r="AY131" s="413"/>
      <c r="AZ131" s="413"/>
      <c r="BA131" s="413"/>
      <c r="BB131" s="413"/>
      <c r="BC131" s="413"/>
      <c r="BD131" s="413"/>
      <c r="BE131" s="413"/>
      <c r="BF131" s="413"/>
      <c r="BG131" s="413"/>
      <c r="BH131" s="413"/>
      <c r="BI131" s="413"/>
      <c r="BJ131" s="413"/>
    </row>
    <row r="132" spans="1:62" ht="6" customHeight="1">
      <c r="A132" s="398"/>
      <c r="M132" s="398"/>
      <c r="N132" s="398"/>
      <c r="O132" s="398"/>
      <c r="P132" s="398"/>
      <c r="Q132" s="398"/>
      <c r="R132" s="398"/>
      <c r="S132" s="398"/>
      <c r="T132" s="413"/>
      <c r="U132" s="413"/>
      <c r="V132" s="413"/>
      <c r="W132" s="413"/>
      <c r="X132" s="413"/>
      <c r="Y132" s="413"/>
      <c r="Z132" s="413"/>
      <c r="AA132" s="413"/>
      <c r="AB132" s="413"/>
      <c r="AC132" s="413"/>
      <c r="AD132" s="413"/>
      <c r="AE132" s="413"/>
      <c r="AF132" s="413"/>
      <c r="AG132" s="413"/>
      <c r="AH132" s="413"/>
      <c r="AI132" s="413"/>
      <c r="AJ132" s="413"/>
      <c r="AK132" s="413"/>
      <c r="AL132" s="413"/>
      <c r="AM132" s="413"/>
      <c r="AN132" s="413"/>
      <c r="AO132" s="413"/>
      <c r="AP132" s="413"/>
      <c r="AQ132" s="413"/>
      <c r="AR132" s="413"/>
      <c r="AS132" s="413"/>
      <c r="AT132" s="413"/>
      <c r="AU132" s="413"/>
      <c r="AV132" s="413"/>
      <c r="AW132" s="413"/>
      <c r="AX132" s="413"/>
      <c r="AY132" s="413"/>
      <c r="AZ132" s="413"/>
      <c r="BA132" s="413"/>
      <c r="BB132" s="413"/>
      <c r="BC132" s="413"/>
      <c r="BD132" s="413"/>
      <c r="BE132" s="413"/>
      <c r="BF132" s="413"/>
      <c r="BG132" s="413"/>
      <c r="BH132" s="413"/>
      <c r="BI132" s="413"/>
      <c r="BJ132" s="413"/>
    </row>
    <row r="133" spans="1:62" ht="6" customHeight="1">
      <c r="A133" s="398"/>
      <c r="M133" s="398"/>
      <c r="N133" s="398"/>
      <c r="O133" s="398"/>
      <c r="P133" s="398"/>
      <c r="Q133" s="398"/>
      <c r="R133" s="398"/>
      <c r="S133" s="398"/>
      <c r="T133" s="413"/>
      <c r="U133" s="413"/>
      <c r="V133" s="413"/>
      <c r="W133" s="413"/>
      <c r="X133" s="413"/>
      <c r="Y133" s="413"/>
      <c r="Z133" s="413"/>
      <c r="AA133" s="413"/>
      <c r="AB133" s="413"/>
      <c r="AC133" s="413"/>
      <c r="AD133" s="413"/>
      <c r="AE133" s="413"/>
      <c r="AF133" s="413"/>
      <c r="AG133" s="413"/>
      <c r="AH133" s="413"/>
      <c r="AI133" s="413"/>
      <c r="AJ133" s="413"/>
      <c r="AK133" s="413"/>
      <c r="AL133" s="413"/>
      <c r="AM133" s="413"/>
      <c r="AN133" s="413"/>
      <c r="AO133" s="413"/>
      <c r="AP133" s="413"/>
      <c r="AQ133" s="413"/>
      <c r="AR133" s="413"/>
      <c r="AS133" s="413"/>
      <c r="AT133" s="413"/>
      <c r="AU133" s="413"/>
      <c r="AV133" s="413"/>
      <c r="AW133" s="413"/>
      <c r="AX133" s="413"/>
      <c r="AY133" s="413"/>
      <c r="AZ133" s="413"/>
      <c r="BA133" s="413"/>
      <c r="BB133" s="413"/>
      <c r="BC133" s="413"/>
      <c r="BD133" s="413"/>
      <c r="BE133" s="413"/>
      <c r="BF133" s="413"/>
      <c r="BG133" s="413"/>
      <c r="BH133" s="413"/>
      <c r="BI133" s="413"/>
      <c r="BJ133" s="413"/>
    </row>
    <row r="134" spans="1:62" ht="6" customHeight="1">
      <c r="A134" s="398"/>
      <c r="L134" s="398"/>
      <c r="M134" s="398"/>
      <c r="N134" s="398"/>
      <c r="O134" s="398"/>
      <c r="P134" s="398"/>
      <c r="Q134" s="398"/>
      <c r="R134" s="398"/>
      <c r="S134" s="398"/>
      <c r="T134" s="413"/>
      <c r="U134" s="413"/>
      <c r="V134" s="413"/>
      <c r="W134" s="413"/>
      <c r="X134" s="413"/>
      <c r="Y134" s="413"/>
      <c r="Z134" s="413"/>
      <c r="AA134" s="413"/>
      <c r="AB134" s="413"/>
      <c r="AC134" s="413"/>
      <c r="AD134" s="413"/>
      <c r="AE134" s="413"/>
      <c r="AF134" s="413"/>
      <c r="AG134" s="413"/>
      <c r="AH134" s="413"/>
      <c r="AI134" s="413"/>
      <c r="AJ134" s="413"/>
      <c r="AK134" s="413"/>
      <c r="AL134" s="413"/>
      <c r="AM134" s="413"/>
      <c r="AN134" s="413"/>
      <c r="AO134" s="413"/>
      <c r="AP134" s="413"/>
      <c r="AQ134" s="413"/>
      <c r="AR134" s="413"/>
      <c r="AS134" s="413"/>
      <c r="AT134" s="413"/>
      <c r="AU134" s="413"/>
      <c r="AV134" s="413"/>
      <c r="AW134" s="413"/>
      <c r="AX134" s="413"/>
      <c r="AY134" s="413"/>
      <c r="AZ134" s="413"/>
      <c r="BA134" s="413"/>
      <c r="BB134" s="413"/>
      <c r="BC134" s="413"/>
      <c r="BD134" s="413"/>
      <c r="BE134" s="413"/>
      <c r="BF134" s="413"/>
      <c r="BG134" s="413"/>
      <c r="BH134" s="413"/>
      <c r="BI134" s="413"/>
      <c r="BJ134" s="413"/>
    </row>
    <row r="135" spans="1:62" ht="6" customHeight="1">
      <c r="A135" s="398"/>
      <c r="K135" s="398"/>
      <c r="L135" s="398"/>
      <c r="M135" s="398"/>
      <c r="N135" s="398"/>
      <c r="O135" s="398"/>
      <c r="P135" s="398"/>
      <c r="Q135" s="398"/>
      <c r="R135" s="398"/>
      <c r="S135" s="398"/>
      <c r="T135" s="413"/>
      <c r="U135" s="413"/>
      <c r="V135" s="413"/>
      <c r="W135" s="413"/>
      <c r="X135" s="413"/>
      <c r="Y135" s="413"/>
      <c r="Z135" s="413"/>
      <c r="AA135" s="413"/>
      <c r="AB135" s="413"/>
      <c r="AC135" s="413"/>
      <c r="AD135" s="413"/>
      <c r="AE135" s="413"/>
      <c r="AF135" s="413"/>
      <c r="AG135" s="413"/>
      <c r="AH135" s="413"/>
      <c r="AI135" s="413"/>
      <c r="AJ135" s="413"/>
      <c r="AK135" s="413"/>
      <c r="AL135" s="413"/>
      <c r="AM135" s="413"/>
      <c r="AN135" s="413"/>
      <c r="AO135" s="413"/>
      <c r="AP135" s="413"/>
      <c r="AQ135" s="413"/>
      <c r="AR135" s="413"/>
      <c r="AS135" s="413"/>
      <c r="AT135" s="413"/>
      <c r="AU135" s="413"/>
      <c r="AV135" s="413"/>
      <c r="AW135" s="413"/>
      <c r="AX135" s="413"/>
      <c r="AY135" s="413"/>
      <c r="AZ135" s="413"/>
      <c r="BA135" s="413"/>
      <c r="BB135" s="413"/>
      <c r="BC135" s="413"/>
      <c r="BD135" s="413"/>
      <c r="BE135" s="413"/>
      <c r="BF135" s="413"/>
      <c r="BG135" s="413"/>
      <c r="BH135" s="413"/>
      <c r="BI135" s="413"/>
      <c r="BJ135" s="413"/>
    </row>
    <row r="136" spans="1:62" ht="6" customHeight="1">
      <c r="A136" s="398"/>
      <c r="K136" s="398"/>
      <c r="L136" s="398"/>
      <c r="M136" s="398"/>
      <c r="N136" s="398"/>
      <c r="O136" s="398"/>
      <c r="P136" s="398"/>
      <c r="Q136" s="398"/>
      <c r="R136" s="398"/>
      <c r="S136" s="398"/>
      <c r="T136" s="413"/>
      <c r="U136" s="413"/>
      <c r="V136" s="413"/>
      <c r="W136" s="413"/>
      <c r="X136" s="413"/>
      <c r="Y136" s="413"/>
      <c r="Z136" s="413"/>
      <c r="AA136" s="413"/>
      <c r="AB136" s="413"/>
      <c r="AC136" s="413"/>
      <c r="AD136" s="413"/>
      <c r="AE136" s="413"/>
      <c r="AF136" s="413"/>
      <c r="AG136" s="413"/>
      <c r="AH136" s="413"/>
      <c r="AI136" s="413"/>
      <c r="AJ136" s="413"/>
      <c r="AK136" s="413"/>
      <c r="AL136" s="413"/>
      <c r="AM136" s="413"/>
      <c r="AN136" s="413"/>
      <c r="AO136" s="413"/>
      <c r="AP136" s="413"/>
      <c r="AQ136" s="413"/>
      <c r="AR136" s="413"/>
      <c r="AS136" s="413"/>
      <c r="AT136" s="413"/>
      <c r="AU136" s="413"/>
      <c r="AV136" s="413"/>
      <c r="AW136" s="413"/>
      <c r="AX136" s="413"/>
      <c r="AY136" s="413"/>
      <c r="AZ136" s="413"/>
      <c r="BA136" s="413"/>
      <c r="BB136" s="413"/>
      <c r="BC136" s="413"/>
      <c r="BD136" s="413"/>
      <c r="BE136" s="413"/>
      <c r="BF136" s="413"/>
      <c r="BG136" s="413"/>
      <c r="BH136" s="413"/>
      <c r="BI136" s="413"/>
      <c r="BJ136" s="413"/>
    </row>
    <row r="137" spans="1:62" ht="6" customHeight="1">
      <c r="O137" s="398"/>
      <c r="P137" s="398"/>
      <c r="Q137" s="398"/>
      <c r="R137" s="398"/>
      <c r="S137" s="398"/>
      <c r="T137" s="413"/>
      <c r="U137" s="413"/>
      <c r="V137" s="413"/>
      <c r="W137" s="413"/>
      <c r="X137" s="413"/>
      <c r="Y137" s="413"/>
      <c r="Z137" s="413"/>
      <c r="AA137" s="413"/>
      <c r="AB137" s="413"/>
      <c r="AC137" s="413"/>
      <c r="AD137" s="413"/>
      <c r="AE137" s="413"/>
      <c r="AF137" s="413"/>
      <c r="AG137" s="413"/>
      <c r="AH137" s="413"/>
      <c r="AI137" s="413"/>
      <c r="AJ137" s="413"/>
      <c r="AK137" s="413"/>
      <c r="AL137" s="413"/>
      <c r="AM137" s="413"/>
      <c r="AN137" s="413"/>
      <c r="AO137" s="413"/>
      <c r="AP137" s="413"/>
      <c r="AQ137" s="413"/>
      <c r="AR137" s="413"/>
      <c r="AS137" s="413"/>
      <c r="AT137" s="413"/>
      <c r="AU137" s="413"/>
      <c r="AV137" s="413"/>
      <c r="AW137" s="413"/>
      <c r="AX137" s="413"/>
      <c r="AY137" s="413"/>
      <c r="AZ137" s="413"/>
      <c r="BA137" s="413"/>
      <c r="BB137" s="413"/>
      <c r="BC137" s="413"/>
      <c r="BD137" s="413"/>
      <c r="BE137" s="413"/>
      <c r="BF137" s="413"/>
      <c r="BG137" s="413"/>
      <c r="BH137" s="413"/>
      <c r="BI137" s="413"/>
      <c r="BJ137" s="413"/>
    </row>
    <row r="138" spans="1:62" ht="6" customHeight="1">
      <c r="O138" s="398"/>
      <c r="P138" s="398"/>
      <c r="Q138" s="398"/>
      <c r="R138" s="398"/>
      <c r="S138" s="398"/>
      <c r="T138" s="413"/>
      <c r="U138" s="413"/>
      <c r="V138" s="413"/>
      <c r="W138" s="413"/>
      <c r="X138" s="413"/>
      <c r="Y138" s="413"/>
      <c r="Z138" s="413"/>
      <c r="AA138" s="413"/>
      <c r="AB138" s="413"/>
      <c r="AC138" s="413"/>
      <c r="AD138" s="413"/>
      <c r="AE138" s="413"/>
      <c r="AF138" s="413"/>
      <c r="AG138" s="413"/>
      <c r="AH138" s="413"/>
      <c r="AI138" s="413"/>
      <c r="AJ138" s="413"/>
      <c r="AK138" s="413"/>
      <c r="AL138" s="413"/>
      <c r="AM138" s="413"/>
      <c r="AN138" s="413"/>
      <c r="AO138" s="413"/>
      <c r="AP138" s="413"/>
      <c r="AQ138" s="413"/>
      <c r="AR138" s="413"/>
      <c r="AS138" s="413"/>
      <c r="AT138" s="413"/>
      <c r="AU138" s="413"/>
      <c r="AV138" s="413"/>
      <c r="AW138" s="413"/>
      <c r="AX138" s="413"/>
      <c r="AY138" s="413"/>
      <c r="AZ138" s="413"/>
      <c r="BA138" s="413"/>
      <c r="BB138" s="413"/>
      <c r="BC138" s="413"/>
      <c r="BD138" s="413"/>
      <c r="BE138" s="413"/>
      <c r="BF138" s="413"/>
      <c r="BG138" s="413"/>
      <c r="BH138" s="413"/>
      <c r="BI138" s="413"/>
      <c r="BJ138" s="413"/>
    </row>
    <row r="139" spans="1:62" ht="6" customHeight="1">
      <c r="O139" s="398"/>
      <c r="P139" s="398"/>
      <c r="Q139" s="398"/>
      <c r="R139" s="398"/>
      <c r="S139" s="398"/>
      <c r="T139" s="413"/>
      <c r="U139" s="413"/>
      <c r="V139" s="413"/>
      <c r="W139" s="413"/>
      <c r="X139" s="413"/>
      <c r="Y139" s="413"/>
      <c r="Z139" s="413"/>
      <c r="AA139" s="413"/>
      <c r="AB139" s="413"/>
      <c r="AC139" s="413"/>
      <c r="AD139" s="413"/>
      <c r="AE139" s="413"/>
      <c r="AF139" s="413"/>
      <c r="AG139" s="413"/>
      <c r="AH139" s="413"/>
      <c r="AI139" s="413"/>
      <c r="AJ139" s="413"/>
      <c r="AK139" s="413"/>
      <c r="AL139" s="413"/>
      <c r="AM139" s="413"/>
      <c r="AN139" s="413"/>
      <c r="AO139" s="413"/>
      <c r="AP139" s="413"/>
      <c r="AQ139" s="413"/>
      <c r="AR139" s="413"/>
      <c r="AS139" s="413"/>
      <c r="AT139" s="413"/>
      <c r="AU139" s="413"/>
      <c r="AV139" s="413"/>
      <c r="AW139" s="413"/>
      <c r="AX139" s="413"/>
      <c r="AY139" s="413"/>
      <c r="AZ139" s="413"/>
      <c r="BA139" s="413"/>
      <c r="BB139" s="413"/>
      <c r="BC139" s="413"/>
      <c r="BD139" s="413"/>
      <c r="BE139" s="413"/>
      <c r="BF139" s="413"/>
      <c r="BG139" s="413"/>
      <c r="BH139" s="413"/>
      <c r="BI139" s="413"/>
      <c r="BJ139" s="413"/>
    </row>
    <row r="140" spans="1:62" ht="6" customHeight="1">
      <c r="O140" s="398"/>
      <c r="P140" s="398"/>
      <c r="Q140" s="398"/>
      <c r="R140" s="398"/>
      <c r="S140" s="398"/>
      <c r="T140" s="413"/>
      <c r="U140" s="413"/>
      <c r="V140" s="413"/>
      <c r="W140" s="413"/>
      <c r="X140" s="413"/>
      <c r="Y140" s="413"/>
      <c r="Z140" s="413"/>
      <c r="AA140" s="413"/>
      <c r="AB140" s="413"/>
      <c r="AC140" s="413"/>
      <c r="AD140" s="413"/>
      <c r="AE140" s="413"/>
      <c r="AF140" s="413"/>
      <c r="AG140" s="413"/>
      <c r="AH140" s="413"/>
      <c r="AI140" s="413"/>
      <c r="AJ140" s="413"/>
      <c r="AK140" s="413"/>
      <c r="AL140" s="413"/>
      <c r="AM140" s="413"/>
      <c r="AN140" s="413"/>
      <c r="AO140" s="413"/>
      <c r="AP140" s="413"/>
      <c r="AQ140" s="413"/>
      <c r="AR140" s="413"/>
      <c r="AS140" s="413"/>
      <c r="AT140" s="413"/>
      <c r="AU140" s="413"/>
      <c r="AV140" s="413"/>
      <c r="AW140" s="413"/>
      <c r="AX140" s="413"/>
      <c r="AY140" s="413"/>
      <c r="AZ140" s="413"/>
      <c r="BA140" s="413"/>
      <c r="BB140" s="413"/>
      <c r="BC140" s="413"/>
      <c r="BD140" s="413"/>
      <c r="BE140" s="413"/>
      <c r="BF140" s="413"/>
      <c r="BG140" s="413"/>
      <c r="BH140" s="413"/>
      <c r="BI140" s="413"/>
      <c r="BJ140" s="413"/>
    </row>
    <row r="141" spans="1:62" ht="6" customHeight="1">
      <c r="O141" s="398"/>
      <c r="P141" s="398"/>
      <c r="Q141" s="398"/>
      <c r="R141" s="398"/>
      <c r="S141" s="398"/>
      <c r="T141" s="413"/>
      <c r="U141" s="413"/>
      <c r="V141" s="413"/>
      <c r="W141" s="413"/>
      <c r="X141" s="413"/>
      <c r="Y141" s="413"/>
      <c r="Z141" s="413"/>
      <c r="AA141" s="413"/>
      <c r="AB141" s="413"/>
      <c r="AC141" s="413"/>
      <c r="AD141" s="413"/>
      <c r="AE141" s="413"/>
      <c r="AF141" s="413"/>
      <c r="AG141" s="413"/>
      <c r="AH141" s="413"/>
      <c r="AI141" s="413"/>
      <c r="AJ141" s="413"/>
      <c r="AK141" s="413"/>
      <c r="AL141" s="413"/>
      <c r="AM141" s="413"/>
      <c r="AN141" s="413"/>
      <c r="AO141" s="413"/>
      <c r="AP141" s="413"/>
      <c r="AQ141" s="413"/>
      <c r="AR141" s="413"/>
      <c r="AS141" s="413"/>
      <c r="AT141" s="413"/>
      <c r="AU141" s="413"/>
      <c r="AV141" s="413"/>
      <c r="AW141" s="413"/>
      <c r="AX141" s="413"/>
      <c r="AY141" s="413"/>
      <c r="AZ141" s="413"/>
      <c r="BA141" s="413"/>
      <c r="BB141" s="413"/>
      <c r="BC141" s="413"/>
      <c r="BD141" s="413"/>
      <c r="BE141" s="413"/>
      <c r="BF141" s="413"/>
      <c r="BG141" s="413"/>
      <c r="BH141" s="413"/>
      <c r="BI141" s="413"/>
      <c r="BJ141" s="413"/>
    </row>
    <row r="142" spans="1:62" ht="6" customHeight="1">
      <c r="O142" s="398"/>
      <c r="P142" s="398"/>
      <c r="Q142" s="398"/>
      <c r="R142" s="398"/>
      <c r="S142" s="398"/>
      <c r="T142" s="413"/>
      <c r="U142" s="413"/>
      <c r="V142" s="413"/>
      <c r="W142" s="413"/>
      <c r="X142" s="413"/>
      <c r="Y142" s="413"/>
      <c r="Z142" s="413"/>
      <c r="AA142" s="413"/>
      <c r="AB142" s="413"/>
      <c r="AC142" s="413"/>
      <c r="AD142" s="413"/>
      <c r="AE142" s="413"/>
      <c r="AF142" s="413"/>
      <c r="AG142" s="413"/>
      <c r="AH142" s="413"/>
      <c r="AI142" s="413"/>
      <c r="AJ142" s="413"/>
      <c r="AK142" s="413"/>
      <c r="AL142" s="413"/>
      <c r="AM142" s="413"/>
      <c r="AN142" s="413"/>
      <c r="AO142" s="413"/>
      <c r="AP142" s="413"/>
      <c r="AQ142" s="413"/>
      <c r="AR142" s="413"/>
      <c r="AS142" s="413"/>
      <c r="AT142" s="413"/>
      <c r="AU142" s="413"/>
      <c r="AV142" s="413"/>
      <c r="AW142" s="413"/>
      <c r="AX142" s="413"/>
      <c r="AY142" s="413"/>
      <c r="AZ142" s="413"/>
      <c r="BA142" s="413"/>
      <c r="BB142" s="413"/>
      <c r="BC142" s="413"/>
      <c r="BD142" s="413"/>
      <c r="BE142" s="413"/>
      <c r="BF142" s="413"/>
      <c r="BG142" s="413"/>
      <c r="BH142" s="413"/>
      <c r="BI142" s="413"/>
      <c r="BJ142" s="413"/>
    </row>
    <row r="143" spans="1:62" ht="6" customHeight="1">
      <c r="O143" s="398"/>
      <c r="P143" s="398"/>
      <c r="Q143" s="398"/>
      <c r="R143" s="398"/>
      <c r="S143" s="398"/>
      <c r="T143" s="413"/>
      <c r="U143" s="413"/>
      <c r="V143" s="413"/>
      <c r="W143" s="413"/>
      <c r="X143" s="413"/>
      <c r="Y143" s="413"/>
      <c r="Z143" s="413"/>
      <c r="AA143" s="413"/>
      <c r="AB143" s="413"/>
      <c r="AC143" s="413"/>
      <c r="AD143" s="413"/>
      <c r="AE143" s="413"/>
      <c r="AF143" s="413"/>
      <c r="AG143" s="413"/>
      <c r="AH143" s="413"/>
      <c r="AI143" s="413"/>
      <c r="AJ143" s="413"/>
      <c r="AK143" s="413"/>
      <c r="AL143" s="413"/>
      <c r="AM143" s="413"/>
      <c r="AN143" s="413"/>
      <c r="AO143" s="413"/>
      <c r="AP143" s="413"/>
      <c r="AQ143" s="413"/>
      <c r="AR143" s="413"/>
      <c r="AS143" s="413"/>
      <c r="AT143" s="413"/>
      <c r="AU143" s="413"/>
      <c r="AV143" s="413"/>
      <c r="AW143" s="413"/>
      <c r="AX143" s="413"/>
      <c r="AY143" s="413"/>
      <c r="AZ143" s="413"/>
      <c r="BA143" s="413"/>
      <c r="BB143" s="413"/>
      <c r="BC143" s="413"/>
      <c r="BD143" s="413"/>
      <c r="BE143" s="413"/>
      <c r="BF143" s="413"/>
      <c r="BG143" s="413"/>
      <c r="BH143" s="413"/>
      <c r="BI143" s="413"/>
      <c r="BJ143" s="413"/>
    </row>
    <row r="144" spans="1:62" ht="6" customHeight="1">
      <c r="O144" s="398"/>
      <c r="P144" s="398"/>
      <c r="Q144" s="398"/>
      <c r="R144" s="398"/>
      <c r="S144" s="398"/>
      <c r="T144" s="413"/>
      <c r="U144" s="413"/>
      <c r="V144" s="413"/>
      <c r="W144" s="413"/>
      <c r="X144" s="413"/>
      <c r="Y144" s="413"/>
      <c r="Z144" s="413"/>
      <c r="AA144" s="413"/>
      <c r="AB144" s="413"/>
      <c r="AC144" s="413"/>
      <c r="AD144" s="413"/>
      <c r="AE144" s="413"/>
      <c r="AF144" s="413"/>
      <c r="AG144" s="413"/>
      <c r="AH144" s="413"/>
      <c r="AI144" s="413"/>
      <c r="AJ144" s="413"/>
      <c r="AK144" s="413"/>
      <c r="AL144" s="413"/>
      <c r="AM144" s="413"/>
      <c r="AN144" s="413"/>
      <c r="AO144" s="413"/>
      <c r="AP144" s="413"/>
      <c r="AQ144" s="413"/>
      <c r="AR144" s="413"/>
      <c r="AS144" s="413"/>
      <c r="AT144" s="413"/>
      <c r="AU144" s="413"/>
      <c r="AV144" s="413"/>
      <c r="AW144" s="413"/>
      <c r="AX144" s="413"/>
      <c r="AY144" s="413"/>
      <c r="AZ144" s="413"/>
      <c r="BA144" s="413"/>
      <c r="BB144" s="413"/>
      <c r="BC144" s="413"/>
      <c r="BD144" s="413"/>
      <c r="BE144" s="413"/>
      <c r="BF144" s="413"/>
      <c r="BG144" s="413"/>
      <c r="BH144" s="413"/>
      <c r="BI144" s="413"/>
      <c r="BJ144" s="413"/>
    </row>
    <row r="145" spans="15:62" ht="6" customHeight="1">
      <c r="O145" s="398"/>
      <c r="P145" s="398"/>
      <c r="Q145" s="398"/>
      <c r="R145" s="398"/>
      <c r="S145" s="398"/>
      <c r="T145" s="413"/>
      <c r="U145" s="413"/>
      <c r="V145" s="413"/>
      <c r="W145" s="413"/>
      <c r="X145" s="413"/>
      <c r="Y145" s="413"/>
      <c r="Z145" s="413"/>
      <c r="AA145" s="413"/>
      <c r="AB145" s="413"/>
      <c r="AC145" s="413"/>
      <c r="AD145" s="413"/>
      <c r="AE145" s="413"/>
      <c r="AF145" s="413"/>
      <c r="AG145" s="413"/>
      <c r="AH145" s="413"/>
      <c r="AI145" s="413"/>
      <c r="AJ145" s="413"/>
      <c r="AK145" s="413"/>
      <c r="AL145" s="413"/>
      <c r="AM145" s="413"/>
      <c r="AN145" s="413"/>
      <c r="AO145" s="413"/>
      <c r="AP145" s="413"/>
      <c r="AQ145" s="413"/>
      <c r="AR145" s="413"/>
      <c r="AS145" s="413"/>
      <c r="AT145" s="413"/>
      <c r="AU145" s="413"/>
      <c r="AV145" s="413"/>
      <c r="AW145" s="413"/>
      <c r="AX145" s="413"/>
      <c r="AY145" s="413"/>
      <c r="AZ145" s="413"/>
      <c r="BA145" s="413"/>
      <c r="BB145" s="413"/>
      <c r="BC145" s="413"/>
      <c r="BD145" s="413"/>
      <c r="BE145" s="413"/>
      <c r="BF145" s="413"/>
      <c r="BG145" s="413"/>
      <c r="BH145" s="413"/>
      <c r="BI145" s="413"/>
      <c r="BJ145" s="413"/>
    </row>
    <row r="146" spans="15:62" ht="6" customHeight="1">
      <c r="O146" s="398"/>
      <c r="P146" s="398"/>
      <c r="Q146" s="398"/>
      <c r="R146" s="398"/>
      <c r="S146" s="398"/>
      <c r="T146" s="413"/>
      <c r="U146" s="413"/>
      <c r="V146" s="413"/>
      <c r="W146" s="413"/>
      <c r="X146" s="413"/>
      <c r="Y146" s="413"/>
      <c r="Z146" s="413"/>
      <c r="AA146" s="413"/>
      <c r="AB146" s="413"/>
      <c r="AC146" s="413"/>
      <c r="AD146" s="413"/>
      <c r="AE146" s="413"/>
      <c r="AF146" s="413"/>
      <c r="AG146" s="413"/>
      <c r="AH146" s="413"/>
      <c r="AI146" s="413"/>
      <c r="AJ146" s="413"/>
      <c r="AK146" s="413"/>
      <c r="AL146" s="413"/>
      <c r="AM146" s="413"/>
      <c r="AN146" s="413"/>
      <c r="AO146" s="413"/>
      <c r="AP146" s="413"/>
      <c r="AQ146" s="413"/>
      <c r="AR146" s="413"/>
      <c r="AS146" s="413"/>
      <c r="AT146" s="413"/>
      <c r="AU146" s="413"/>
      <c r="AV146" s="413"/>
      <c r="AW146" s="413"/>
      <c r="AX146" s="413"/>
      <c r="AY146" s="413"/>
      <c r="AZ146" s="413"/>
      <c r="BA146" s="413"/>
      <c r="BB146" s="413"/>
      <c r="BC146" s="413"/>
      <c r="BD146" s="413"/>
      <c r="BE146" s="413"/>
      <c r="BF146" s="413"/>
      <c r="BG146" s="413"/>
      <c r="BH146" s="413"/>
      <c r="BI146" s="413"/>
      <c r="BJ146" s="413"/>
    </row>
    <row r="147" spans="15:62" ht="6" customHeight="1">
      <c r="O147" s="398"/>
      <c r="P147" s="398"/>
      <c r="Q147" s="398"/>
      <c r="R147" s="398"/>
      <c r="S147" s="398"/>
      <c r="T147" s="413"/>
      <c r="U147" s="413"/>
      <c r="V147" s="413"/>
      <c r="W147" s="413"/>
      <c r="X147" s="413"/>
      <c r="Y147" s="413"/>
      <c r="Z147" s="413"/>
      <c r="AA147" s="413"/>
      <c r="AB147" s="413"/>
      <c r="AC147" s="413"/>
      <c r="AD147" s="413"/>
      <c r="AE147" s="413"/>
      <c r="AF147" s="413"/>
      <c r="AG147" s="413"/>
      <c r="AH147" s="413"/>
      <c r="AI147" s="413"/>
      <c r="AJ147" s="413"/>
      <c r="AK147" s="413"/>
      <c r="AL147" s="413"/>
      <c r="AM147" s="413"/>
      <c r="AN147" s="413"/>
      <c r="AO147" s="413"/>
      <c r="AP147" s="413"/>
      <c r="AQ147" s="413"/>
      <c r="AR147" s="413"/>
      <c r="AS147" s="413"/>
      <c r="AT147" s="413"/>
      <c r="AU147" s="413"/>
      <c r="AV147" s="413"/>
      <c r="AW147" s="413"/>
      <c r="AX147" s="413"/>
      <c r="AY147" s="413"/>
      <c r="AZ147" s="413"/>
      <c r="BA147" s="413"/>
      <c r="BB147" s="413"/>
      <c r="BC147" s="413"/>
      <c r="BD147" s="413"/>
      <c r="BE147" s="413"/>
      <c r="BF147" s="413"/>
      <c r="BG147" s="413"/>
      <c r="BH147" s="413"/>
      <c r="BI147" s="413"/>
      <c r="BJ147" s="413"/>
    </row>
    <row r="148" spans="15:62" ht="6" customHeight="1">
      <c r="O148" s="398"/>
      <c r="P148" s="398"/>
      <c r="Q148" s="398"/>
      <c r="R148" s="398"/>
      <c r="S148" s="398"/>
      <c r="T148" s="413"/>
      <c r="U148" s="413"/>
      <c r="V148" s="413"/>
      <c r="W148" s="413"/>
      <c r="X148" s="413"/>
      <c r="Y148" s="413"/>
      <c r="Z148" s="413"/>
      <c r="AA148" s="413"/>
      <c r="AB148" s="413"/>
      <c r="AC148" s="413"/>
      <c r="AD148" s="413"/>
      <c r="AE148" s="413"/>
      <c r="AF148" s="413"/>
      <c r="AG148" s="413"/>
      <c r="AH148" s="413"/>
      <c r="AI148" s="413"/>
      <c r="AJ148" s="413"/>
      <c r="AK148" s="413"/>
      <c r="AL148" s="413"/>
      <c r="AM148" s="413"/>
      <c r="AN148" s="413"/>
      <c r="AO148" s="413"/>
      <c r="AP148" s="413"/>
      <c r="AQ148" s="413"/>
      <c r="AR148" s="413"/>
      <c r="AS148" s="413"/>
      <c r="AT148" s="413"/>
      <c r="AU148" s="413"/>
      <c r="AV148" s="413"/>
      <c r="AW148" s="413"/>
      <c r="AX148" s="413"/>
      <c r="AY148" s="413"/>
      <c r="AZ148" s="413"/>
      <c r="BA148" s="413"/>
      <c r="BB148" s="413"/>
      <c r="BC148" s="413"/>
      <c r="BD148" s="413"/>
      <c r="BE148" s="413"/>
      <c r="BF148" s="413"/>
      <c r="BG148" s="413"/>
      <c r="BH148" s="413"/>
      <c r="BI148" s="413"/>
      <c r="BJ148" s="413"/>
    </row>
    <row r="149" spans="15:62" ht="6" customHeight="1">
      <c r="O149" s="398"/>
      <c r="P149" s="398"/>
      <c r="Q149" s="398"/>
      <c r="R149" s="398"/>
      <c r="S149" s="398"/>
      <c r="T149" s="413"/>
      <c r="U149" s="413"/>
      <c r="V149" s="413"/>
      <c r="W149" s="413"/>
      <c r="X149" s="413"/>
      <c r="Y149" s="413"/>
      <c r="Z149" s="413"/>
      <c r="AA149" s="413"/>
      <c r="AB149" s="413"/>
      <c r="AC149" s="413"/>
      <c r="AD149" s="413"/>
      <c r="AE149" s="413"/>
      <c r="AF149" s="413"/>
      <c r="AG149" s="413"/>
      <c r="AH149" s="413"/>
      <c r="AI149" s="413"/>
      <c r="AJ149" s="413"/>
      <c r="AK149" s="413"/>
      <c r="AL149" s="413"/>
      <c r="AM149" s="413"/>
      <c r="AN149" s="413"/>
      <c r="AO149" s="413"/>
      <c r="AP149" s="413"/>
      <c r="AQ149" s="413"/>
      <c r="AR149" s="413"/>
      <c r="AS149" s="413"/>
      <c r="AT149" s="413"/>
      <c r="AU149" s="413"/>
      <c r="AV149" s="413"/>
      <c r="AW149" s="413"/>
      <c r="AX149" s="413"/>
      <c r="AY149" s="413"/>
      <c r="AZ149" s="413"/>
      <c r="BA149" s="413"/>
      <c r="BB149" s="413"/>
      <c r="BC149" s="413"/>
      <c r="BD149" s="413"/>
      <c r="BE149" s="413"/>
      <c r="BF149" s="413"/>
      <c r="BG149" s="413"/>
      <c r="BH149" s="413"/>
      <c r="BI149" s="413"/>
      <c r="BJ149" s="413"/>
    </row>
    <row r="150" spans="15:62" ht="6" customHeight="1">
      <c r="O150" s="398"/>
      <c r="P150" s="398"/>
      <c r="Q150" s="398"/>
      <c r="R150" s="398"/>
      <c r="S150" s="398"/>
      <c r="T150" s="413"/>
      <c r="U150" s="413"/>
      <c r="V150" s="413"/>
      <c r="W150" s="413"/>
      <c r="X150" s="413"/>
      <c r="Y150" s="413"/>
      <c r="Z150" s="413"/>
      <c r="AA150" s="413"/>
      <c r="AB150" s="413"/>
      <c r="AC150" s="413"/>
      <c r="AD150" s="413"/>
      <c r="AE150" s="413"/>
      <c r="AF150" s="413"/>
      <c r="AG150" s="413"/>
      <c r="AH150" s="413"/>
      <c r="AI150" s="413"/>
      <c r="AJ150" s="413"/>
      <c r="AK150" s="413"/>
      <c r="AL150" s="413"/>
      <c r="AM150" s="413"/>
      <c r="AN150" s="413"/>
      <c r="AO150" s="413"/>
      <c r="AP150" s="413"/>
      <c r="AQ150" s="413"/>
      <c r="AR150" s="413"/>
      <c r="AS150" s="413"/>
      <c r="AT150" s="413"/>
      <c r="AU150" s="413"/>
      <c r="AV150" s="413"/>
      <c r="AW150" s="413"/>
      <c r="AX150" s="413"/>
      <c r="AY150" s="413"/>
      <c r="AZ150" s="413"/>
      <c r="BA150" s="413"/>
      <c r="BB150" s="413"/>
      <c r="BC150" s="413"/>
      <c r="BD150" s="413"/>
      <c r="BE150" s="413"/>
      <c r="BF150" s="413"/>
      <c r="BG150" s="413"/>
      <c r="BH150" s="413"/>
      <c r="BI150" s="413"/>
      <c r="BJ150" s="413"/>
    </row>
    <row r="151" spans="15:62" ht="6" customHeight="1">
      <c r="O151" s="398"/>
      <c r="P151" s="398"/>
      <c r="Q151" s="398"/>
      <c r="R151" s="398"/>
      <c r="S151" s="398"/>
      <c r="T151" s="413"/>
      <c r="U151" s="413"/>
      <c r="V151" s="413"/>
      <c r="W151" s="413"/>
      <c r="X151" s="413"/>
      <c r="Y151" s="413"/>
      <c r="Z151" s="413"/>
      <c r="AA151" s="413"/>
      <c r="AB151" s="413"/>
      <c r="AC151" s="413"/>
      <c r="AD151" s="413"/>
      <c r="AE151" s="413"/>
      <c r="AF151" s="413"/>
      <c r="AG151" s="413"/>
      <c r="AH151" s="413"/>
      <c r="AI151" s="413"/>
      <c r="AJ151" s="413"/>
      <c r="AK151" s="413"/>
      <c r="AL151" s="413"/>
      <c r="AM151" s="413"/>
      <c r="AN151" s="413"/>
      <c r="AO151" s="413"/>
      <c r="AP151" s="413"/>
      <c r="AQ151" s="413"/>
      <c r="AR151" s="413"/>
      <c r="AS151" s="413"/>
      <c r="AT151" s="413"/>
      <c r="AU151" s="413"/>
      <c r="AV151" s="413"/>
      <c r="AW151" s="413"/>
      <c r="AX151" s="413"/>
      <c r="AY151" s="413"/>
      <c r="AZ151" s="413"/>
      <c r="BA151" s="413"/>
      <c r="BB151" s="413"/>
      <c r="BC151" s="413"/>
      <c r="BD151" s="413"/>
      <c r="BE151" s="413"/>
      <c r="BF151" s="413"/>
      <c r="BG151" s="413"/>
      <c r="BH151" s="413"/>
      <c r="BI151" s="413"/>
      <c r="BJ151" s="413"/>
    </row>
    <row r="152" spans="15:62" ht="6" customHeight="1">
      <c r="O152" s="398"/>
      <c r="P152" s="398"/>
      <c r="Q152" s="398"/>
      <c r="R152" s="398"/>
      <c r="S152" s="398"/>
      <c r="T152" s="413"/>
      <c r="U152" s="413"/>
      <c r="V152" s="413"/>
      <c r="W152" s="413"/>
      <c r="X152" s="413"/>
      <c r="Y152" s="413"/>
      <c r="Z152" s="413"/>
      <c r="AA152" s="413"/>
      <c r="AB152" s="413"/>
      <c r="AC152" s="413"/>
      <c r="AD152" s="413"/>
      <c r="AE152" s="413"/>
      <c r="AF152" s="413"/>
      <c r="AG152" s="413"/>
      <c r="AH152" s="413"/>
      <c r="AI152" s="413"/>
      <c r="AJ152" s="413"/>
      <c r="AK152" s="413"/>
      <c r="AL152" s="413"/>
      <c r="AM152" s="413"/>
      <c r="AN152" s="413"/>
      <c r="AO152" s="413"/>
      <c r="AP152" s="413"/>
      <c r="AQ152" s="413"/>
      <c r="AR152" s="413"/>
      <c r="AS152" s="413"/>
      <c r="AT152" s="413"/>
      <c r="AU152" s="413"/>
      <c r="AV152" s="413"/>
      <c r="AW152" s="413"/>
      <c r="AX152" s="413"/>
      <c r="AY152" s="413"/>
      <c r="AZ152" s="413"/>
      <c r="BA152" s="413"/>
      <c r="BB152" s="413"/>
      <c r="BC152" s="413"/>
      <c r="BD152" s="413"/>
      <c r="BE152" s="413"/>
      <c r="BF152" s="413"/>
      <c r="BG152" s="413"/>
      <c r="BH152" s="413"/>
      <c r="BI152" s="413"/>
      <c r="BJ152" s="413"/>
    </row>
    <row r="153" spans="15:62" ht="6" customHeight="1">
      <c r="O153" s="398"/>
      <c r="P153" s="398"/>
      <c r="Q153" s="398"/>
      <c r="R153" s="398"/>
      <c r="S153" s="398"/>
      <c r="T153" s="413"/>
      <c r="U153" s="413"/>
      <c r="V153" s="413"/>
      <c r="W153" s="413"/>
      <c r="X153" s="413"/>
      <c r="Y153" s="413"/>
      <c r="Z153" s="413"/>
      <c r="AA153" s="413"/>
      <c r="AB153" s="413"/>
      <c r="AC153" s="413"/>
      <c r="AD153" s="413"/>
      <c r="AE153" s="413"/>
      <c r="AF153" s="413"/>
      <c r="AG153" s="413"/>
      <c r="AH153" s="413"/>
      <c r="AI153" s="413"/>
      <c r="AJ153" s="413"/>
      <c r="AK153" s="413"/>
      <c r="AL153" s="413"/>
      <c r="AM153" s="413"/>
      <c r="AN153" s="413"/>
      <c r="AO153" s="413"/>
      <c r="AP153" s="413"/>
      <c r="AQ153" s="413"/>
      <c r="AR153" s="413"/>
      <c r="AS153" s="413"/>
      <c r="AT153" s="413"/>
      <c r="AU153" s="413"/>
      <c r="AV153" s="413"/>
      <c r="AW153" s="413"/>
      <c r="AX153" s="413"/>
      <c r="AY153" s="413"/>
      <c r="AZ153" s="413"/>
      <c r="BA153" s="413"/>
      <c r="BB153" s="413"/>
      <c r="BC153" s="413"/>
      <c r="BD153" s="413"/>
      <c r="BE153" s="413"/>
      <c r="BF153" s="413"/>
      <c r="BG153" s="413"/>
      <c r="BH153" s="413"/>
      <c r="BI153" s="413"/>
      <c r="BJ153" s="413"/>
    </row>
    <row r="154" spans="15:62" ht="6" customHeight="1">
      <c r="O154" s="398"/>
      <c r="P154" s="398"/>
      <c r="Q154" s="398"/>
      <c r="R154" s="398"/>
      <c r="S154" s="398"/>
      <c r="T154" s="413"/>
      <c r="U154" s="413"/>
      <c r="V154" s="413"/>
      <c r="W154" s="413"/>
      <c r="X154" s="413"/>
      <c r="Y154" s="413"/>
      <c r="Z154" s="413"/>
      <c r="AA154" s="413"/>
      <c r="AB154" s="413"/>
      <c r="AC154" s="413"/>
      <c r="AD154" s="413"/>
      <c r="AE154" s="413"/>
      <c r="AF154" s="413"/>
      <c r="AG154" s="413"/>
      <c r="AH154" s="413"/>
      <c r="AI154" s="413"/>
      <c r="AJ154" s="413"/>
      <c r="AK154" s="413"/>
      <c r="AL154" s="413"/>
      <c r="AM154" s="413"/>
      <c r="AN154" s="413"/>
      <c r="AO154" s="413"/>
      <c r="AP154" s="413"/>
      <c r="AQ154" s="413"/>
      <c r="AR154" s="413"/>
      <c r="AS154" s="413"/>
      <c r="AT154" s="413"/>
      <c r="AU154" s="413"/>
      <c r="AV154" s="413"/>
      <c r="AW154" s="413"/>
      <c r="AX154" s="413"/>
      <c r="AY154" s="413"/>
      <c r="AZ154" s="413"/>
      <c r="BA154" s="413"/>
      <c r="BB154" s="413"/>
      <c r="BC154" s="413"/>
      <c r="BD154" s="413"/>
      <c r="BE154" s="413"/>
      <c r="BF154" s="413"/>
      <c r="BG154" s="413"/>
      <c r="BH154" s="413"/>
      <c r="BI154" s="413"/>
      <c r="BJ154" s="413"/>
    </row>
    <row r="155" spans="15:62" ht="6" customHeight="1">
      <c r="O155" s="398"/>
      <c r="P155" s="398"/>
      <c r="Q155" s="398"/>
      <c r="R155" s="398"/>
      <c r="S155" s="398"/>
      <c r="T155" s="413"/>
      <c r="U155" s="413"/>
      <c r="V155" s="413"/>
      <c r="W155" s="413"/>
      <c r="X155" s="413"/>
      <c r="Y155" s="413"/>
      <c r="Z155" s="413"/>
      <c r="AA155" s="413"/>
      <c r="AB155" s="413"/>
      <c r="AC155" s="413"/>
      <c r="AD155" s="413"/>
      <c r="AE155" s="413"/>
      <c r="AF155" s="413"/>
      <c r="AG155" s="413"/>
      <c r="AH155" s="413"/>
      <c r="AI155" s="413"/>
      <c r="AJ155" s="413"/>
      <c r="AK155" s="413"/>
      <c r="AL155" s="413"/>
      <c r="AM155" s="413"/>
      <c r="AN155" s="413"/>
      <c r="AO155" s="413"/>
      <c r="AP155" s="413"/>
      <c r="AQ155" s="413"/>
      <c r="AR155" s="413"/>
      <c r="AS155" s="413"/>
      <c r="AT155" s="413"/>
      <c r="AU155" s="413"/>
      <c r="AV155" s="413"/>
      <c r="AW155" s="413"/>
      <c r="AX155" s="413"/>
      <c r="AY155" s="413"/>
      <c r="AZ155" s="413"/>
      <c r="BA155" s="413"/>
      <c r="BB155" s="413"/>
      <c r="BC155" s="413"/>
      <c r="BD155" s="413"/>
      <c r="BE155" s="413"/>
      <c r="BF155" s="413"/>
      <c r="BG155" s="413"/>
      <c r="BH155" s="413"/>
      <c r="BI155" s="413"/>
      <c r="BJ155" s="413"/>
    </row>
    <row r="156" spans="15:62" ht="6" customHeight="1">
      <c r="O156" s="398"/>
      <c r="P156" s="398"/>
      <c r="Q156" s="398"/>
      <c r="R156" s="398"/>
      <c r="S156" s="398"/>
      <c r="T156" s="413"/>
      <c r="U156" s="413"/>
      <c r="V156" s="413"/>
      <c r="W156" s="413"/>
      <c r="X156" s="413"/>
      <c r="Y156" s="413"/>
      <c r="Z156" s="413"/>
      <c r="AA156" s="413"/>
      <c r="AB156" s="413"/>
      <c r="AC156" s="413"/>
      <c r="AD156" s="413"/>
      <c r="AE156" s="413"/>
      <c r="AF156" s="413"/>
      <c r="AG156" s="413"/>
      <c r="AH156" s="413"/>
      <c r="AI156" s="413"/>
      <c r="AJ156" s="413"/>
      <c r="AK156" s="413"/>
      <c r="AL156" s="413"/>
      <c r="AM156" s="413"/>
      <c r="AN156" s="413"/>
      <c r="AO156" s="413"/>
      <c r="AP156" s="413"/>
      <c r="AQ156" s="413"/>
      <c r="AR156" s="413"/>
      <c r="AS156" s="413"/>
      <c r="AT156" s="413"/>
      <c r="AU156" s="413"/>
      <c r="AV156" s="413"/>
      <c r="AW156" s="413"/>
      <c r="AX156" s="413"/>
      <c r="AY156" s="413"/>
      <c r="AZ156" s="413"/>
      <c r="BA156" s="413"/>
      <c r="BB156" s="413"/>
      <c r="BC156" s="413"/>
      <c r="BD156" s="413"/>
      <c r="BE156" s="413"/>
      <c r="BF156" s="413"/>
      <c r="BG156" s="413"/>
      <c r="BH156" s="413"/>
      <c r="BI156" s="413"/>
      <c r="BJ156" s="413"/>
    </row>
    <row r="157" spans="15:62" ht="6" customHeight="1">
      <c r="O157" s="398"/>
      <c r="P157" s="398"/>
      <c r="Q157" s="398"/>
      <c r="R157" s="398"/>
      <c r="S157" s="398"/>
      <c r="T157" s="413"/>
      <c r="U157" s="413"/>
      <c r="V157" s="413"/>
      <c r="W157" s="413"/>
      <c r="X157" s="413"/>
      <c r="Y157" s="413"/>
      <c r="Z157" s="413"/>
      <c r="AA157" s="413"/>
      <c r="AB157" s="413"/>
      <c r="AC157" s="413"/>
      <c r="AD157" s="413"/>
      <c r="AE157" s="413"/>
      <c r="AF157" s="413"/>
      <c r="AG157" s="413"/>
      <c r="AH157" s="413"/>
      <c r="AI157" s="413"/>
      <c r="AJ157" s="413"/>
      <c r="AK157" s="413"/>
      <c r="AL157" s="413"/>
      <c r="AM157" s="413"/>
      <c r="AN157" s="413"/>
      <c r="AO157" s="413"/>
      <c r="AP157" s="413"/>
      <c r="AQ157" s="413"/>
      <c r="AR157" s="413"/>
      <c r="AS157" s="413"/>
      <c r="AT157" s="413"/>
      <c r="AU157" s="413"/>
      <c r="AV157" s="413"/>
      <c r="AW157" s="413"/>
      <c r="AX157" s="413"/>
      <c r="AY157" s="413"/>
      <c r="AZ157" s="413"/>
      <c r="BA157" s="413"/>
      <c r="BB157" s="413"/>
      <c r="BC157" s="413"/>
      <c r="BD157" s="413"/>
      <c r="BE157" s="413"/>
      <c r="BF157" s="413"/>
      <c r="BG157" s="413"/>
      <c r="BH157" s="413"/>
      <c r="BI157" s="413"/>
      <c r="BJ157" s="413"/>
    </row>
    <row r="158" spans="15:62" ht="6" customHeight="1">
      <c r="O158" s="398"/>
      <c r="P158" s="398"/>
      <c r="Q158" s="398"/>
      <c r="R158" s="398"/>
      <c r="S158" s="398"/>
      <c r="T158" s="413"/>
      <c r="U158" s="413"/>
      <c r="V158" s="413"/>
      <c r="W158" s="413"/>
      <c r="X158" s="413"/>
      <c r="Y158" s="413"/>
      <c r="Z158" s="413"/>
      <c r="AA158" s="413"/>
      <c r="AB158" s="413"/>
      <c r="AC158" s="413"/>
      <c r="AD158" s="413"/>
      <c r="AE158" s="413"/>
      <c r="AF158" s="413"/>
      <c r="AG158" s="413"/>
      <c r="AH158" s="413"/>
      <c r="AI158" s="413"/>
      <c r="AJ158" s="413"/>
      <c r="AK158" s="413"/>
      <c r="AL158" s="413"/>
      <c r="AM158" s="413"/>
      <c r="AN158" s="413"/>
      <c r="AO158" s="413"/>
      <c r="AP158" s="413"/>
      <c r="AQ158" s="413"/>
      <c r="AR158" s="413"/>
      <c r="AS158" s="413"/>
      <c r="AT158" s="413"/>
      <c r="AU158" s="413"/>
      <c r="AV158" s="413"/>
      <c r="AW158" s="413"/>
      <c r="AX158" s="413"/>
      <c r="AY158" s="413"/>
      <c r="AZ158" s="413"/>
      <c r="BA158" s="413"/>
      <c r="BB158" s="413"/>
      <c r="BC158" s="413"/>
      <c r="BD158" s="413"/>
      <c r="BE158" s="413"/>
      <c r="BF158" s="413"/>
      <c r="BG158" s="413"/>
      <c r="BH158" s="413"/>
      <c r="BI158" s="413"/>
      <c r="BJ158" s="413"/>
    </row>
    <row r="159" spans="15:62" ht="6" customHeight="1">
      <c r="O159" s="398"/>
      <c r="P159" s="398"/>
      <c r="Q159" s="398"/>
      <c r="R159" s="398"/>
      <c r="S159" s="398"/>
      <c r="T159" s="413"/>
      <c r="U159" s="413"/>
      <c r="V159" s="413"/>
      <c r="W159" s="413"/>
      <c r="X159" s="413"/>
      <c r="Y159" s="413"/>
      <c r="Z159" s="413"/>
      <c r="AA159" s="413"/>
      <c r="AB159" s="413"/>
      <c r="AC159" s="413"/>
      <c r="AD159" s="413"/>
      <c r="AE159" s="413"/>
      <c r="AF159" s="413"/>
      <c r="AG159" s="413"/>
      <c r="AH159" s="413"/>
      <c r="AI159" s="413"/>
      <c r="AJ159" s="413"/>
      <c r="AK159" s="413"/>
      <c r="AL159" s="413"/>
      <c r="AM159" s="413"/>
      <c r="AN159" s="413"/>
      <c r="AO159" s="413"/>
      <c r="AP159" s="413"/>
      <c r="AQ159" s="413"/>
      <c r="AR159" s="413"/>
      <c r="AS159" s="413"/>
      <c r="AT159" s="413"/>
      <c r="AU159" s="413"/>
      <c r="AV159" s="413"/>
      <c r="AW159" s="413"/>
      <c r="AX159" s="413"/>
      <c r="AY159" s="413"/>
      <c r="AZ159" s="413"/>
      <c r="BA159" s="413"/>
      <c r="BB159" s="413"/>
      <c r="BC159" s="413"/>
      <c r="BD159" s="413"/>
      <c r="BE159" s="413"/>
      <c r="BF159" s="413"/>
      <c r="BG159" s="413"/>
      <c r="BH159" s="413"/>
      <c r="BI159" s="413"/>
      <c r="BJ159" s="413"/>
    </row>
    <row r="160" spans="15:62" ht="6" customHeight="1">
      <c r="O160" s="398"/>
      <c r="P160" s="398"/>
      <c r="Q160" s="398"/>
      <c r="R160" s="398"/>
      <c r="S160" s="398"/>
      <c r="T160" s="413"/>
      <c r="U160" s="413"/>
      <c r="V160" s="413"/>
      <c r="W160" s="413"/>
      <c r="X160" s="413"/>
      <c r="Y160" s="413"/>
      <c r="Z160" s="413"/>
      <c r="AA160" s="413"/>
      <c r="AB160" s="413"/>
      <c r="AC160" s="413"/>
      <c r="AD160" s="413"/>
      <c r="AE160" s="413"/>
      <c r="AF160" s="413"/>
      <c r="AG160" s="413"/>
      <c r="AH160" s="413"/>
      <c r="AI160" s="413"/>
      <c r="AJ160" s="413"/>
      <c r="AK160" s="413"/>
      <c r="AL160" s="413"/>
      <c r="AM160" s="413"/>
      <c r="AN160" s="413"/>
      <c r="AO160" s="413"/>
      <c r="AP160" s="413"/>
      <c r="AQ160" s="413"/>
      <c r="AR160" s="413"/>
      <c r="AS160" s="413"/>
      <c r="AT160" s="413"/>
      <c r="AU160" s="413"/>
      <c r="AV160" s="413"/>
      <c r="AW160" s="413"/>
      <c r="AX160" s="413"/>
      <c r="AY160" s="413"/>
      <c r="AZ160" s="413"/>
      <c r="BA160" s="413"/>
      <c r="BB160" s="413"/>
      <c r="BC160" s="413"/>
      <c r="BD160" s="413"/>
      <c r="BE160" s="413"/>
      <c r="BF160" s="413"/>
      <c r="BG160" s="413"/>
      <c r="BH160" s="413"/>
      <c r="BI160" s="413"/>
      <c r="BJ160" s="413"/>
    </row>
    <row r="161" spans="15:62" ht="6" customHeight="1">
      <c r="O161" s="398"/>
      <c r="P161" s="398"/>
      <c r="Q161" s="398"/>
      <c r="R161" s="398"/>
      <c r="S161" s="398"/>
      <c r="T161" s="413"/>
      <c r="U161" s="413"/>
      <c r="V161" s="413"/>
      <c r="W161" s="413"/>
      <c r="X161" s="413"/>
      <c r="Y161" s="413"/>
      <c r="Z161" s="413"/>
      <c r="AA161" s="413"/>
      <c r="AB161" s="413"/>
      <c r="AC161" s="413"/>
      <c r="AD161" s="413"/>
      <c r="AE161" s="413"/>
      <c r="AF161" s="413"/>
      <c r="AG161" s="413"/>
      <c r="AH161" s="413"/>
      <c r="AI161" s="413"/>
      <c r="AJ161" s="413"/>
      <c r="AK161" s="413"/>
      <c r="AL161" s="413"/>
      <c r="AM161" s="413"/>
      <c r="AN161" s="413"/>
      <c r="AO161" s="413"/>
      <c r="AP161" s="413"/>
      <c r="AQ161" s="413"/>
      <c r="AR161" s="413"/>
      <c r="AS161" s="413"/>
      <c r="AT161" s="413"/>
      <c r="AU161" s="413"/>
      <c r="AV161" s="413"/>
      <c r="AW161" s="413"/>
      <c r="AX161" s="413"/>
      <c r="AY161" s="413"/>
      <c r="AZ161" s="413"/>
      <c r="BA161" s="413"/>
      <c r="BB161" s="413"/>
      <c r="BC161" s="413"/>
      <c r="BD161" s="413"/>
      <c r="BE161" s="413"/>
      <c r="BF161" s="413"/>
      <c r="BG161" s="413"/>
      <c r="BH161" s="413"/>
      <c r="BI161" s="413"/>
      <c r="BJ161" s="413"/>
    </row>
    <row r="162" spans="15:62" ht="6" customHeight="1">
      <c r="O162" s="398"/>
      <c r="P162" s="398"/>
      <c r="Q162" s="398"/>
      <c r="R162" s="398"/>
      <c r="S162" s="398"/>
      <c r="T162" s="413"/>
      <c r="U162" s="413"/>
      <c r="V162" s="413"/>
      <c r="W162" s="413"/>
      <c r="X162" s="413"/>
      <c r="Y162" s="413"/>
      <c r="Z162" s="413"/>
      <c r="AA162" s="413"/>
      <c r="AB162" s="413"/>
      <c r="AC162" s="413"/>
      <c r="AD162" s="413"/>
      <c r="AE162" s="413"/>
      <c r="AF162" s="413"/>
      <c r="AG162" s="413"/>
      <c r="AH162" s="413"/>
      <c r="AI162" s="413"/>
      <c r="AJ162" s="413"/>
      <c r="AK162" s="413"/>
      <c r="AL162" s="413"/>
      <c r="AM162" s="413"/>
      <c r="AN162" s="413"/>
      <c r="AO162" s="413"/>
      <c r="AP162" s="413"/>
      <c r="AQ162" s="413"/>
      <c r="AR162" s="413"/>
      <c r="AS162" s="413"/>
      <c r="AT162" s="413"/>
      <c r="AU162" s="413"/>
      <c r="AV162" s="413"/>
      <c r="AW162" s="413"/>
      <c r="AX162" s="413"/>
      <c r="AY162" s="413"/>
      <c r="AZ162" s="413"/>
      <c r="BA162" s="413"/>
      <c r="BB162" s="413"/>
      <c r="BC162" s="413"/>
      <c r="BD162" s="413"/>
      <c r="BE162" s="413"/>
      <c r="BF162" s="413"/>
      <c r="BG162" s="413"/>
      <c r="BH162" s="413"/>
      <c r="BI162" s="413"/>
      <c r="BJ162" s="413"/>
    </row>
    <row r="163" spans="15:62" ht="6" customHeight="1">
      <c r="O163" s="398"/>
      <c r="P163" s="398"/>
      <c r="Q163" s="398"/>
      <c r="R163" s="398"/>
      <c r="S163" s="398"/>
      <c r="T163" s="413"/>
      <c r="U163" s="413"/>
      <c r="V163" s="413"/>
      <c r="W163" s="413"/>
      <c r="X163" s="413"/>
      <c r="Y163" s="413"/>
      <c r="Z163" s="413"/>
      <c r="AA163" s="413"/>
      <c r="AB163" s="413"/>
      <c r="AC163" s="413"/>
      <c r="AD163" s="413"/>
      <c r="AE163" s="413"/>
      <c r="AF163" s="413"/>
      <c r="AG163" s="413"/>
      <c r="AH163" s="413"/>
      <c r="AI163" s="413"/>
      <c r="AJ163" s="413"/>
      <c r="AK163" s="413"/>
      <c r="AL163" s="413"/>
      <c r="AM163" s="413"/>
      <c r="AN163" s="413"/>
      <c r="AO163" s="413"/>
      <c r="AP163" s="413"/>
      <c r="AQ163" s="413"/>
      <c r="AR163" s="413"/>
      <c r="AS163" s="413"/>
      <c r="AT163" s="413"/>
      <c r="AU163" s="413"/>
      <c r="AV163" s="413"/>
      <c r="AW163" s="413"/>
      <c r="AX163" s="413"/>
      <c r="AY163" s="413"/>
      <c r="AZ163" s="413"/>
      <c r="BA163" s="413"/>
      <c r="BB163" s="413"/>
      <c r="BC163" s="413"/>
      <c r="BD163" s="413"/>
      <c r="BE163" s="413"/>
      <c r="BF163" s="413"/>
      <c r="BG163" s="413"/>
      <c r="BH163" s="413"/>
      <c r="BI163" s="413"/>
      <c r="BJ163" s="413"/>
    </row>
    <row r="164" spans="15:62" ht="6" customHeight="1">
      <c r="O164" s="398"/>
      <c r="P164" s="398"/>
      <c r="Q164" s="398"/>
      <c r="R164" s="398"/>
      <c r="S164" s="398"/>
      <c r="T164" s="413"/>
      <c r="U164" s="413"/>
      <c r="V164" s="413"/>
      <c r="W164" s="413"/>
      <c r="X164" s="413"/>
      <c r="Y164" s="413"/>
      <c r="Z164" s="413"/>
      <c r="AA164" s="413"/>
      <c r="AB164" s="413"/>
      <c r="AC164" s="413"/>
      <c r="AD164" s="413"/>
      <c r="AE164" s="413"/>
      <c r="AF164" s="413"/>
      <c r="AG164" s="413"/>
      <c r="AH164" s="413"/>
      <c r="AI164" s="413"/>
      <c r="AJ164" s="413"/>
      <c r="AK164" s="413"/>
      <c r="AL164" s="413"/>
      <c r="AM164" s="413"/>
      <c r="AN164" s="413"/>
      <c r="AO164" s="413"/>
      <c r="AP164" s="413"/>
      <c r="AQ164" s="413"/>
      <c r="AR164" s="413"/>
      <c r="AS164" s="413"/>
      <c r="AT164" s="413"/>
      <c r="AU164" s="413"/>
      <c r="AV164" s="413"/>
      <c r="AW164" s="413"/>
      <c r="AX164" s="413"/>
      <c r="AY164" s="413"/>
      <c r="AZ164" s="413"/>
      <c r="BA164" s="413"/>
      <c r="BB164" s="413"/>
      <c r="BC164" s="413"/>
      <c r="BD164" s="413"/>
      <c r="BE164" s="413"/>
      <c r="BF164" s="413"/>
      <c r="BG164" s="413"/>
      <c r="BH164" s="413"/>
      <c r="BI164" s="413"/>
      <c r="BJ164" s="413"/>
    </row>
    <row r="165" spans="15:62" ht="6" customHeight="1">
      <c r="O165" s="398"/>
      <c r="P165" s="398"/>
      <c r="Q165" s="398"/>
      <c r="R165" s="398"/>
      <c r="S165" s="398"/>
      <c r="T165" s="413"/>
      <c r="U165" s="413"/>
      <c r="V165" s="413"/>
      <c r="W165" s="413"/>
      <c r="X165" s="413"/>
      <c r="Y165" s="413"/>
      <c r="Z165" s="413"/>
      <c r="AA165" s="413"/>
      <c r="AB165" s="413"/>
      <c r="AC165" s="413"/>
      <c r="AD165" s="413"/>
      <c r="AE165" s="413"/>
      <c r="AF165" s="413"/>
      <c r="AG165" s="413"/>
      <c r="AH165" s="413"/>
      <c r="AI165" s="413"/>
      <c r="AJ165" s="413"/>
      <c r="AK165" s="413"/>
      <c r="AL165" s="413"/>
      <c r="AM165" s="413"/>
      <c r="AN165" s="413"/>
      <c r="AO165" s="413"/>
      <c r="AP165" s="413"/>
      <c r="AQ165" s="413"/>
      <c r="AR165" s="413"/>
      <c r="AS165" s="413"/>
      <c r="AT165" s="413"/>
      <c r="AU165" s="413"/>
      <c r="AV165" s="413"/>
      <c r="AW165" s="413"/>
      <c r="AX165" s="413"/>
      <c r="AY165" s="413"/>
      <c r="AZ165" s="413"/>
      <c r="BA165" s="413"/>
      <c r="BB165" s="413"/>
      <c r="BC165" s="413"/>
      <c r="BD165" s="413"/>
      <c r="BE165" s="413"/>
      <c r="BF165" s="413"/>
      <c r="BG165" s="413"/>
      <c r="BH165" s="413"/>
      <c r="BI165" s="413"/>
      <c r="BJ165" s="413"/>
    </row>
    <row r="166" spans="15:62" ht="6" customHeight="1">
      <c r="O166" s="398"/>
      <c r="P166" s="398"/>
      <c r="Q166" s="398"/>
      <c r="R166" s="398"/>
      <c r="S166" s="398"/>
      <c r="T166" s="413"/>
      <c r="U166" s="413"/>
      <c r="V166" s="413"/>
      <c r="W166" s="413"/>
      <c r="X166" s="413"/>
      <c r="Y166" s="413"/>
      <c r="Z166" s="413"/>
      <c r="AA166" s="413"/>
      <c r="AB166" s="413"/>
      <c r="AC166" s="413"/>
      <c r="AD166" s="413"/>
      <c r="AE166" s="413"/>
      <c r="AF166" s="413"/>
      <c r="AG166" s="413"/>
      <c r="AH166" s="413"/>
      <c r="AI166" s="413"/>
      <c r="AJ166" s="413"/>
      <c r="AK166" s="413"/>
      <c r="AL166" s="413"/>
      <c r="AM166" s="413"/>
      <c r="AN166" s="413"/>
      <c r="AO166" s="413"/>
      <c r="AP166" s="413"/>
      <c r="AQ166" s="413"/>
      <c r="AR166" s="413"/>
      <c r="AS166" s="413"/>
      <c r="AT166" s="413"/>
      <c r="AU166" s="413"/>
      <c r="AV166" s="413"/>
      <c r="AW166" s="413"/>
      <c r="AX166" s="413"/>
      <c r="AY166" s="413"/>
      <c r="AZ166" s="413"/>
      <c r="BA166" s="413"/>
      <c r="BB166" s="413"/>
      <c r="BC166" s="413"/>
      <c r="BD166" s="413"/>
      <c r="BE166" s="413"/>
      <c r="BF166" s="413"/>
      <c r="BG166" s="413"/>
      <c r="BH166" s="413"/>
      <c r="BI166" s="413"/>
      <c r="BJ166" s="413"/>
    </row>
    <row r="167" spans="15:62" ht="6" customHeight="1">
      <c r="O167" s="398"/>
      <c r="P167" s="398"/>
      <c r="Q167" s="398"/>
      <c r="R167" s="398"/>
      <c r="S167" s="398"/>
      <c r="T167" s="413"/>
      <c r="U167" s="413"/>
      <c r="V167" s="413"/>
      <c r="W167" s="413"/>
      <c r="X167" s="413"/>
      <c r="Y167" s="413"/>
      <c r="Z167" s="413"/>
      <c r="AA167" s="413"/>
      <c r="AB167" s="413"/>
      <c r="AC167" s="413"/>
      <c r="AD167" s="413"/>
      <c r="AE167" s="413"/>
      <c r="AF167" s="413"/>
      <c r="AG167" s="413"/>
      <c r="AH167" s="413"/>
      <c r="AI167" s="413"/>
      <c r="AJ167" s="413"/>
      <c r="AK167" s="413"/>
      <c r="AL167" s="413"/>
      <c r="AM167" s="413"/>
      <c r="AN167" s="413"/>
      <c r="AO167" s="413"/>
      <c r="AP167" s="413"/>
      <c r="AQ167" s="413"/>
      <c r="AR167" s="413"/>
      <c r="AS167" s="413"/>
      <c r="AT167" s="413"/>
      <c r="AU167" s="413"/>
      <c r="AV167" s="413"/>
      <c r="AW167" s="413"/>
      <c r="AX167" s="413"/>
      <c r="AY167" s="413"/>
      <c r="AZ167" s="413"/>
      <c r="BA167" s="413"/>
      <c r="BB167" s="413"/>
      <c r="BC167" s="413"/>
      <c r="BD167" s="413"/>
      <c r="BE167" s="413"/>
      <c r="BF167" s="413"/>
      <c r="BG167" s="413"/>
      <c r="BH167" s="413"/>
      <c r="BI167" s="413"/>
      <c r="BJ167" s="413"/>
    </row>
    <row r="168" spans="15:62" ht="6" customHeight="1">
      <c r="O168" s="398"/>
      <c r="P168" s="398"/>
      <c r="Q168" s="398"/>
      <c r="R168" s="398"/>
      <c r="S168" s="398"/>
      <c r="T168" s="413"/>
      <c r="U168" s="413"/>
      <c r="V168" s="413"/>
      <c r="W168" s="413"/>
      <c r="X168" s="413"/>
      <c r="Y168" s="413"/>
      <c r="Z168" s="413"/>
      <c r="AA168" s="413"/>
      <c r="AB168" s="413"/>
      <c r="AC168" s="413"/>
      <c r="AD168" s="413"/>
      <c r="AE168" s="413"/>
      <c r="AF168" s="413"/>
      <c r="AG168" s="413"/>
      <c r="AH168" s="413"/>
      <c r="AI168" s="413"/>
      <c r="AJ168" s="413"/>
      <c r="AK168" s="413"/>
      <c r="AL168" s="413"/>
      <c r="AM168" s="413"/>
      <c r="AN168" s="413"/>
      <c r="AO168" s="413"/>
      <c r="AP168" s="413"/>
      <c r="AQ168" s="413"/>
      <c r="AR168" s="413"/>
      <c r="AS168" s="413"/>
      <c r="AT168" s="413"/>
      <c r="AU168" s="413"/>
      <c r="AV168" s="413"/>
      <c r="AW168" s="413"/>
      <c r="AX168" s="413"/>
      <c r="AY168" s="413"/>
      <c r="AZ168" s="413"/>
      <c r="BA168" s="413"/>
      <c r="BB168" s="413"/>
      <c r="BC168" s="413"/>
      <c r="BD168" s="413"/>
      <c r="BE168" s="413"/>
      <c r="BF168" s="413"/>
      <c r="BG168" s="413"/>
      <c r="BH168" s="413"/>
      <c r="BI168" s="413"/>
      <c r="BJ168" s="413"/>
    </row>
    <row r="169" spans="15:62" ht="6" customHeight="1">
      <c r="O169" s="398"/>
      <c r="P169" s="398"/>
      <c r="Q169" s="398"/>
      <c r="R169" s="398"/>
      <c r="S169" s="398"/>
      <c r="T169" s="413"/>
      <c r="U169" s="413"/>
      <c r="V169" s="413"/>
      <c r="W169" s="413"/>
      <c r="X169" s="413"/>
      <c r="Y169" s="413"/>
      <c r="Z169" s="413"/>
      <c r="AA169" s="413"/>
      <c r="AB169" s="413"/>
      <c r="AC169" s="413"/>
      <c r="AD169" s="413"/>
      <c r="AE169" s="413"/>
      <c r="AF169" s="413"/>
      <c r="AG169" s="413"/>
      <c r="AH169" s="413"/>
      <c r="AI169" s="413"/>
      <c r="AJ169" s="413"/>
      <c r="AK169" s="413"/>
      <c r="AL169" s="413"/>
      <c r="AM169" s="413"/>
      <c r="AN169" s="413"/>
      <c r="AO169" s="413"/>
      <c r="AP169" s="413"/>
      <c r="AQ169" s="413"/>
      <c r="AR169" s="413"/>
      <c r="AS169" s="413"/>
      <c r="AT169" s="413"/>
      <c r="AU169" s="413"/>
      <c r="AV169" s="413"/>
      <c r="AW169" s="413"/>
      <c r="AX169" s="413"/>
      <c r="AY169" s="413"/>
      <c r="AZ169" s="413"/>
      <c r="BA169" s="413"/>
      <c r="BB169" s="413"/>
      <c r="BC169" s="413"/>
      <c r="BD169" s="413"/>
      <c r="BE169" s="413"/>
      <c r="BF169" s="413"/>
      <c r="BG169" s="413"/>
      <c r="BH169" s="413"/>
      <c r="BI169" s="413"/>
      <c r="BJ169" s="413"/>
    </row>
    <row r="170" spans="15:62" ht="6" customHeight="1">
      <c r="O170" s="398"/>
      <c r="P170" s="398"/>
      <c r="Q170" s="398"/>
      <c r="R170" s="398"/>
      <c r="S170" s="398"/>
      <c r="T170" s="413"/>
      <c r="U170" s="413"/>
      <c r="V170" s="413"/>
      <c r="W170" s="413"/>
      <c r="X170" s="413"/>
      <c r="Y170" s="413"/>
      <c r="Z170" s="413"/>
      <c r="AA170" s="413"/>
      <c r="AB170" s="413"/>
      <c r="AC170" s="413"/>
      <c r="AD170" s="413"/>
      <c r="AE170" s="413"/>
      <c r="AF170" s="413"/>
      <c r="AG170" s="413"/>
      <c r="AH170" s="413"/>
      <c r="AI170" s="413"/>
      <c r="AJ170" s="413"/>
      <c r="AK170" s="413"/>
      <c r="AL170" s="413"/>
      <c r="AM170" s="413"/>
      <c r="AN170" s="413"/>
      <c r="AO170" s="413"/>
      <c r="AP170" s="413"/>
      <c r="AQ170" s="413"/>
      <c r="AR170" s="413"/>
      <c r="AS170" s="413"/>
      <c r="AT170" s="413"/>
      <c r="AU170" s="413"/>
      <c r="AV170" s="413"/>
      <c r="AW170" s="413"/>
      <c r="AX170" s="413"/>
      <c r="AY170" s="413"/>
      <c r="AZ170" s="413"/>
      <c r="BA170" s="413"/>
      <c r="BB170" s="413"/>
      <c r="BC170" s="413"/>
      <c r="BD170" s="413"/>
      <c r="BE170" s="413"/>
      <c r="BF170" s="413"/>
      <c r="BG170" s="413"/>
      <c r="BH170" s="413"/>
      <c r="BI170" s="413"/>
      <c r="BJ170" s="413"/>
    </row>
    <row r="171" spans="15:62" ht="6" customHeight="1">
      <c r="O171" s="398"/>
      <c r="P171" s="398"/>
      <c r="Q171" s="398"/>
      <c r="R171" s="398"/>
      <c r="S171" s="398"/>
      <c r="T171" s="413"/>
      <c r="U171" s="413"/>
      <c r="V171" s="413"/>
      <c r="W171" s="413"/>
      <c r="X171" s="413"/>
      <c r="Y171" s="413"/>
      <c r="Z171" s="413"/>
      <c r="AA171" s="413"/>
      <c r="AB171" s="413"/>
      <c r="AC171" s="413"/>
      <c r="AD171" s="413"/>
      <c r="AE171" s="413"/>
      <c r="AF171" s="413"/>
      <c r="AG171" s="413"/>
      <c r="AH171" s="413"/>
      <c r="AI171" s="413"/>
      <c r="AJ171" s="413"/>
      <c r="AK171" s="413"/>
      <c r="AL171" s="413"/>
      <c r="AM171" s="413"/>
      <c r="AN171" s="413"/>
      <c r="AO171" s="413"/>
      <c r="AP171" s="413"/>
      <c r="AQ171" s="413"/>
      <c r="AR171" s="413"/>
      <c r="AS171" s="413"/>
      <c r="AT171" s="413"/>
      <c r="AU171" s="413"/>
      <c r="AV171" s="413"/>
      <c r="AW171" s="413"/>
      <c r="AX171" s="413"/>
      <c r="AY171" s="413"/>
      <c r="AZ171" s="413"/>
      <c r="BA171" s="413"/>
      <c r="BB171" s="413"/>
      <c r="BC171" s="413"/>
      <c r="BD171" s="413"/>
      <c r="BE171" s="413"/>
      <c r="BF171" s="413"/>
      <c r="BG171" s="413"/>
      <c r="BH171" s="413"/>
      <c r="BI171" s="413"/>
      <c r="BJ171" s="413"/>
    </row>
    <row r="172" spans="15:62" ht="6" customHeight="1">
      <c r="O172" s="398"/>
      <c r="P172" s="398"/>
      <c r="Q172" s="398"/>
      <c r="R172" s="398"/>
      <c r="S172" s="398"/>
      <c r="T172" s="413"/>
      <c r="U172" s="413"/>
      <c r="V172" s="413"/>
      <c r="W172" s="413"/>
      <c r="X172" s="413"/>
      <c r="Y172" s="413"/>
      <c r="Z172" s="413"/>
      <c r="AA172" s="413"/>
      <c r="AB172" s="413"/>
      <c r="AC172" s="413"/>
      <c r="AD172" s="413"/>
      <c r="AE172" s="413"/>
      <c r="AF172" s="413"/>
      <c r="AG172" s="413"/>
      <c r="AH172" s="413"/>
      <c r="AI172" s="413"/>
      <c r="AJ172" s="413"/>
      <c r="AK172" s="413"/>
      <c r="AL172" s="413"/>
      <c r="AM172" s="413"/>
      <c r="AN172" s="413"/>
      <c r="AO172" s="413"/>
      <c r="AP172" s="413"/>
      <c r="AQ172" s="413"/>
      <c r="AR172" s="413"/>
      <c r="AS172" s="413"/>
      <c r="AT172" s="413"/>
      <c r="AU172" s="413"/>
      <c r="AV172" s="413"/>
      <c r="AW172" s="413"/>
      <c r="AX172" s="413"/>
      <c r="AY172" s="413"/>
      <c r="AZ172" s="413"/>
      <c r="BA172" s="413"/>
      <c r="BB172" s="413"/>
      <c r="BC172" s="413"/>
      <c r="BD172" s="413"/>
      <c r="BE172" s="413"/>
      <c r="BF172" s="413"/>
      <c r="BG172" s="413"/>
      <c r="BH172" s="413"/>
      <c r="BI172" s="413"/>
      <c r="BJ172" s="413"/>
    </row>
    <row r="173" spans="15:62" ht="6" customHeight="1">
      <c r="O173" s="398"/>
      <c r="P173" s="398"/>
      <c r="Q173" s="398"/>
      <c r="R173" s="398"/>
      <c r="S173" s="398"/>
      <c r="T173" s="413"/>
      <c r="U173" s="413"/>
      <c r="V173" s="413"/>
      <c r="W173" s="413"/>
      <c r="X173" s="413"/>
      <c r="Y173" s="413"/>
      <c r="Z173" s="413"/>
      <c r="AA173" s="413"/>
    </row>
    <row r="174" spans="15:62" ht="6" customHeight="1">
      <c r="O174" s="398"/>
      <c r="P174" s="398"/>
      <c r="Q174" s="398"/>
      <c r="R174" s="398"/>
      <c r="S174" s="398"/>
      <c r="T174" s="413"/>
      <c r="U174" s="413"/>
      <c r="V174" s="413"/>
      <c r="W174" s="413"/>
      <c r="X174" s="413"/>
      <c r="Y174" s="413"/>
      <c r="Z174" s="413"/>
      <c r="AA174" s="413"/>
    </row>
    <row r="175" spans="15:62" ht="6" customHeight="1">
      <c r="O175" s="398"/>
      <c r="P175" s="398"/>
      <c r="Q175" s="398"/>
      <c r="R175" s="398"/>
      <c r="S175" s="398"/>
      <c r="T175" s="413"/>
      <c r="U175" s="413"/>
      <c r="V175" s="413"/>
      <c r="W175" s="413"/>
      <c r="X175" s="413"/>
      <c r="Y175" s="413"/>
      <c r="Z175" s="413"/>
    </row>
    <row r="176" spans="15:62" ht="6" customHeight="1">
      <c r="O176" s="398"/>
      <c r="P176" s="398"/>
      <c r="Q176" s="398"/>
      <c r="R176" s="398"/>
      <c r="S176" s="398"/>
      <c r="T176" s="413"/>
      <c r="U176" s="413"/>
      <c r="V176" s="413"/>
      <c r="W176" s="413"/>
      <c r="X176" s="413"/>
      <c r="Y176" s="413"/>
      <c r="Z176" s="413"/>
    </row>
    <row r="177" spans="15:26" ht="6" customHeight="1">
      <c r="O177" s="398"/>
      <c r="P177" s="398"/>
      <c r="Q177" s="398"/>
      <c r="R177" s="398"/>
      <c r="S177" s="398"/>
      <c r="T177" s="413"/>
      <c r="U177" s="413"/>
      <c r="V177" s="413"/>
      <c r="W177" s="413"/>
      <c r="X177" s="413"/>
      <c r="Y177" s="413"/>
      <c r="Z177" s="413"/>
    </row>
    <row r="178" spans="15:26" ht="6" customHeight="1">
      <c r="O178" s="398"/>
      <c r="P178" s="398"/>
      <c r="Q178" s="398"/>
      <c r="R178" s="398"/>
      <c r="S178" s="398"/>
      <c r="T178" s="413"/>
      <c r="U178" s="413"/>
      <c r="V178" s="413"/>
      <c r="W178" s="413"/>
      <c r="X178" s="413"/>
      <c r="Y178" s="413"/>
      <c r="Z178" s="413"/>
    </row>
    <row r="179" spans="15:26" ht="6" customHeight="1">
      <c r="O179" s="398"/>
      <c r="P179" s="398"/>
      <c r="Q179" s="398"/>
      <c r="R179" s="398"/>
      <c r="S179" s="398"/>
      <c r="T179" s="413"/>
      <c r="U179" s="413"/>
      <c r="V179" s="413"/>
      <c r="W179" s="413"/>
      <c r="X179" s="413"/>
      <c r="Y179" s="413"/>
    </row>
    <row r="180" spans="15:26" ht="6" customHeight="1">
      <c r="O180" s="398"/>
      <c r="P180" s="398"/>
      <c r="Q180" s="398"/>
      <c r="R180" s="398"/>
      <c r="S180" s="398"/>
      <c r="T180" s="413"/>
      <c r="U180" s="413"/>
      <c r="V180" s="413"/>
      <c r="W180" s="413"/>
      <c r="X180" s="413"/>
      <c r="Y180" s="413"/>
    </row>
    <row r="181" spans="15:26" ht="6" customHeight="1">
      <c r="O181" s="398"/>
      <c r="P181" s="398"/>
      <c r="Q181" s="398"/>
      <c r="R181" s="398"/>
      <c r="S181" s="398"/>
      <c r="T181" s="413"/>
      <c r="U181" s="413"/>
      <c r="V181" s="413"/>
      <c r="W181" s="413"/>
      <c r="X181" s="413"/>
      <c r="Y181" s="413"/>
    </row>
    <row r="182" spans="15:26" ht="6" customHeight="1">
      <c r="O182" s="398"/>
      <c r="P182" s="398"/>
      <c r="Q182" s="398"/>
      <c r="R182" s="398"/>
      <c r="S182" s="398"/>
      <c r="T182" s="413"/>
      <c r="U182" s="413"/>
      <c r="V182" s="413"/>
      <c r="W182" s="413"/>
      <c r="X182" s="413"/>
      <c r="Y182" s="413"/>
    </row>
    <row r="183" spans="15:26" ht="6" customHeight="1">
      <c r="O183" s="398"/>
      <c r="P183" s="398"/>
      <c r="Q183" s="398"/>
      <c r="R183" s="398"/>
      <c r="S183" s="398"/>
      <c r="T183" s="413"/>
      <c r="U183" s="413"/>
      <c r="V183" s="413"/>
      <c r="W183" s="413"/>
      <c r="X183" s="413"/>
      <c r="Y183" s="413"/>
    </row>
    <row r="184" spans="15:26" ht="6" customHeight="1">
      <c r="O184" s="398"/>
      <c r="P184" s="398"/>
      <c r="Q184" s="398"/>
      <c r="R184" s="398"/>
      <c r="S184" s="398"/>
      <c r="T184" s="413"/>
      <c r="U184" s="413"/>
      <c r="V184" s="413"/>
      <c r="W184" s="413"/>
      <c r="X184" s="413"/>
      <c r="Y184" s="413"/>
    </row>
    <row r="185" spans="15:26" ht="6" customHeight="1">
      <c r="O185" s="398"/>
      <c r="P185" s="398"/>
      <c r="Q185" s="398"/>
      <c r="R185" s="398"/>
      <c r="S185" s="398"/>
      <c r="T185" s="413"/>
      <c r="U185" s="413"/>
      <c r="V185" s="413"/>
      <c r="W185" s="413"/>
    </row>
    <row r="186" spans="15:26" ht="6" customHeight="1">
      <c r="O186" s="398"/>
      <c r="P186" s="398"/>
      <c r="Q186" s="398"/>
      <c r="R186" s="398"/>
      <c r="S186" s="398"/>
      <c r="T186" s="413"/>
      <c r="U186" s="413"/>
      <c r="V186" s="413"/>
      <c r="W186" s="413"/>
    </row>
    <row r="187" spans="15:26" ht="6" customHeight="1">
      <c r="O187" s="398"/>
      <c r="P187" s="398"/>
      <c r="Q187" s="398"/>
      <c r="R187" s="398"/>
      <c r="S187" s="398"/>
      <c r="T187" s="413"/>
      <c r="U187" s="413"/>
      <c r="V187" s="413"/>
      <c r="W187" s="413"/>
    </row>
    <row r="188" spans="15:26" ht="6" customHeight="1">
      <c r="O188" s="398"/>
      <c r="P188" s="398"/>
      <c r="Q188" s="398"/>
      <c r="R188" s="398"/>
      <c r="S188" s="398"/>
      <c r="T188" s="413"/>
      <c r="U188" s="413"/>
      <c r="V188" s="413"/>
      <c r="W188" s="413"/>
    </row>
    <row r="189" spans="15:26" ht="6" customHeight="1">
      <c r="O189" s="398"/>
      <c r="P189" s="398"/>
      <c r="Q189" s="398"/>
      <c r="R189" s="398"/>
      <c r="S189" s="398"/>
      <c r="T189" s="413"/>
      <c r="U189" s="413"/>
      <c r="V189" s="413"/>
      <c r="W189" s="413"/>
    </row>
    <row r="190" spans="15:26" ht="6" customHeight="1">
      <c r="O190" s="398"/>
      <c r="P190" s="398"/>
      <c r="Q190" s="398"/>
      <c r="R190" s="398"/>
      <c r="S190" s="398"/>
      <c r="T190" s="413"/>
      <c r="U190" s="413"/>
      <c r="V190" s="413"/>
      <c r="W190" s="413"/>
    </row>
    <row r="191" spans="15:26" ht="6" customHeight="1">
      <c r="O191" s="398"/>
      <c r="P191" s="398"/>
      <c r="Q191" s="398"/>
      <c r="R191" s="398"/>
      <c r="S191" s="398"/>
      <c r="T191" s="413"/>
      <c r="U191" s="413"/>
      <c r="V191" s="413"/>
    </row>
    <row r="192" spans="15:26" ht="6" customHeight="1">
      <c r="O192" s="398"/>
      <c r="P192" s="398"/>
      <c r="Q192" s="398"/>
      <c r="R192" s="398"/>
      <c r="S192" s="398"/>
      <c r="T192" s="413"/>
      <c r="U192" s="413"/>
      <c r="V192" s="413"/>
    </row>
    <row r="193" spans="1:22" ht="6" customHeight="1">
      <c r="O193" s="398"/>
      <c r="P193" s="398"/>
      <c r="Q193" s="398"/>
      <c r="R193" s="398"/>
      <c r="S193" s="398"/>
      <c r="T193" s="413"/>
      <c r="U193" s="413"/>
      <c r="V193" s="413"/>
    </row>
    <row r="194" spans="1:22" ht="6" customHeight="1">
      <c r="O194" s="398"/>
      <c r="P194" s="398"/>
      <c r="Q194" s="398"/>
      <c r="R194" s="398"/>
      <c r="S194" s="398"/>
      <c r="T194" s="413"/>
      <c r="U194" s="413"/>
    </row>
    <row r="195" spans="1:22" ht="6" customHeight="1">
      <c r="O195" s="398"/>
      <c r="P195" s="398"/>
      <c r="Q195" s="398"/>
      <c r="R195" s="398"/>
      <c r="S195" s="398"/>
      <c r="T195" s="413"/>
    </row>
    <row r="196" spans="1:22" ht="6" customHeight="1">
      <c r="A196" s="435"/>
      <c r="B196" s="398"/>
      <c r="C196" s="398"/>
      <c r="D196" s="398"/>
      <c r="E196" s="398"/>
      <c r="F196" s="398"/>
      <c r="G196" s="398"/>
      <c r="H196" s="398"/>
      <c r="I196" s="398"/>
      <c r="J196" s="398"/>
      <c r="K196" s="398"/>
      <c r="L196" s="398"/>
      <c r="M196" s="398"/>
      <c r="N196" s="398"/>
      <c r="O196" s="398"/>
      <c r="P196" s="398"/>
      <c r="Q196" s="398"/>
      <c r="R196" s="398"/>
      <c r="S196" s="398"/>
      <c r="T196" s="413"/>
    </row>
    <row r="197" spans="1:22" ht="6" customHeight="1">
      <c r="A197" s="435"/>
      <c r="B197" s="398"/>
      <c r="C197" s="398"/>
      <c r="D197" s="398"/>
      <c r="E197" s="398"/>
      <c r="F197" s="398"/>
      <c r="G197" s="398"/>
      <c r="H197" s="398"/>
      <c r="I197" s="398"/>
      <c r="J197" s="398"/>
      <c r="K197" s="398"/>
      <c r="L197" s="398"/>
      <c r="M197" s="398"/>
      <c r="N197" s="398"/>
      <c r="O197" s="398"/>
      <c r="P197" s="398"/>
      <c r="Q197" s="398"/>
      <c r="R197" s="398"/>
      <c r="S197" s="398"/>
      <c r="T197" s="413"/>
    </row>
    <row r="198" spans="1:22" ht="6" customHeight="1">
      <c r="A198" s="435"/>
      <c r="B198" s="398"/>
      <c r="C198" s="398"/>
      <c r="D198" s="398"/>
      <c r="E198" s="398"/>
      <c r="F198" s="398"/>
      <c r="G198" s="398"/>
      <c r="H198" s="398"/>
      <c r="I198" s="398"/>
      <c r="J198" s="398"/>
      <c r="K198" s="398"/>
      <c r="L198" s="398"/>
      <c r="M198" s="398"/>
      <c r="N198" s="398"/>
      <c r="O198" s="398"/>
      <c r="P198" s="398"/>
      <c r="Q198" s="398"/>
      <c r="R198" s="398"/>
    </row>
    <row r="199" spans="1:22" ht="6" customHeight="1">
      <c r="A199" s="435"/>
      <c r="B199" s="398"/>
      <c r="C199" s="398"/>
      <c r="D199" s="398"/>
      <c r="E199" s="398"/>
      <c r="F199" s="398"/>
      <c r="G199" s="398"/>
      <c r="H199" s="398"/>
      <c r="I199" s="398"/>
      <c r="J199" s="398"/>
      <c r="K199" s="398"/>
      <c r="L199" s="398"/>
      <c r="M199" s="398"/>
      <c r="N199" s="398"/>
      <c r="O199" s="398"/>
      <c r="P199" s="398"/>
      <c r="Q199" s="398"/>
      <c r="R199" s="398"/>
    </row>
    <row r="200" spans="1:22" ht="6" customHeight="1">
      <c r="A200" s="435"/>
      <c r="B200" s="398"/>
      <c r="C200" s="398"/>
      <c r="D200" s="398"/>
      <c r="E200" s="398"/>
      <c r="F200" s="398"/>
      <c r="G200" s="398"/>
      <c r="H200" s="398"/>
      <c r="I200" s="398"/>
      <c r="J200" s="398"/>
      <c r="K200" s="398"/>
      <c r="L200" s="398"/>
      <c r="M200" s="398"/>
      <c r="N200" s="398"/>
      <c r="O200" s="398"/>
      <c r="P200" s="398"/>
      <c r="Q200" s="398"/>
    </row>
    <row r="201" spans="1:22" ht="6" customHeight="1">
      <c r="A201" s="435"/>
      <c r="B201" s="398"/>
      <c r="C201" s="398"/>
      <c r="D201" s="398"/>
      <c r="E201" s="398"/>
      <c r="F201" s="398"/>
      <c r="G201" s="398"/>
      <c r="H201" s="398"/>
      <c r="I201" s="398"/>
      <c r="J201" s="398"/>
      <c r="K201" s="398"/>
      <c r="L201" s="398"/>
      <c r="M201" s="398"/>
      <c r="N201" s="398"/>
      <c r="O201" s="398"/>
      <c r="P201" s="398"/>
      <c r="Q201" s="398"/>
    </row>
    <row r="202" spans="1:22" ht="6" customHeight="1">
      <c r="A202" s="435"/>
      <c r="B202" s="398"/>
      <c r="C202" s="398"/>
      <c r="D202" s="398"/>
      <c r="E202" s="398"/>
      <c r="F202" s="398"/>
      <c r="G202" s="398"/>
      <c r="H202" s="398"/>
      <c r="I202" s="398"/>
      <c r="J202" s="398"/>
      <c r="K202" s="398"/>
      <c r="L202" s="398"/>
      <c r="M202" s="398"/>
      <c r="N202" s="398"/>
      <c r="O202" s="398"/>
      <c r="P202" s="398"/>
    </row>
    <row r="203" spans="1:22" ht="6" customHeight="1">
      <c r="A203" s="435"/>
      <c r="B203" s="435"/>
      <c r="C203" s="398"/>
      <c r="D203" s="398"/>
      <c r="E203" s="398"/>
      <c r="F203" s="398"/>
      <c r="G203" s="398"/>
      <c r="H203" s="398"/>
      <c r="I203" s="398"/>
      <c r="J203" s="398"/>
      <c r="K203" s="398"/>
      <c r="L203" s="398"/>
      <c r="M203" s="398"/>
      <c r="N203" s="398"/>
      <c r="O203" s="398"/>
      <c r="P203" s="398"/>
    </row>
    <row r="204" spans="1:22" ht="6" customHeight="1">
      <c r="A204" s="435"/>
      <c r="B204" s="435"/>
      <c r="C204" s="398"/>
      <c r="D204" s="398"/>
      <c r="E204" s="398"/>
      <c r="F204" s="398"/>
      <c r="G204" s="398"/>
      <c r="H204" s="398"/>
      <c r="I204" s="398"/>
      <c r="J204" s="398"/>
      <c r="K204" s="398"/>
      <c r="L204" s="398"/>
      <c r="M204" s="398"/>
      <c r="N204" s="398"/>
      <c r="O204" s="398"/>
    </row>
    <row r="205" spans="1:22" ht="6" customHeight="1">
      <c r="A205" s="435"/>
      <c r="B205" s="435"/>
      <c r="C205" s="398"/>
      <c r="D205" s="398"/>
      <c r="E205" s="398"/>
      <c r="F205" s="398"/>
      <c r="G205" s="398"/>
      <c r="H205" s="398"/>
      <c r="I205" s="398"/>
      <c r="J205" s="398"/>
      <c r="K205" s="398"/>
      <c r="L205" s="398"/>
      <c r="M205" s="398"/>
      <c r="N205" s="398"/>
    </row>
    <row r="206" spans="1:22" ht="6" customHeight="1">
      <c r="A206" s="435"/>
      <c r="B206" s="435"/>
      <c r="C206" s="398"/>
      <c r="D206" s="398"/>
      <c r="E206" s="398"/>
      <c r="F206" s="398"/>
      <c r="G206" s="398"/>
      <c r="H206" s="398"/>
      <c r="I206" s="398"/>
      <c r="J206" s="398"/>
      <c r="K206" s="398"/>
      <c r="L206" s="398"/>
      <c r="M206" s="398"/>
      <c r="N206" s="398"/>
    </row>
    <row r="207" spans="1:22" ht="6" customHeight="1">
      <c r="B207" s="435"/>
      <c r="C207" s="398"/>
      <c r="D207" s="398"/>
      <c r="E207" s="398"/>
      <c r="F207" s="398"/>
      <c r="G207" s="398"/>
      <c r="H207" s="398"/>
      <c r="I207" s="398"/>
      <c r="J207" s="398"/>
      <c r="K207" s="398"/>
      <c r="L207" s="398"/>
      <c r="M207" s="398"/>
      <c r="N207" s="398"/>
    </row>
    <row r="208" spans="1:22" ht="6" customHeight="1">
      <c r="B208" s="435"/>
      <c r="C208" s="398"/>
      <c r="D208" s="398"/>
      <c r="E208" s="398"/>
      <c r="F208" s="398"/>
      <c r="G208" s="398"/>
      <c r="H208" s="398"/>
      <c r="I208" s="398"/>
      <c r="J208" s="398"/>
      <c r="K208" s="398"/>
      <c r="L208" s="398"/>
      <c r="M208" s="398"/>
    </row>
    <row r="209" spans="2:12" ht="6" customHeight="1">
      <c r="B209" s="435"/>
      <c r="C209" s="398"/>
      <c r="D209" s="398"/>
      <c r="E209" s="398"/>
      <c r="F209" s="398"/>
      <c r="G209" s="398"/>
      <c r="H209" s="398"/>
      <c r="I209" s="398"/>
      <c r="J209" s="398"/>
      <c r="K209" s="398"/>
      <c r="L209" s="398"/>
    </row>
    <row r="210" spans="2:12" ht="6" customHeight="1">
      <c r="B210" s="435"/>
      <c r="C210" s="398"/>
      <c r="D210" s="398"/>
      <c r="E210" s="398"/>
      <c r="F210" s="398"/>
      <c r="G210" s="398"/>
      <c r="H210" s="398"/>
      <c r="I210" s="398"/>
      <c r="J210" s="398"/>
      <c r="K210" s="398"/>
      <c r="L210" s="398"/>
    </row>
    <row r="211" spans="2:12" ht="6" customHeight="1">
      <c r="B211" s="435"/>
      <c r="C211" s="398"/>
      <c r="D211" s="398"/>
      <c r="E211" s="398"/>
      <c r="F211" s="398"/>
      <c r="G211" s="398"/>
      <c r="H211" s="398"/>
      <c r="I211" s="398"/>
      <c r="J211" s="398"/>
      <c r="K211" s="398"/>
    </row>
    <row r="212" spans="2:12" ht="6" customHeight="1">
      <c r="B212" s="435"/>
      <c r="C212" s="398"/>
      <c r="D212" s="398"/>
      <c r="E212" s="398"/>
      <c r="F212" s="398"/>
      <c r="G212" s="398"/>
      <c r="H212" s="398"/>
      <c r="I212" s="398"/>
      <c r="J212" s="398"/>
    </row>
    <row r="213" spans="2:12" ht="6" customHeight="1">
      <c r="B213" s="398"/>
      <c r="C213" s="398"/>
      <c r="D213" s="398"/>
      <c r="E213" s="398"/>
      <c r="F213" s="398"/>
      <c r="G213" s="398"/>
      <c r="H213" s="398"/>
      <c r="I213" s="398"/>
      <c r="J213" s="398"/>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operator="greaterThan" allowBlank="1" showInputMessage="1" showErrorMessage="1" sqref="OV31:PH34 YR31:ZD34 AIN31:AIZ34 OV73:PH76 YR73:ZD76 AIN73:AIZ76" xr:uid="{00000000-0002-0000-0E00-000000000000}">
      <formula1>0</formula1>
      <formula2>0</formula2>
    </dataValidation>
    <dataValidation type="list" allowBlank="1" showInputMessage="1" showErrorMessage="1" sqref="N96:S96 JJ96:JO96 TF96:TK96 ADB96:ADG96" xr:uid="{00000000-0002-0000-0E00-000001000000}">
      <formula1>"　,ＭＢ,ＭＡ"</formula1>
      <formula2>0</formula2>
    </dataValidation>
    <dataValidation operator="greaterThan" showInputMessage="1" showErrorMessage="1" sqref="EZ31:FL34 EZ73:FL76" xr:uid="{00000000-0002-0000-0E00-000002000000}">
      <formula1>0</formula1>
      <formula2>0</formula2>
    </dataValidation>
  </dataValidations>
  <pageMargins left="0.196527777777778" right="0.196527777777778" top="0.62986111111111098" bottom="0" header="0" footer="0"/>
  <pageSetup paperSize="9" orientation="landscape" horizontalDpi="300" verticalDpi="300" r:id="rId1"/>
  <headerFooter>
    <oddHeader>&amp;C&amp;"ＭＳ ゴシック,Regular"Check Sheet for Unrealized Gains/Losses（General Corporate）&amp;R&amp;10Form3-1</oddHeader>
    <oddFooter>&amp;RMar 2018</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213"/>
  <sheetViews>
    <sheetView view="pageBreakPreview" zoomScale="95" zoomScaleNormal="175" zoomScalePageLayoutView="95" workbookViewId="0">
      <selection activeCell="BH1" sqref="BH1"/>
    </sheetView>
  </sheetViews>
  <sheetFormatPr defaultColWidth="0.90625" defaultRowHeight="13"/>
  <cols>
    <col min="1" max="125" width="0.90625" style="391"/>
    <col min="126" max="126" width="25.6328125" style="391" customWidth="1"/>
    <col min="127" max="1024" width="0.90625" style="391"/>
  </cols>
  <sheetData>
    <row r="1" spans="1:168" ht="13.5" customHeight="1">
      <c r="A1" s="672" t="s">
        <v>417</v>
      </c>
      <c r="B1" s="672"/>
      <c r="C1" s="672"/>
      <c r="D1" s="672"/>
      <c r="E1" s="672"/>
      <c r="F1" s="672"/>
      <c r="G1" s="672"/>
      <c r="H1" s="672"/>
      <c r="I1" s="672"/>
      <c r="J1" s="689">
        <f ca="1">TODAY()</f>
        <v>45036</v>
      </c>
      <c r="K1" s="689"/>
      <c r="L1" s="689"/>
      <c r="M1" s="689"/>
      <c r="N1" s="689"/>
      <c r="O1" s="689"/>
      <c r="P1" s="689"/>
      <c r="Q1" s="689"/>
      <c r="R1" s="689"/>
      <c r="S1" s="689"/>
      <c r="T1" s="689"/>
      <c r="U1" s="689"/>
      <c r="V1" s="689"/>
      <c r="Y1" s="672" t="s">
        <v>418</v>
      </c>
      <c r="Z1" s="672"/>
      <c r="AA1" s="672"/>
      <c r="AB1" s="672"/>
      <c r="AC1" s="672"/>
      <c r="AD1" s="672"/>
      <c r="AE1" s="672"/>
      <c r="AF1" s="672"/>
      <c r="AG1" s="672"/>
      <c r="AH1" s="672"/>
      <c r="AI1" s="672"/>
      <c r="AJ1" s="672"/>
      <c r="AK1" s="690" t="str">
        <f>BS!B11</f>
        <v>2022/03</v>
      </c>
      <c r="AL1" s="690"/>
      <c r="AM1" s="690"/>
      <c r="AN1" s="690"/>
      <c r="AO1" s="690"/>
      <c r="AP1" s="690"/>
      <c r="AQ1" s="690"/>
      <c r="AR1" s="690"/>
      <c r="AS1" s="690"/>
      <c r="AT1" s="690"/>
      <c r="AW1" s="392" t="s">
        <v>419</v>
      </c>
      <c r="AX1" s="393"/>
      <c r="AY1" s="393"/>
      <c r="AZ1" s="393"/>
      <c r="BA1" s="393"/>
      <c r="BB1" s="393"/>
      <c r="BC1" s="393"/>
      <c r="BD1" s="393"/>
      <c r="BE1" s="393"/>
      <c r="BF1" s="393"/>
      <c r="BG1" s="394"/>
      <c r="BH1" s="687" t="s">
        <v>504</v>
      </c>
      <c r="BI1" s="687"/>
      <c r="BJ1" s="687"/>
      <c r="BK1" s="687"/>
      <c r="BL1" s="687"/>
      <c r="BM1" s="687"/>
      <c r="BN1" s="687"/>
      <c r="BO1" s="687"/>
      <c r="BP1" s="687"/>
      <c r="BQ1" s="687"/>
      <c r="BR1" s="687"/>
      <c r="BS1" s="687"/>
      <c r="BT1" s="687"/>
      <c r="BW1" s="392" t="s">
        <v>420</v>
      </c>
      <c r="BX1" s="393"/>
      <c r="BY1" s="393"/>
      <c r="BZ1" s="393"/>
      <c r="CA1" s="393"/>
      <c r="CB1" s="393"/>
      <c r="CC1" s="393"/>
      <c r="CD1" s="691" t="str">
        <f>BS!B7</f>
        <v>NZD</v>
      </c>
      <c r="CE1" s="691"/>
      <c r="CF1" s="691"/>
      <c r="CG1" s="691"/>
      <c r="CH1" s="691"/>
      <c r="CI1" s="691"/>
      <c r="CJ1" s="691"/>
      <c r="CK1" s="691"/>
      <c r="CN1" s="392" t="s">
        <v>421</v>
      </c>
      <c r="CO1" s="393"/>
      <c r="CP1" s="393"/>
      <c r="CQ1" s="393"/>
      <c r="CR1" s="393"/>
      <c r="CS1" s="691" t="str">
        <f>BS!B10</f>
        <v>Millions</v>
      </c>
      <c r="CT1" s="691"/>
      <c r="CU1" s="691"/>
      <c r="CV1" s="691"/>
      <c r="CW1" s="691"/>
      <c r="CX1" s="691"/>
      <c r="CY1" s="691"/>
      <c r="CZ1" s="691"/>
      <c r="DA1" s="691"/>
      <c r="DB1" s="691"/>
      <c r="DC1" s="691"/>
      <c r="DD1" s="691"/>
      <c r="DE1" s="691"/>
      <c r="DV1" s="679"/>
      <c r="DW1" s="679"/>
      <c r="DX1" s="679"/>
      <c r="DY1" s="679"/>
      <c r="DZ1" s="679"/>
      <c r="EA1" s="679"/>
      <c r="EB1" s="679"/>
      <c r="EC1" s="679"/>
      <c r="ED1" s="679"/>
      <c r="EE1" s="692"/>
      <c r="EF1" s="692"/>
      <c r="EG1" s="692"/>
      <c r="EH1" s="692"/>
      <c r="EI1" s="692"/>
      <c r="EJ1" s="692"/>
      <c r="EK1" s="692"/>
      <c r="EL1" s="692"/>
      <c r="EM1" s="692"/>
      <c r="EN1" s="692"/>
      <c r="EO1" s="692"/>
      <c r="EP1" s="692"/>
      <c r="EQ1" s="692"/>
      <c r="ER1" s="692"/>
      <c r="ES1" s="692"/>
      <c r="ET1" s="692"/>
      <c r="EU1" s="692"/>
      <c r="EV1" s="692"/>
      <c r="EW1" s="692"/>
      <c r="EX1" s="692"/>
      <c r="EY1" s="692"/>
      <c r="EZ1" s="692"/>
      <c r="FA1" s="692"/>
      <c r="FB1" s="692"/>
      <c r="FC1" s="692"/>
      <c r="FD1" s="692"/>
      <c r="FE1" s="692"/>
      <c r="FF1" s="692"/>
      <c r="FG1" s="692"/>
      <c r="FH1" s="692"/>
      <c r="FI1" s="692"/>
      <c r="FJ1" s="692"/>
      <c r="FK1" s="692"/>
      <c r="FL1" s="692"/>
    </row>
    <row r="2" spans="1:168" ht="3" customHeight="1">
      <c r="DV2" s="679"/>
      <c r="DW2" s="679"/>
      <c r="DX2" s="679"/>
      <c r="DY2" s="679"/>
      <c r="DZ2" s="679"/>
      <c r="EA2" s="679"/>
      <c r="EB2" s="679"/>
      <c r="EC2" s="679"/>
      <c r="ED2" s="679"/>
      <c r="EE2" s="679"/>
      <c r="EF2" s="679"/>
      <c r="EG2" s="679"/>
      <c r="EH2" s="679"/>
      <c r="EI2" s="679"/>
      <c r="EJ2" s="679"/>
      <c r="EK2" s="679"/>
      <c r="EL2" s="679"/>
      <c r="EM2" s="679"/>
      <c r="EN2" s="679"/>
      <c r="EO2" s="679"/>
      <c r="EP2" s="679"/>
      <c r="EQ2" s="679"/>
      <c r="ER2" s="679"/>
      <c r="ES2" s="679"/>
      <c r="ET2" s="679"/>
      <c r="EU2" s="679"/>
      <c r="EV2" s="679"/>
      <c r="EW2" s="679"/>
      <c r="EX2" s="679"/>
      <c r="EY2" s="679"/>
      <c r="EZ2" s="679"/>
      <c r="FA2" s="679"/>
      <c r="FB2" s="679"/>
      <c r="FC2" s="679"/>
      <c r="FD2" s="679"/>
      <c r="FE2" s="679"/>
      <c r="FF2" s="679"/>
      <c r="FG2" s="679"/>
      <c r="FH2" s="679"/>
      <c r="FI2" s="679"/>
      <c r="FJ2" s="679"/>
      <c r="FK2" s="679"/>
      <c r="FL2" s="679"/>
    </row>
    <row r="3" spans="1:168" ht="13.5" customHeight="1">
      <c r="A3" s="672" t="s">
        <v>505</v>
      </c>
      <c r="B3" s="672"/>
      <c r="C3" s="672"/>
      <c r="D3" s="672"/>
      <c r="E3" s="672"/>
      <c r="F3" s="672"/>
      <c r="G3" s="672"/>
      <c r="H3" s="672"/>
      <c r="I3" s="672"/>
      <c r="J3" s="672"/>
      <c r="K3" s="672"/>
      <c r="L3" s="672"/>
      <c r="M3" s="672" t="s">
        <v>423</v>
      </c>
      <c r="N3" s="672"/>
      <c r="O3" s="672"/>
      <c r="P3" s="672"/>
      <c r="Q3" s="672"/>
      <c r="R3" s="672"/>
      <c r="S3" s="672"/>
      <c r="T3" s="672"/>
      <c r="U3" s="672"/>
      <c r="V3" s="672"/>
      <c r="W3" s="672"/>
      <c r="X3" s="672"/>
      <c r="Y3" s="672"/>
      <c r="Z3" s="672"/>
      <c r="AA3" s="672"/>
      <c r="AB3" s="672"/>
      <c r="AC3" s="672"/>
      <c r="AD3" s="672"/>
      <c r="AE3" s="672"/>
      <c r="AF3" s="672"/>
      <c r="AG3" s="672"/>
      <c r="AH3" s="672"/>
      <c r="AI3" s="672"/>
      <c r="AJ3" s="672"/>
      <c r="AK3" s="672"/>
      <c r="AL3" s="672"/>
      <c r="AM3" s="672"/>
      <c r="AN3" s="672"/>
      <c r="AO3" s="672"/>
      <c r="AP3" s="672"/>
      <c r="AQ3" s="672"/>
      <c r="AR3" s="672"/>
      <c r="AS3" s="672"/>
      <c r="AT3" s="672" t="s">
        <v>424</v>
      </c>
      <c r="AU3" s="672"/>
      <c r="AV3" s="672"/>
      <c r="AW3" s="672"/>
      <c r="AX3" s="672"/>
      <c r="AY3" s="672"/>
      <c r="AZ3" s="672"/>
      <c r="BA3" s="672"/>
      <c r="BB3" s="672"/>
      <c r="BC3" s="672"/>
      <c r="BD3" s="672"/>
      <c r="BE3" s="672"/>
      <c r="BF3" s="672"/>
      <c r="BG3" s="672"/>
      <c r="BH3" s="672"/>
      <c r="BI3" s="672"/>
      <c r="BJ3" s="672"/>
      <c r="BK3" s="672"/>
      <c r="BL3" s="672"/>
      <c r="BM3" s="672"/>
      <c r="BN3" s="672"/>
      <c r="BO3" s="672"/>
      <c r="BP3" s="672"/>
      <c r="BQ3" s="672"/>
      <c r="BR3" s="672"/>
      <c r="BS3" s="672"/>
      <c r="BT3" s="672"/>
      <c r="BU3" s="672"/>
      <c r="BV3" s="672"/>
      <c r="BW3" s="672"/>
      <c r="BX3" s="672"/>
      <c r="BY3" s="672"/>
      <c r="BZ3" s="672"/>
      <c r="CA3" s="672"/>
      <c r="CB3" s="672"/>
      <c r="CC3" s="672"/>
      <c r="CD3" s="672"/>
      <c r="CE3" s="672"/>
      <c r="CF3" s="672"/>
      <c r="CG3" s="672"/>
      <c r="CH3" s="672"/>
      <c r="CI3" s="672"/>
      <c r="CJ3" s="672"/>
      <c r="CK3" s="672"/>
      <c r="CL3" s="672"/>
      <c r="CM3" s="672"/>
      <c r="CN3" s="672"/>
      <c r="CO3" s="672"/>
      <c r="CP3" s="672"/>
      <c r="CQ3" s="672"/>
      <c r="CR3" s="672"/>
      <c r="CS3" s="672"/>
      <c r="CT3" s="672"/>
      <c r="CU3" s="672"/>
      <c r="CV3" s="672"/>
      <c r="CW3" s="672"/>
      <c r="CX3" s="672"/>
      <c r="CY3" s="672"/>
      <c r="CZ3" s="672"/>
      <c r="DA3" s="672"/>
      <c r="DB3" s="672"/>
      <c r="DC3" s="672"/>
      <c r="DD3" s="672"/>
      <c r="DE3" s="672"/>
      <c r="DF3" s="672"/>
      <c r="DG3" s="672"/>
      <c r="DH3" s="672"/>
      <c r="DI3" s="672"/>
      <c r="DJ3" s="672"/>
      <c r="DK3" s="672"/>
      <c r="DL3" s="672"/>
      <c r="DM3" s="672"/>
      <c r="DN3" s="672"/>
      <c r="DO3" s="672"/>
      <c r="DP3" s="672"/>
      <c r="DQ3" s="672"/>
      <c r="DR3" s="672"/>
      <c r="DV3" s="679"/>
      <c r="DW3" s="679"/>
      <c r="DX3" s="679"/>
      <c r="DY3" s="679"/>
      <c r="DZ3" s="679"/>
      <c r="EA3" s="679"/>
      <c r="EB3" s="679"/>
      <c r="EC3" s="679"/>
      <c r="ED3" s="679"/>
      <c r="EE3" s="679"/>
      <c r="EF3" s="679"/>
      <c r="EG3" s="679"/>
      <c r="EH3" s="679"/>
      <c r="EI3" s="679"/>
      <c r="EJ3" s="679"/>
      <c r="EK3" s="679"/>
      <c r="EL3" s="679"/>
      <c r="EM3" s="679"/>
      <c r="EN3" s="679"/>
      <c r="EO3" s="679"/>
      <c r="EP3" s="679"/>
      <c r="EQ3" s="679"/>
      <c r="ER3" s="679"/>
      <c r="ES3" s="679"/>
      <c r="ET3" s="679"/>
      <c r="EU3" s="679"/>
      <c r="EV3" s="679"/>
      <c r="EW3" s="679"/>
      <c r="EX3" s="679"/>
      <c r="EY3" s="679"/>
      <c r="EZ3" s="679"/>
      <c r="FA3" s="679"/>
      <c r="FB3" s="679"/>
      <c r="FC3" s="679"/>
      <c r="FD3" s="679"/>
      <c r="FE3" s="679"/>
      <c r="FF3" s="679"/>
      <c r="FG3" s="679"/>
      <c r="FH3" s="679"/>
      <c r="FI3" s="679"/>
      <c r="FJ3" s="679"/>
      <c r="FK3" s="679"/>
      <c r="FL3" s="679"/>
    </row>
    <row r="4" spans="1:168" ht="13.5" customHeight="1">
      <c r="A4" s="714" t="str">
        <f>BS!B3</f>
        <v>0306612351</v>
      </c>
      <c r="B4" s="714"/>
      <c r="C4" s="714"/>
      <c r="D4" s="714"/>
      <c r="E4" s="714"/>
      <c r="F4" s="714"/>
      <c r="G4" s="714"/>
      <c r="H4" s="714"/>
      <c r="I4" s="714"/>
      <c r="J4" s="714"/>
      <c r="K4" s="714"/>
      <c r="L4" s="714"/>
      <c r="M4" s="687" t="e">
        <f>#REF!</f>
        <v>#REF!</v>
      </c>
      <c r="N4" s="687"/>
      <c r="O4" s="687"/>
      <c r="P4" s="687"/>
      <c r="Q4" s="687"/>
      <c r="R4" s="687"/>
      <c r="S4" s="687"/>
      <c r="T4" s="687"/>
      <c r="U4" s="687"/>
      <c r="V4" s="687"/>
      <c r="W4" s="687"/>
      <c r="X4" s="687"/>
      <c r="Y4" s="687"/>
      <c r="Z4" s="687"/>
      <c r="AA4" s="687"/>
      <c r="AB4" s="687"/>
      <c r="AC4" s="687"/>
      <c r="AD4" s="687"/>
      <c r="AE4" s="687"/>
      <c r="AF4" s="687"/>
      <c r="AG4" s="687"/>
      <c r="AH4" s="687"/>
      <c r="AI4" s="687"/>
      <c r="AJ4" s="687"/>
      <c r="AK4" s="687"/>
      <c r="AL4" s="687"/>
      <c r="AM4" s="687"/>
      <c r="AN4" s="687"/>
      <c r="AO4" s="687"/>
      <c r="AP4" s="687"/>
      <c r="AQ4" s="687"/>
      <c r="AR4" s="687"/>
      <c r="AS4" s="687"/>
      <c r="AT4" s="687" t="e">
        <f>#REF!</f>
        <v>#REF!</v>
      </c>
      <c r="AU4" s="687"/>
      <c r="AV4" s="687"/>
      <c r="AW4" s="687"/>
      <c r="AX4" s="687"/>
      <c r="AY4" s="687"/>
      <c r="AZ4" s="687"/>
      <c r="BA4" s="687"/>
      <c r="BB4" s="687"/>
      <c r="BC4" s="687"/>
      <c r="BD4" s="687"/>
      <c r="BE4" s="687"/>
      <c r="BF4" s="687"/>
      <c r="BG4" s="687"/>
      <c r="BH4" s="687"/>
      <c r="BI4" s="687"/>
      <c r="BJ4" s="687"/>
      <c r="BK4" s="687"/>
      <c r="BL4" s="687"/>
      <c r="BM4" s="687"/>
      <c r="BN4" s="687"/>
      <c r="BO4" s="687"/>
      <c r="BP4" s="687"/>
      <c r="BQ4" s="687"/>
      <c r="BR4" s="687"/>
      <c r="BS4" s="687"/>
      <c r="BT4" s="687"/>
      <c r="BU4" s="687"/>
      <c r="BV4" s="687"/>
      <c r="BW4" s="687"/>
      <c r="BX4" s="687"/>
      <c r="BY4" s="687"/>
      <c r="BZ4" s="687"/>
      <c r="CA4" s="687"/>
      <c r="CB4" s="687"/>
      <c r="CC4" s="687"/>
      <c r="CD4" s="687"/>
      <c r="CE4" s="687"/>
      <c r="CF4" s="687"/>
      <c r="CG4" s="687"/>
      <c r="CH4" s="687"/>
      <c r="CI4" s="687"/>
      <c r="CJ4" s="687"/>
      <c r="CK4" s="687"/>
      <c r="CL4" s="687"/>
      <c r="CM4" s="687"/>
      <c r="CN4" s="687"/>
      <c r="CO4" s="687"/>
      <c r="CP4" s="687"/>
      <c r="CQ4" s="687"/>
      <c r="CR4" s="687"/>
      <c r="CS4" s="687"/>
      <c r="CT4" s="687"/>
      <c r="CU4" s="687"/>
      <c r="CV4" s="687"/>
      <c r="CW4" s="687"/>
      <c r="CX4" s="687"/>
      <c r="CY4" s="687"/>
      <c r="CZ4" s="687"/>
      <c r="DA4" s="687"/>
      <c r="DB4" s="687"/>
      <c r="DC4" s="687"/>
      <c r="DD4" s="687"/>
      <c r="DE4" s="687"/>
      <c r="DF4" s="687"/>
      <c r="DG4" s="687"/>
      <c r="DH4" s="687"/>
      <c r="DI4" s="687"/>
      <c r="DJ4" s="687"/>
      <c r="DK4" s="687"/>
      <c r="DL4" s="687"/>
      <c r="DM4" s="687"/>
      <c r="DN4" s="687"/>
      <c r="DO4" s="687"/>
      <c r="DP4" s="687"/>
      <c r="DQ4" s="687"/>
      <c r="DR4" s="687"/>
      <c r="DV4" s="679"/>
      <c r="DW4" s="679"/>
      <c r="DX4" s="679"/>
      <c r="DY4" s="679"/>
      <c r="DZ4" s="679"/>
      <c r="EA4" s="679"/>
      <c r="EB4" s="679"/>
      <c r="EC4" s="679"/>
      <c r="ED4" s="679"/>
      <c r="EE4" s="679"/>
      <c r="EF4" s="679"/>
      <c r="EG4" s="679"/>
      <c r="EH4" s="679"/>
      <c r="EI4" s="679"/>
      <c r="EJ4" s="679"/>
      <c r="EK4" s="679"/>
      <c r="EL4" s="679"/>
      <c r="EM4" s="679"/>
      <c r="EN4" s="679"/>
      <c r="EO4" s="679"/>
      <c r="EP4" s="679"/>
      <c r="EQ4" s="679"/>
      <c r="ER4" s="679"/>
      <c r="ES4" s="679"/>
      <c r="ET4" s="679"/>
      <c r="EU4" s="679"/>
      <c r="EV4" s="679"/>
      <c r="EW4" s="679"/>
      <c r="EX4" s="679"/>
      <c r="EY4" s="679"/>
      <c r="EZ4" s="679"/>
      <c r="FA4" s="679"/>
      <c r="FB4" s="679"/>
      <c r="FC4" s="679"/>
      <c r="FD4" s="679"/>
      <c r="FE4" s="679"/>
      <c r="FF4" s="679"/>
      <c r="FG4" s="679"/>
      <c r="FH4" s="679"/>
      <c r="FI4" s="679"/>
      <c r="FJ4" s="679"/>
      <c r="FK4" s="679"/>
      <c r="FL4" s="679"/>
    </row>
    <row r="5" spans="1:168" ht="6" customHeight="1">
      <c r="A5" s="396"/>
      <c r="B5" s="397"/>
      <c r="C5" s="397"/>
      <c r="D5" s="397"/>
      <c r="E5" s="397"/>
      <c r="F5" s="397"/>
      <c r="G5" s="397"/>
      <c r="H5" s="397"/>
      <c r="I5" s="397"/>
      <c r="J5" s="397"/>
      <c r="K5" s="397"/>
      <c r="L5" s="397"/>
      <c r="M5" s="397"/>
      <c r="N5" s="397"/>
      <c r="O5" s="397"/>
      <c r="P5" s="397"/>
      <c r="Q5" s="397"/>
      <c r="R5" s="397"/>
      <c r="S5" s="397"/>
      <c r="T5" s="397"/>
      <c r="U5" s="397"/>
      <c r="V5" s="397"/>
      <c r="W5" s="397"/>
      <c r="X5" s="397"/>
      <c r="Y5" s="397"/>
      <c r="Z5" s="397"/>
      <c r="AA5" s="397"/>
      <c r="AB5" s="397"/>
      <c r="AC5" s="397"/>
      <c r="AD5" s="397"/>
      <c r="AE5" s="397"/>
      <c r="AF5" s="397"/>
      <c r="AG5" s="397"/>
      <c r="AH5" s="397"/>
      <c r="AI5" s="397"/>
      <c r="AJ5" s="397"/>
      <c r="AK5" s="397"/>
      <c r="AL5" s="397"/>
      <c r="AM5" s="397"/>
      <c r="AN5" s="397"/>
      <c r="AO5" s="397"/>
      <c r="AP5" s="397"/>
      <c r="AQ5" s="397"/>
      <c r="AR5" s="397"/>
      <c r="AS5" s="397"/>
      <c r="AT5" s="397"/>
      <c r="AU5" s="397"/>
      <c r="AV5" s="397"/>
      <c r="AW5" s="397"/>
      <c r="AX5" s="397"/>
      <c r="AY5" s="397"/>
      <c r="AZ5" s="397"/>
      <c r="BA5" s="397"/>
      <c r="BB5" s="397"/>
      <c r="BC5" s="397"/>
      <c r="BD5" s="397"/>
      <c r="BE5" s="397"/>
      <c r="BF5" s="397"/>
      <c r="BG5" s="397"/>
      <c r="BH5" s="397"/>
      <c r="BI5" s="397"/>
      <c r="BJ5" s="397"/>
      <c r="BK5" s="397"/>
      <c r="BL5" s="397"/>
      <c r="BM5" s="397"/>
      <c r="BN5" s="397"/>
      <c r="BO5" s="397"/>
      <c r="BP5" s="397"/>
      <c r="BQ5" s="397"/>
      <c r="BR5" s="397"/>
      <c r="BS5" s="397"/>
      <c r="BT5" s="397"/>
      <c r="BU5" s="397"/>
      <c r="BV5" s="397"/>
      <c r="BW5" s="397"/>
      <c r="BX5" s="397"/>
      <c r="BY5" s="397"/>
      <c r="BZ5" s="397"/>
      <c r="CA5" s="397"/>
      <c r="CB5" s="397"/>
      <c r="CC5" s="397"/>
      <c r="CD5" s="397"/>
      <c r="CE5" s="397"/>
      <c r="CF5" s="397"/>
      <c r="CG5" s="397"/>
      <c r="CH5" s="397"/>
      <c r="CI5" s="397"/>
      <c r="CJ5" s="397"/>
      <c r="CK5" s="397"/>
      <c r="CL5" s="397"/>
      <c r="CM5" s="397"/>
      <c r="CN5" s="397"/>
      <c r="CO5" s="397"/>
      <c r="CP5" s="397"/>
      <c r="CQ5" s="397"/>
      <c r="CR5" s="397"/>
      <c r="CS5" s="397"/>
      <c r="CT5" s="397"/>
      <c r="CU5" s="397"/>
      <c r="CV5" s="397"/>
      <c r="CW5" s="397"/>
      <c r="CX5" s="397"/>
      <c r="CY5" s="397"/>
      <c r="CZ5" s="397"/>
      <c r="DA5" s="397"/>
      <c r="DB5" s="397"/>
      <c r="DC5" s="397"/>
      <c r="DD5" s="397"/>
      <c r="DE5" s="397"/>
      <c r="DF5" s="397"/>
      <c r="DG5" s="397"/>
      <c r="DH5" s="397"/>
      <c r="DI5" s="397"/>
      <c r="DJ5" s="397"/>
      <c r="DK5" s="397"/>
      <c r="DL5" s="397"/>
      <c r="DM5" s="397"/>
      <c r="DN5" s="397"/>
      <c r="DO5" s="397"/>
      <c r="DP5" s="397"/>
      <c r="DQ5" s="397"/>
      <c r="DR5" s="397"/>
      <c r="DV5" s="679"/>
      <c r="DW5" s="679"/>
      <c r="DX5" s="679"/>
      <c r="DY5" s="679"/>
      <c r="DZ5" s="679"/>
      <c r="EA5" s="679"/>
      <c r="EB5" s="679"/>
      <c r="EC5" s="679"/>
      <c r="ED5" s="679"/>
      <c r="EE5" s="679"/>
      <c r="EF5" s="679"/>
      <c r="EG5" s="679"/>
      <c r="EH5" s="679"/>
      <c r="EI5" s="679"/>
      <c r="EJ5" s="679"/>
      <c r="EK5" s="679"/>
      <c r="EL5" s="679"/>
      <c r="EM5" s="679"/>
      <c r="EN5" s="679"/>
      <c r="EO5" s="679"/>
      <c r="EP5" s="679"/>
      <c r="EQ5" s="679"/>
      <c r="ER5" s="679"/>
      <c r="ES5" s="679"/>
      <c r="ET5" s="679"/>
      <c r="EU5" s="679"/>
      <c r="EV5" s="679"/>
      <c r="EW5" s="679"/>
      <c r="EX5" s="679"/>
      <c r="EY5" s="679"/>
      <c r="EZ5" s="679"/>
      <c r="FA5" s="679"/>
      <c r="FB5" s="679"/>
      <c r="FC5" s="679"/>
      <c r="FD5" s="679"/>
      <c r="FE5" s="679"/>
      <c r="FF5" s="679"/>
      <c r="FG5" s="679"/>
      <c r="FH5" s="679"/>
      <c r="FI5" s="679"/>
      <c r="FJ5" s="679"/>
      <c r="FK5" s="679"/>
      <c r="FL5" s="679"/>
    </row>
    <row r="6" spans="1:168" ht="3.75" customHeight="1">
      <c r="A6" s="398"/>
      <c r="B6" s="399"/>
      <c r="C6" s="399"/>
      <c r="D6" s="399"/>
      <c r="E6" s="399"/>
      <c r="F6" s="399"/>
      <c r="G6" s="399"/>
      <c r="H6" s="399"/>
      <c r="I6" s="399"/>
      <c r="J6" s="399"/>
      <c r="K6" s="399"/>
      <c r="L6" s="399"/>
      <c r="M6" s="399"/>
      <c r="N6" s="399"/>
      <c r="O6" s="399"/>
      <c r="P6" s="399"/>
      <c r="Q6" s="399"/>
      <c r="R6" s="399"/>
      <c r="S6" s="399"/>
      <c r="T6" s="399"/>
      <c r="U6" s="399"/>
      <c r="V6" s="399"/>
      <c r="W6" s="399"/>
      <c r="X6" s="399"/>
      <c r="Y6" s="399"/>
      <c r="Z6" s="399"/>
      <c r="AA6" s="399"/>
      <c r="AB6" s="399"/>
      <c r="AC6" s="399"/>
      <c r="AD6" s="399"/>
      <c r="AE6" s="688" t="s">
        <v>425</v>
      </c>
      <c r="AF6" s="688"/>
      <c r="AG6" s="688"/>
      <c r="AH6" s="688"/>
      <c r="AI6" s="688"/>
      <c r="AJ6" s="688"/>
      <c r="AK6" s="688"/>
      <c r="AL6" s="688"/>
      <c r="AM6" s="688"/>
      <c r="AN6" s="688"/>
      <c r="AO6" s="688"/>
      <c r="AP6" s="688"/>
      <c r="AQ6" s="688"/>
      <c r="AR6" s="688"/>
      <c r="AS6" s="688"/>
      <c r="AT6" s="688"/>
      <c r="AU6" s="688"/>
      <c r="AV6" s="688"/>
      <c r="AW6" s="688"/>
      <c r="AX6" s="688"/>
      <c r="AY6" s="688"/>
      <c r="AZ6" s="688"/>
      <c r="BA6" s="715" t="s">
        <v>426</v>
      </c>
      <c r="BB6" s="715"/>
      <c r="BC6" s="715"/>
      <c r="BD6" s="715"/>
      <c r="BE6" s="715"/>
      <c r="BF6" s="715"/>
      <c r="BG6" s="715"/>
      <c r="BH6" s="715"/>
      <c r="BI6" s="715"/>
      <c r="BJ6" s="715"/>
      <c r="BK6" s="715"/>
      <c r="BL6" s="715"/>
      <c r="BM6" s="715"/>
      <c r="BN6" s="715"/>
      <c r="BO6" s="715"/>
      <c r="BP6" s="715"/>
      <c r="BQ6" s="715"/>
      <c r="BR6" s="715"/>
      <c r="BS6" s="715"/>
      <c r="BT6" s="715"/>
      <c r="BU6" s="715"/>
      <c r="BV6" s="715"/>
      <c r="BX6" s="399"/>
      <c r="BY6" s="399"/>
      <c r="BZ6" s="399"/>
      <c r="CA6" s="399"/>
      <c r="CB6" s="399"/>
      <c r="CC6" s="399"/>
      <c r="CD6" s="399"/>
      <c r="CE6" s="399"/>
      <c r="CF6" s="399"/>
      <c r="CG6" s="399"/>
      <c r="CH6" s="399"/>
      <c r="CI6" s="399"/>
      <c r="CJ6" s="399"/>
      <c r="CK6" s="399"/>
      <c r="CL6" s="399"/>
      <c r="CM6" s="399"/>
      <c r="CN6" s="399"/>
      <c r="CO6" s="399"/>
      <c r="CP6" s="399"/>
      <c r="CQ6" s="399"/>
      <c r="CR6" s="399"/>
      <c r="CS6" s="399"/>
      <c r="CT6" s="399"/>
      <c r="CU6" s="399"/>
      <c r="CV6" s="399"/>
      <c r="CW6" s="399"/>
      <c r="CX6" s="399"/>
      <c r="CY6" s="399"/>
      <c r="CZ6" s="399"/>
      <c r="DA6" s="399"/>
      <c r="DB6" s="399"/>
      <c r="DC6" s="399"/>
      <c r="DD6" s="399"/>
      <c r="DE6" s="399"/>
      <c r="DF6" s="399"/>
      <c r="DG6" s="399"/>
      <c r="DH6" s="399"/>
      <c r="DI6" s="399"/>
      <c r="DJ6" s="399"/>
      <c r="DK6" s="399"/>
      <c r="DL6" s="399"/>
      <c r="DM6" s="399"/>
      <c r="DN6" s="399"/>
      <c r="DO6" s="399"/>
      <c r="DP6" s="399"/>
      <c r="DQ6" s="399"/>
      <c r="DR6" s="399"/>
      <c r="DS6" s="399"/>
      <c r="DT6" s="399"/>
      <c r="DU6" s="399"/>
      <c r="DV6" s="399"/>
      <c r="DW6" s="399"/>
      <c r="DX6" s="399"/>
    </row>
    <row r="7" spans="1:168" ht="6" customHeight="1">
      <c r="A7" s="398"/>
      <c r="B7" s="399"/>
      <c r="C7" s="399"/>
      <c r="D7" s="399"/>
      <c r="E7" s="399"/>
      <c r="F7" s="399"/>
      <c r="G7" s="399"/>
      <c r="H7" s="399"/>
      <c r="I7" s="399"/>
      <c r="J7" s="399"/>
      <c r="K7" s="399"/>
      <c r="L7" s="399"/>
      <c r="M7" s="399"/>
      <c r="N7" s="399"/>
      <c r="O7" s="399"/>
      <c r="P7" s="399"/>
      <c r="Q7" s="399"/>
      <c r="R7" s="399"/>
      <c r="S7" s="399"/>
      <c r="T7" s="399"/>
      <c r="U7" s="399"/>
      <c r="V7" s="399"/>
      <c r="W7" s="399"/>
      <c r="X7" s="399"/>
      <c r="Y7" s="399"/>
      <c r="Z7" s="399"/>
      <c r="AA7" s="399"/>
      <c r="AB7" s="399"/>
      <c r="AC7" s="399"/>
      <c r="AD7" s="399"/>
      <c r="AE7" s="688"/>
      <c r="AF7" s="688"/>
      <c r="AG7" s="688"/>
      <c r="AH7" s="688"/>
      <c r="AI7" s="688"/>
      <c r="AJ7" s="688"/>
      <c r="AK7" s="688"/>
      <c r="AL7" s="688"/>
      <c r="AM7" s="688"/>
      <c r="AN7" s="688"/>
      <c r="AO7" s="688"/>
      <c r="AP7" s="688"/>
      <c r="AQ7" s="688"/>
      <c r="AR7" s="688"/>
      <c r="AS7" s="688"/>
      <c r="AT7" s="688"/>
      <c r="AU7" s="688"/>
      <c r="AV7" s="688"/>
      <c r="AW7" s="688"/>
      <c r="AX7" s="688"/>
      <c r="AY7" s="688"/>
      <c r="AZ7" s="688"/>
      <c r="BA7" s="715"/>
      <c r="BB7" s="715"/>
      <c r="BC7" s="715"/>
      <c r="BD7" s="715"/>
      <c r="BE7" s="715"/>
      <c r="BF7" s="715"/>
      <c r="BG7" s="715"/>
      <c r="BH7" s="715"/>
      <c r="BI7" s="715"/>
      <c r="BJ7" s="715"/>
      <c r="BK7" s="715"/>
      <c r="BL7" s="715"/>
      <c r="BM7" s="715"/>
      <c r="BN7" s="715"/>
      <c r="BO7" s="715"/>
      <c r="BP7" s="715"/>
      <c r="BQ7" s="715"/>
      <c r="BR7" s="715"/>
      <c r="BS7" s="715"/>
      <c r="BT7" s="715"/>
      <c r="BU7" s="715"/>
      <c r="BV7" s="715"/>
      <c r="BX7" s="399"/>
      <c r="BY7" s="399"/>
      <c r="BZ7" s="399"/>
      <c r="CA7" s="399"/>
      <c r="CB7" s="399"/>
      <c r="CC7" s="399"/>
      <c r="CD7" s="399"/>
      <c r="CE7" s="399"/>
      <c r="CF7" s="399"/>
      <c r="CG7" s="399"/>
      <c r="CH7" s="399"/>
      <c r="CI7" s="399"/>
      <c r="CJ7" s="399"/>
      <c r="CK7" s="399"/>
      <c r="CL7" s="399"/>
      <c r="CM7" s="399"/>
      <c r="CN7" s="399"/>
      <c r="CO7" s="399"/>
      <c r="CP7" s="399"/>
      <c r="CQ7" s="399"/>
      <c r="CR7" s="399"/>
      <c r="CS7" s="399"/>
      <c r="CT7" s="399"/>
      <c r="CU7" s="399"/>
      <c r="CV7" s="399"/>
      <c r="CW7" s="399"/>
      <c r="CX7" s="399"/>
      <c r="CY7" s="399"/>
      <c r="CZ7" s="399"/>
      <c r="DA7" s="399"/>
      <c r="DB7" s="399"/>
      <c r="DC7" s="399"/>
      <c r="DD7" s="399"/>
      <c r="DE7" s="399"/>
      <c r="DF7" s="399"/>
      <c r="DG7" s="399"/>
      <c r="DH7" s="399"/>
      <c r="DI7" s="399"/>
      <c r="DJ7" s="399"/>
      <c r="DK7" s="399"/>
      <c r="DL7" s="399"/>
      <c r="DM7" s="399"/>
      <c r="DN7" s="399"/>
      <c r="DO7" s="399"/>
      <c r="DP7" s="399"/>
      <c r="DQ7" s="399"/>
      <c r="DR7" s="399"/>
      <c r="DS7" s="399"/>
      <c r="DT7" s="399"/>
      <c r="DU7" s="399"/>
      <c r="DV7" s="399"/>
      <c r="DW7" s="399"/>
      <c r="DX7" s="399"/>
    </row>
    <row r="8" spans="1:168" ht="0.75" customHeight="1">
      <c r="A8" s="398"/>
      <c r="B8" s="399"/>
      <c r="C8" s="399"/>
      <c r="D8" s="399"/>
      <c r="E8" s="399"/>
      <c r="F8" s="399"/>
      <c r="G8" s="399"/>
      <c r="H8" s="399"/>
      <c r="I8" s="399"/>
      <c r="J8" s="399"/>
      <c r="K8" s="399"/>
      <c r="L8" s="399"/>
      <c r="M8" s="399"/>
      <c r="N8" s="399"/>
      <c r="O8" s="399"/>
      <c r="P8" s="399"/>
      <c r="Q8" s="399"/>
      <c r="R8" s="399"/>
      <c r="S8" s="399"/>
      <c r="T8" s="399"/>
      <c r="U8" s="399"/>
      <c r="V8" s="399"/>
      <c r="W8" s="399"/>
      <c r="X8" s="399"/>
      <c r="Y8" s="399"/>
      <c r="Z8" s="399"/>
      <c r="AA8" s="399"/>
      <c r="AB8" s="399"/>
      <c r="AC8" s="399"/>
      <c r="AD8" s="399"/>
      <c r="AE8" s="400"/>
      <c r="AF8" s="401"/>
      <c r="AG8" s="401"/>
      <c r="AH8" s="401"/>
      <c r="AI8" s="401"/>
      <c r="AJ8" s="401"/>
      <c r="AK8" s="401"/>
      <c r="AL8" s="401"/>
      <c r="AM8" s="401"/>
      <c r="AN8" s="401"/>
      <c r="AO8" s="401"/>
      <c r="AP8" s="401"/>
      <c r="AQ8" s="401"/>
      <c r="AR8" s="401"/>
      <c r="AS8" s="401"/>
      <c r="AT8" s="401"/>
      <c r="AU8" s="401"/>
      <c r="AV8" s="401"/>
      <c r="AW8" s="401"/>
      <c r="AX8" s="401"/>
      <c r="AY8" s="401"/>
      <c r="AZ8" s="402"/>
      <c r="BA8" s="400"/>
      <c r="BB8" s="401"/>
      <c r="BC8" s="401"/>
      <c r="BD8" s="401"/>
      <c r="BE8" s="401"/>
      <c r="BF8" s="401"/>
      <c r="BG8" s="401"/>
      <c r="BH8" s="401"/>
      <c r="BI8" s="401"/>
      <c r="BJ8" s="401"/>
      <c r="BK8" s="401"/>
      <c r="BL8" s="401"/>
      <c r="BM8" s="401"/>
      <c r="BN8" s="401"/>
      <c r="BO8" s="401"/>
      <c r="BP8" s="401"/>
      <c r="BQ8" s="401"/>
      <c r="BR8" s="401"/>
      <c r="BS8" s="401"/>
      <c r="BT8" s="401"/>
      <c r="BU8" s="401"/>
      <c r="BV8" s="402"/>
      <c r="BW8" s="679"/>
      <c r="BX8" s="679"/>
      <c r="BY8" s="679"/>
      <c r="BZ8" s="679"/>
      <c r="CA8" s="679"/>
      <c r="CB8" s="679"/>
      <c r="CC8" s="679"/>
      <c r="CD8" s="679"/>
      <c r="CE8" s="679"/>
      <c r="CF8" s="679"/>
      <c r="CG8" s="679"/>
      <c r="CH8" s="679"/>
      <c r="CI8" s="679"/>
      <c r="CJ8" s="679"/>
      <c r="CK8" s="679"/>
      <c r="CL8" s="679"/>
      <c r="CM8" s="679"/>
      <c r="CN8" s="679"/>
      <c r="CO8" s="679"/>
      <c r="CP8" s="679"/>
      <c r="CQ8" s="679"/>
      <c r="CR8" s="679"/>
      <c r="CS8" s="679"/>
      <c r="CT8" s="679"/>
      <c r="CU8" s="679"/>
      <c r="CV8" s="679"/>
      <c r="CW8" s="679"/>
      <c r="CX8" s="679"/>
      <c r="CY8" s="679"/>
      <c r="CZ8" s="679"/>
      <c r="DA8" s="679"/>
      <c r="DB8" s="679"/>
      <c r="DC8" s="679"/>
      <c r="DD8" s="679"/>
      <c r="DE8" s="679"/>
      <c r="DF8" s="679"/>
      <c r="DG8" s="679"/>
      <c r="DH8" s="679"/>
      <c r="DI8" s="679"/>
      <c r="DJ8" s="679"/>
      <c r="DK8" s="679"/>
      <c r="DL8" s="679"/>
      <c r="DM8" s="679"/>
      <c r="DN8" s="679"/>
      <c r="DO8" s="679"/>
      <c r="DP8" s="679"/>
      <c r="DQ8" s="679"/>
      <c r="DR8" s="679"/>
      <c r="DS8" s="679"/>
      <c r="DT8" s="679"/>
      <c r="DU8" s="679"/>
      <c r="DV8" s="679"/>
      <c r="DW8" s="399"/>
      <c r="DX8" s="399"/>
      <c r="DY8" s="680" t="s">
        <v>427</v>
      </c>
      <c r="DZ8" s="680"/>
      <c r="EA8" s="680"/>
      <c r="EB8" s="680"/>
      <c r="EC8" s="680"/>
      <c r="ED8" s="680"/>
      <c r="EE8" s="680"/>
      <c r="EF8" s="680"/>
      <c r="EG8" s="680"/>
      <c r="EH8" s="680"/>
      <c r="EI8" s="680"/>
      <c r="EJ8" s="680"/>
      <c r="EK8" s="680"/>
      <c r="EL8" s="680"/>
      <c r="EM8" s="680"/>
      <c r="EN8" s="680"/>
      <c r="EO8" s="680"/>
      <c r="EP8" s="680"/>
      <c r="EQ8" s="680"/>
      <c r="ER8" s="680"/>
      <c r="ES8" s="680"/>
      <c r="ET8" s="680"/>
      <c r="EU8" s="680"/>
      <c r="EV8" s="680"/>
      <c r="EW8" s="680"/>
      <c r="EX8" s="680"/>
      <c r="EY8" s="680"/>
      <c r="EZ8" s="681" t="s">
        <v>428</v>
      </c>
      <c r="FA8" s="681"/>
      <c r="FB8" s="681"/>
      <c r="FC8" s="681"/>
      <c r="FD8" s="681"/>
      <c r="FE8" s="681"/>
      <c r="FF8" s="681"/>
      <c r="FG8" s="681"/>
      <c r="FH8" s="681"/>
      <c r="FI8" s="681"/>
      <c r="FJ8" s="681"/>
      <c r="FK8" s="681"/>
      <c r="FL8" s="681"/>
    </row>
    <row r="9" spans="1:168" ht="5.25" customHeight="1">
      <c r="A9" s="712" t="s">
        <v>429</v>
      </c>
      <c r="B9" s="712"/>
      <c r="C9" s="712"/>
      <c r="D9" s="712"/>
      <c r="E9" s="712"/>
      <c r="F9" s="712"/>
      <c r="G9" s="712"/>
      <c r="H9" s="712"/>
      <c r="I9" s="712"/>
      <c r="J9" s="712"/>
      <c r="K9" s="712"/>
      <c r="L9" s="712"/>
      <c r="M9" s="712"/>
      <c r="N9" s="712"/>
      <c r="O9" s="712"/>
      <c r="P9" s="712"/>
      <c r="Q9" s="712"/>
      <c r="R9" s="712"/>
      <c r="S9" s="712"/>
      <c r="T9" s="713" t="s">
        <v>428</v>
      </c>
      <c r="U9" s="713"/>
      <c r="V9" s="713"/>
      <c r="W9" s="713"/>
      <c r="X9" s="713"/>
      <c r="Y9" s="713"/>
      <c r="Z9" s="713"/>
      <c r="AA9" s="713"/>
      <c r="AB9" s="713"/>
      <c r="AC9" s="713"/>
      <c r="AD9" s="713"/>
      <c r="AE9" s="684" t="s">
        <v>430</v>
      </c>
      <c r="AF9" s="684"/>
      <c r="AG9" s="684"/>
      <c r="AH9" s="684"/>
      <c r="AI9" s="684"/>
      <c r="AJ9" s="684"/>
      <c r="AK9" s="684"/>
      <c r="AL9" s="684"/>
      <c r="AM9" s="684"/>
      <c r="AN9" s="684"/>
      <c r="AO9" s="684"/>
      <c r="AP9" s="713" t="s">
        <v>431</v>
      </c>
      <c r="AQ9" s="713"/>
      <c r="AR9" s="713"/>
      <c r="AS9" s="713"/>
      <c r="AT9" s="713"/>
      <c r="AU9" s="713"/>
      <c r="AV9" s="713"/>
      <c r="AW9" s="713"/>
      <c r="AX9" s="713"/>
      <c r="AY9" s="713"/>
      <c r="AZ9" s="713"/>
      <c r="BA9" s="684" t="s">
        <v>432</v>
      </c>
      <c r="BB9" s="684"/>
      <c r="BC9" s="684"/>
      <c r="BD9" s="684"/>
      <c r="BE9" s="684"/>
      <c r="BF9" s="684"/>
      <c r="BG9" s="684"/>
      <c r="BH9" s="684"/>
      <c r="BI9" s="684"/>
      <c r="BJ9" s="684"/>
      <c r="BK9" s="684"/>
      <c r="BL9" s="713" t="s">
        <v>433</v>
      </c>
      <c r="BM9" s="713"/>
      <c r="BN9" s="713"/>
      <c r="BO9" s="713"/>
      <c r="BP9" s="713"/>
      <c r="BQ9" s="713"/>
      <c r="BR9" s="713"/>
      <c r="BS9" s="713"/>
      <c r="BT9" s="713"/>
      <c r="BU9" s="713"/>
      <c r="BV9" s="713"/>
      <c r="BW9" s="686" t="s">
        <v>434</v>
      </c>
      <c r="BX9" s="686"/>
      <c r="BY9" s="686"/>
      <c r="BZ9" s="686"/>
      <c r="CA9" s="686"/>
      <c r="CB9" s="686"/>
      <c r="CC9" s="686"/>
      <c r="CD9" s="686"/>
      <c r="CE9" s="686"/>
      <c r="CF9" s="686"/>
      <c r="CG9" s="686"/>
      <c r="CH9" s="686"/>
      <c r="CI9" s="686"/>
      <c r="CJ9" s="686"/>
      <c r="CK9" s="686"/>
      <c r="CL9" s="686"/>
      <c r="CM9" s="686"/>
      <c r="CN9" s="686"/>
      <c r="CO9" s="686"/>
      <c r="CP9" s="686"/>
      <c r="CQ9" s="686"/>
      <c r="CR9" s="686"/>
      <c r="CS9" s="686"/>
      <c r="CT9" s="686"/>
      <c r="CU9" s="686"/>
      <c r="CV9" s="686"/>
      <c r="CW9" s="686"/>
      <c r="CX9" s="686"/>
      <c r="CY9" s="686"/>
      <c r="CZ9" s="686"/>
      <c r="DA9" s="686"/>
      <c r="DB9" s="686"/>
      <c r="DC9" s="686"/>
      <c r="DD9" s="686"/>
      <c r="DE9" s="686"/>
      <c r="DF9" s="686"/>
      <c r="DG9" s="686"/>
      <c r="DH9" s="686"/>
      <c r="DI9" s="686"/>
      <c r="DJ9" s="686"/>
      <c r="DK9" s="686"/>
      <c r="DL9" s="686"/>
      <c r="DM9" s="686"/>
      <c r="DN9" s="686"/>
      <c r="DO9" s="686"/>
      <c r="DP9" s="686"/>
      <c r="DQ9" s="686"/>
      <c r="DR9" s="686"/>
      <c r="DS9" s="686"/>
      <c r="DT9" s="686"/>
      <c r="DU9" s="686"/>
      <c r="DV9" s="686"/>
      <c r="DY9" s="680"/>
      <c r="DZ9" s="680"/>
      <c r="EA9" s="680"/>
      <c r="EB9" s="680"/>
      <c r="EC9" s="680"/>
      <c r="ED9" s="680"/>
      <c r="EE9" s="680"/>
      <c r="EF9" s="680"/>
      <c r="EG9" s="680"/>
      <c r="EH9" s="680"/>
      <c r="EI9" s="680"/>
      <c r="EJ9" s="680"/>
      <c r="EK9" s="680"/>
      <c r="EL9" s="680"/>
      <c r="EM9" s="680"/>
      <c r="EN9" s="680"/>
      <c r="EO9" s="680"/>
      <c r="EP9" s="680"/>
      <c r="EQ9" s="680"/>
      <c r="ER9" s="680"/>
      <c r="ES9" s="680"/>
      <c r="ET9" s="680"/>
      <c r="EU9" s="680"/>
      <c r="EV9" s="680"/>
      <c r="EW9" s="680"/>
      <c r="EX9" s="680"/>
      <c r="EY9" s="680"/>
      <c r="EZ9" s="681"/>
      <c r="FA9" s="681"/>
      <c r="FB9" s="681"/>
      <c r="FC9" s="681"/>
      <c r="FD9" s="681"/>
      <c r="FE9" s="681"/>
      <c r="FF9" s="681"/>
      <c r="FG9" s="681"/>
      <c r="FH9" s="681"/>
      <c r="FI9" s="681"/>
      <c r="FJ9" s="681"/>
      <c r="FK9" s="681"/>
      <c r="FL9" s="681"/>
    </row>
    <row r="10" spans="1:168" ht="5.25" customHeight="1">
      <c r="A10" s="712"/>
      <c r="B10" s="712"/>
      <c r="C10" s="712"/>
      <c r="D10" s="712"/>
      <c r="E10" s="712"/>
      <c r="F10" s="712"/>
      <c r="G10" s="712"/>
      <c r="H10" s="712"/>
      <c r="I10" s="712"/>
      <c r="J10" s="712"/>
      <c r="K10" s="712"/>
      <c r="L10" s="712"/>
      <c r="M10" s="712"/>
      <c r="N10" s="712"/>
      <c r="O10" s="712"/>
      <c r="P10" s="712"/>
      <c r="Q10" s="712"/>
      <c r="R10" s="712"/>
      <c r="S10" s="712"/>
      <c r="T10" s="713"/>
      <c r="U10" s="713"/>
      <c r="V10" s="713"/>
      <c r="W10" s="713"/>
      <c r="X10" s="713"/>
      <c r="Y10" s="713"/>
      <c r="Z10" s="713"/>
      <c r="AA10" s="713"/>
      <c r="AB10" s="713"/>
      <c r="AC10" s="713"/>
      <c r="AD10" s="713"/>
      <c r="AE10" s="684"/>
      <c r="AF10" s="684"/>
      <c r="AG10" s="684"/>
      <c r="AH10" s="684"/>
      <c r="AI10" s="684"/>
      <c r="AJ10" s="684"/>
      <c r="AK10" s="684"/>
      <c r="AL10" s="684"/>
      <c r="AM10" s="684"/>
      <c r="AN10" s="684"/>
      <c r="AO10" s="684"/>
      <c r="AP10" s="713"/>
      <c r="AQ10" s="713"/>
      <c r="AR10" s="713"/>
      <c r="AS10" s="713"/>
      <c r="AT10" s="713"/>
      <c r="AU10" s="713"/>
      <c r="AV10" s="713"/>
      <c r="AW10" s="713"/>
      <c r="AX10" s="713"/>
      <c r="AY10" s="713"/>
      <c r="AZ10" s="713"/>
      <c r="BA10" s="684"/>
      <c r="BB10" s="684"/>
      <c r="BC10" s="684"/>
      <c r="BD10" s="684"/>
      <c r="BE10" s="684"/>
      <c r="BF10" s="684"/>
      <c r="BG10" s="684"/>
      <c r="BH10" s="684"/>
      <c r="BI10" s="684"/>
      <c r="BJ10" s="684"/>
      <c r="BK10" s="684"/>
      <c r="BL10" s="713"/>
      <c r="BM10" s="713"/>
      <c r="BN10" s="713"/>
      <c r="BO10" s="713"/>
      <c r="BP10" s="713"/>
      <c r="BQ10" s="713"/>
      <c r="BR10" s="713"/>
      <c r="BS10" s="713"/>
      <c r="BT10" s="713"/>
      <c r="BU10" s="713"/>
      <c r="BV10" s="713"/>
      <c r="BW10" s="686"/>
      <c r="BX10" s="686"/>
      <c r="BY10" s="686"/>
      <c r="BZ10" s="686"/>
      <c r="CA10" s="686"/>
      <c r="CB10" s="686"/>
      <c r="CC10" s="686"/>
      <c r="CD10" s="686"/>
      <c r="CE10" s="686"/>
      <c r="CF10" s="686"/>
      <c r="CG10" s="686"/>
      <c r="CH10" s="686"/>
      <c r="CI10" s="686"/>
      <c r="CJ10" s="686"/>
      <c r="CK10" s="686"/>
      <c r="CL10" s="686"/>
      <c r="CM10" s="686"/>
      <c r="CN10" s="686"/>
      <c r="CO10" s="686"/>
      <c r="CP10" s="686"/>
      <c r="CQ10" s="686"/>
      <c r="CR10" s="686"/>
      <c r="CS10" s="686"/>
      <c r="CT10" s="686"/>
      <c r="CU10" s="686"/>
      <c r="CV10" s="686"/>
      <c r="CW10" s="686"/>
      <c r="CX10" s="686"/>
      <c r="CY10" s="686"/>
      <c r="CZ10" s="686"/>
      <c r="DA10" s="686"/>
      <c r="DB10" s="686"/>
      <c r="DC10" s="686"/>
      <c r="DD10" s="686"/>
      <c r="DE10" s="686"/>
      <c r="DF10" s="686"/>
      <c r="DG10" s="686"/>
      <c r="DH10" s="686"/>
      <c r="DI10" s="686"/>
      <c r="DJ10" s="686"/>
      <c r="DK10" s="686"/>
      <c r="DL10" s="686"/>
      <c r="DM10" s="686"/>
      <c r="DN10" s="686"/>
      <c r="DO10" s="686"/>
      <c r="DP10" s="686"/>
      <c r="DQ10" s="686"/>
      <c r="DR10" s="686"/>
      <c r="DS10" s="686"/>
      <c r="DT10" s="686"/>
      <c r="DU10" s="686"/>
      <c r="DV10" s="686"/>
      <c r="DY10" s="680"/>
      <c r="DZ10" s="680"/>
      <c r="EA10" s="680"/>
      <c r="EB10" s="680"/>
      <c r="EC10" s="680"/>
      <c r="ED10" s="680"/>
      <c r="EE10" s="680"/>
      <c r="EF10" s="680"/>
      <c r="EG10" s="680"/>
      <c r="EH10" s="680"/>
      <c r="EI10" s="680"/>
      <c r="EJ10" s="680"/>
      <c r="EK10" s="680"/>
      <c r="EL10" s="680"/>
      <c r="EM10" s="680"/>
      <c r="EN10" s="680"/>
      <c r="EO10" s="680"/>
      <c r="EP10" s="680"/>
      <c r="EQ10" s="680"/>
      <c r="ER10" s="680"/>
      <c r="ES10" s="680"/>
      <c r="ET10" s="680"/>
      <c r="EU10" s="680"/>
      <c r="EV10" s="680"/>
      <c r="EW10" s="680"/>
      <c r="EX10" s="680"/>
      <c r="EY10" s="680"/>
      <c r="EZ10" s="681"/>
      <c r="FA10" s="681"/>
      <c r="FB10" s="681"/>
      <c r="FC10" s="681"/>
      <c r="FD10" s="681"/>
      <c r="FE10" s="681"/>
      <c r="FF10" s="681"/>
      <c r="FG10" s="681"/>
      <c r="FH10" s="681"/>
      <c r="FI10" s="681"/>
      <c r="FJ10" s="681"/>
      <c r="FK10" s="681"/>
      <c r="FL10" s="681"/>
    </row>
    <row r="11" spans="1:168" ht="8.25" customHeight="1">
      <c r="A11" s="403"/>
      <c r="B11" s="676" t="s">
        <v>435</v>
      </c>
      <c r="C11" s="676"/>
      <c r="D11" s="676"/>
      <c r="E11" s="676"/>
      <c r="F11" s="676"/>
      <c r="G11" s="676"/>
      <c r="H11" s="676"/>
      <c r="I11" s="676"/>
      <c r="J11" s="676"/>
      <c r="K11" s="676"/>
      <c r="L11" s="676"/>
      <c r="M11" s="676"/>
      <c r="N11" s="676"/>
      <c r="O11" s="676"/>
      <c r="P11" s="676"/>
      <c r="Q11" s="676"/>
      <c r="R11" s="676"/>
      <c r="S11" s="676"/>
      <c r="T11" s="649">
        <v>1838</v>
      </c>
      <c r="U11" s="649"/>
      <c r="V11" s="649"/>
      <c r="W11" s="649"/>
      <c r="X11" s="649"/>
      <c r="Y11" s="649"/>
      <c r="Z11" s="649"/>
      <c r="AA11" s="649"/>
      <c r="AB11" s="649"/>
      <c r="AC11" s="649"/>
      <c r="AD11" s="649"/>
      <c r="AE11" s="650"/>
      <c r="AF11" s="650"/>
      <c r="AG11" s="650"/>
      <c r="AH11" s="650"/>
      <c r="AI11" s="650"/>
      <c r="AJ11" s="650"/>
      <c r="AK11" s="650"/>
      <c r="AL11" s="650"/>
      <c r="AM11" s="650"/>
      <c r="AN11" s="650"/>
      <c r="AO11" s="650"/>
      <c r="AP11" s="649">
        <f>+T11+AE11</f>
        <v>1838</v>
      </c>
      <c r="AQ11" s="649"/>
      <c r="AR11" s="649"/>
      <c r="AS11" s="649"/>
      <c r="AT11" s="649"/>
      <c r="AU11" s="649"/>
      <c r="AV11" s="649"/>
      <c r="AW11" s="649"/>
      <c r="AX11" s="649"/>
      <c r="AY11" s="649"/>
      <c r="AZ11" s="649"/>
      <c r="BA11" s="650"/>
      <c r="BB11" s="650"/>
      <c r="BC11" s="650"/>
      <c r="BD11" s="650"/>
      <c r="BE11" s="650"/>
      <c r="BF11" s="650"/>
      <c r="BG11" s="650"/>
      <c r="BH11" s="650"/>
      <c r="BI11" s="650"/>
      <c r="BJ11" s="650"/>
      <c r="BK11" s="650"/>
      <c r="BL11" s="649">
        <f>+T11+BA11</f>
        <v>1838</v>
      </c>
      <c r="BM11" s="649"/>
      <c r="BN11" s="649"/>
      <c r="BO11" s="649"/>
      <c r="BP11" s="649"/>
      <c r="BQ11" s="649"/>
      <c r="BR11" s="649"/>
      <c r="BS11" s="649"/>
      <c r="BT11" s="649"/>
      <c r="BU11" s="649"/>
      <c r="BV11" s="649"/>
      <c r="BW11" s="711" t="s">
        <v>506</v>
      </c>
      <c r="BX11" s="711"/>
      <c r="BY11" s="711"/>
      <c r="BZ11" s="711"/>
      <c r="CA11" s="711"/>
      <c r="CB11" s="711"/>
      <c r="CC11" s="711"/>
      <c r="CD11" s="711"/>
      <c r="CE11" s="711"/>
      <c r="CF11" s="711"/>
      <c r="CG11" s="711"/>
      <c r="CH11" s="711"/>
      <c r="CI11" s="711"/>
      <c r="CJ11" s="711"/>
      <c r="CK11" s="711"/>
      <c r="CL11" s="711"/>
      <c r="CM11" s="711"/>
      <c r="CN11" s="711"/>
      <c r="CO11" s="711"/>
      <c r="CP11" s="711"/>
      <c r="CQ11" s="711"/>
      <c r="CR11" s="711"/>
      <c r="CS11" s="711"/>
      <c r="CT11" s="711"/>
      <c r="CU11" s="711"/>
      <c r="CV11" s="711"/>
      <c r="CW11" s="711"/>
      <c r="CX11" s="711"/>
      <c r="CY11" s="711"/>
      <c r="CZ11" s="711"/>
      <c r="DA11" s="711"/>
      <c r="DB11" s="711"/>
      <c r="DC11" s="711"/>
      <c r="DD11" s="711"/>
      <c r="DE11" s="711"/>
      <c r="DF11" s="711"/>
      <c r="DG11" s="711"/>
      <c r="DH11" s="711"/>
      <c r="DI11" s="711"/>
      <c r="DJ11" s="711"/>
      <c r="DK11" s="711"/>
      <c r="DL11" s="711"/>
      <c r="DM11" s="711"/>
      <c r="DN11" s="711"/>
      <c r="DO11" s="711"/>
      <c r="DP11" s="711"/>
      <c r="DQ11" s="711"/>
      <c r="DR11" s="711"/>
      <c r="DS11" s="711"/>
      <c r="DT11" s="711"/>
      <c r="DU11" s="711"/>
      <c r="DV11" s="711"/>
      <c r="DW11" s="404"/>
      <c r="DY11" s="405"/>
      <c r="DZ11" s="662" t="s">
        <v>436</v>
      </c>
      <c r="EA11" s="662"/>
      <c r="EB11" s="662"/>
      <c r="EC11" s="662"/>
      <c r="ED11" s="662"/>
      <c r="EE11" s="662"/>
      <c r="EF11" s="662"/>
      <c r="EG11" s="662"/>
      <c r="EH11" s="662"/>
      <c r="EI11" s="662"/>
      <c r="EJ11" s="662"/>
      <c r="EK11" s="662"/>
      <c r="EL11" s="662"/>
      <c r="EM11" s="662"/>
      <c r="EN11" s="662"/>
      <c r="EO11" s="662"/>
      <c r="EP11" s="662"/>
      <c r="EQ11" s="662"/>
      <c r="ER11" s="662"/>
      <c r="ES11" s="662"/>
      <c r="ET11" s="662"/>
      <c r="EU11" s="662"/>
      <c r="EV11" s="662"/>
      <c r="EW11" s="662"/>
      <c r="EX11" s="662"/>
      <c r="EY11" s="662"/>
      <c r="EZ11" s="674">
        <f>+'No of yrs to repay debt (S)'!BE22</f>
        <v>130520</v>
      </c>
      <c r="FA11" s="674"/>
      <c r="FB11" s="674"/>
      <c r="FC11" s="674"/>
      <c r="FD11" s="674"/>
      <c r="FE11" s="674"/>
      <c r="FF11" s="674"/>
      <c r="FG11" s="674"/>
      <c r="FH11" s="674"/>
      <c r="FI11" s="674"/>
      <c r="FJ11" s="674"/>
      <c r="FK11" s="674"/>
      <c r="FL11" s="674"/>
    </row>
    <row r="12" spans="1:168" ht="8.25" customHeight="1">
      <c r="A12" s="406"/>
      <c r="B12" s="676"/>
      <c r="C12" s="676"/>
      <c r="D12" s="676"/>
      <c r="E12" s="676"/>
      <c r="F12" s="676"/>
      <c r="G12" s="676"/>
      <c r="H12" s="676"/>
      <c r="I12" s="676"/>
      <c r="J12" s="676"/>
      <c r="K12" s="676"/>
      <c r="L12" s="676"/>
      <c r="M12" s="676"/>
      <c r="N12" s="676"/>
      <c r="O12" s="676"/>
      <c r="P12" s="676"/>
      <c r="Q12" s="676"/>
      <c r="R12" s="676"/>
      <c r="S12" s="676"/>
      <c r="T12" s="649"/>
      <c r="U12" s="649"/>
      <c r="V12" s="649"/>
      <c r="W12" s="649"/>
      <c r="X12" s="649"/>
      <c r="Y12" s="649"/>
      <c r="Z12" s="649"/>
      <c r="AA12" s="649"/>
      <c r="AB12" s="649"/>
      <c r="AC12" s="649"/>
      <c r="AD12" s="649"/>
      <c r="AE12" s="650"/>
      <c r="AF12" s="650"/>
      <c r="AG12" s="650"/>
      <c r="AH12" s="650"/>
      <c r="AI12" s="650"/>
      <c r="AJ12" s="650"/>
      <c r="AK12" s="650"/>
      <c r="AL12" s="650"/>
      <c r="AM12" s="650"/>
      <c r="AN12" s="650"/>
      <c r="AO12" s="650"/>
      <c r="AP12" s="649"/>
      <c r="AQ12" s="649"/>
      <c r="AR12" s="649"/>
      <c r="AS12" s="649"/>
      <c r="AT12" s="649"/>
      <c r="AU12" s="649"/>
      <c r="AV12" s="649"/>
      <c r="AW12" s="649"/>
      <c r="AX12" s="649"/>
      <c r="AY12" s="649"/>
      <c r="AZ12" s="649"/>
      <c r="BA12" s="650"/>
      <c r="BB12" s="650"/>
      <c r="BC12" s="650"/>
      <c r="BD12" s="650"/>
      <c r="BE12" s="650"/>
      <c r="BF12" s="650"/>
      <c r="BG12" s="650"/>
      <c r="BH12" s="650"/>
      <c r="BI12" s="650"/>
      <c r="BJ12" s="650"/>
      <c r="BK12" s="650"/>
      <c r="BL12" s="649"/>
      <c r="BM12" s="649"/>
      <c r="BN12" s="649"/>
      <c r="BO12" s="649"/>
      <c r="BP12" s="649"/>
      <c r="BQ12" s="649"/>
      <c r="BR12" s="649"/>
      <c r="BS12" s="649"/>
      <c r="BT12" s="649"/>
      <c r="BU12" s="649"/>
      <c r="BV12" s="649"/>
      <c r="BW12" s="711"/>
      <c r="BX12" s="711"/>
      <c r="BY12" s="711"/>
      <c r="BZ12" s="711"/>
      <c r="CA12" s="711"/>
      <c r="CB12" s="711"/>
      <c r="CC12" s="711"/>
      <c r="CD12" s="711"/>
      <c r="CE12" s="711"/>
      <c r="CF12" s="711"/>
      <c r="CG12" s="711"/>
      <c r="CH12" s="711"/>
      <c r="CI12" s="711"/>
      <c r="CJ12" s="711"/>
      <c r="CK12" s="711"/>
      <c r="CL12" s="711"/>
      <c r="CM12" s="711"/>
      <c r="CN12" s="711"/>
      <c r="CO12" s="711"/>
      <c r="CP12" s="711"/>
      <c r="CQ12" s="711"/>
      <c r="CR12" s="711"/>
      <c r="CS12" s="711"/>
      <c r="CT12" s="711"/>
      <c r="CU12" s="711"/>
      <c r="CV12" s="711"/>
      <c r="CW12" s="711"/>
      <c r="CX12" s="711"/>
      <c r="CY12" s="711"/>
      <c r="CZ12" s="711"/>
      <c r="DA12" s="711"/>
      <c r="DB12" s="711"/>
      <c r="DC12" s="711"/>
      <c r="DD12" s="711"/>
      <c r="DE12" s="711"/>
      <c r="DF12" s="711"/>
      <c r="DG12" s="711"/>
      <c r="DH12" s="711"/>
      <c r="DI12" s="711"/>
      <c r="DJ12" s="711"/>
      <c r="DK12" s="711"/>
      <c r="DL12" s="711"/>
      <c r="DM12" s="711"/>
      <c r="DN12" s="711"/>
      <c r="DO12" s="711"/>
      <c r="DP12" s="711"/>
      <c r="DQ12" s="711"/>
      <c r="DR12" s="711"/>
      <c r="DS12" s="711"/>
      <c r="DT12" s="711"/>
      <c r="DU12" s="711"/>
      <c r="DV12" s="711"/>
      <c r="DW12" s="404"/>
      <c r="DY12" s="407"/>
      <c r="DZ12" s="662"/>
      <c r="EA12" s="662"/>
      <c r="EB12" s="662"/>
      <c r="EC12" s="662"/>
      <c r="ED12" s="662"/>
      <c r="EE12" s="662"/>
      <c r="EF12" s="662"/>
      <c r="EG12" s="662"/>
      <c r="EH12" s="662"/>
      <c r="EI12" s="662"/>
      <c r="EJ12" s="662"/>
      <c r="EK12" s="662"/>
      <c r="EL12" s="662"/>
      <c r="EM12" s="662"/>
      <c r="EN12" s="662"/>
      <c r="EO12" s="662"/>
      <c r="EP12" s="662"/>
      <c r="EQ12" s="662"/>
      <c r="ER12" s="662"/>
      <c r="ES12" s="662"/>
      <c r="ET12" s="662"/>
      <c r="EU12" s="662"/>
      <c r="EV12" s="662"/>
      <c r="EW12" s="662"/>
      <c r="EX12" s="662"/>
      <c r="EY12" s="662"/>
      <c r="EZ12" s="674"/>
      <c r="FA12" s="674"/>
      <c r="FB12" s="674"/>
      <c r="FC12" s="674"/>
      <c r="FD12" s="674"/>
      <c r="FE12" s="674"/>
      <c r="FF12" s="674"/>
      <c r="FG12" s="674"/>
      <c r="FH12" s="674"/>
      <c r="FI12" s="674"/>
      <c r="FJ12" s="674"/>
      <c r="FK12" s="674"/>
      <c r="FL12" s="674"/>
    </row>
    <row r="13" spans="1:168" ht="21" customHeight="1">
      <c r="A13" s="406"/>
      <c r="B13" s="662" t="s">
        <v>437</v>
      </c>
      <c r="C13" s="662"/>
      <c r="D13" s="662"/>
      <c r="E13" s="662"/>
      <c r="F13" s="662"/>
      <c r="G13" s="662"/>
      <c r="H13" s="662"/>
      <c r="I13" s="662"/>
      <c r="J13" s="662"/>
      <c r="K13" s="662"/>
      <c r="L13" s="662"/>
      <c r="M13" s="662"/>
      <c r="N13" s="662"/>
      <c r="O13" s="662"/>
      <c r="P13" s="662"/>
      <c r="Q13" s="662"/>
      <c r="R13" s="662"/>
      <c r="S13" s="662"/>
      <c r="T13" s="652">
        <v>12551</v>
      </c>
      <c r="U13" s="652"/>
      <c r="V13" s="652"/>
      <c r="W13" s="652"/>
      <c r="X13" s="652"/>
      <c r="Y13" s="652"/>
      <c r="Z13" s="652"/>
      <c r="AA13" s="652"/>
      <c r="AB13" s="652"/>
      <c r="AC13" s="652"/>
      <c r="AD13" s="652"/>
      <c r="AE13" s="660" t="e">
        <f>-#REF!</f>
        <v>#REF!</v>
      </c>
      <c r="AF13" s="660"/>
      <c r="AG13" s="660"/>
      <c r="AH13" s="660"/>
      <c r="AI13" s="660"/>
      <c r="AJ13" s="660"/>
      <c r="AK13" s="660"/>
      <c r="AL13" s="660"/>
      <c r="AM13" s="660"/>
      <c r="AN13" s="660"/>
      <c r="AO13" s="660"/>
      <c r="AP13" s="652" t="e">
        <f>+T13+AE13</f>
        <v>#REF!</v>
      </c>
      <c r="AQ13" s="652"/>
      <c r="AR13" s="652"/>
      <c r="AS13" s="652"/>
      <c r="AT13" s="652"/>
      <c r="AU13" s="652"/>
      <c r="AV13" s="652"/>
      <c r="AW13" s="652"/>
      <c r="AX13" s="652"/>
      <c r="AY13" s="652"/>
      <c r="AZ13" s="652"/>
      <c r="BA13" s="660" t="e">
        <f>+AE13</f>
        <v>#REF!</v>
      </c>
      <c r="BB13" s="660"/>
      <c r="BC13" s="660"/>
      <c r="BD13" s="660"/>
      <c r="BE13" s="660"/>
      <c r="BF13" s="660"/>
      <c r="BG13" s="660"/>
      <c r="BH13" s="660"/>
      <c r="BI13" s="660"/>
      <c r="BJ13" s="660"/>
      <c r="BK13" s="660"/>
      <c r="BL13" s="652" t="e">
        <f>+T13+BA13</f>
        <v>#REF!</v>
      </c>
      <c r="BM13" s="652"/>
      <c r="BN13" s="652"/>
      <c r="BO13" s="652"/>
      <c r="BP13" s="652"/>
      <c r="BQ13" s="652"/>
      <c r="BR13" s="652"/>
      <c r="BS13" s="652"/>
      <c r="BT13" s="652"/>
      <c r="BU13" s="652"/>
      <c r="BV13" s="652"/>
      <c r="BW13" s="710" t="s">
        <v>507</v>
      </c>
      <c r="BX13" s="710"/>
      <c r="BY13" s="710"/>
      <c r="BZ13" s="710"/>
      <c r="CA13" s="710"/>
      <c r="CB13" s="710"/>
      <c r="CC13" s="710"/>
      <c r="CD13" s="710"/>
      <c r="CE13" s="710"/>
      <c r="CF13" s="710"/>
      <c r="CG13" s="710"/>
      <c r="CH13" s="710"/>
      <c r="CI13" s="710"/>
      <c r="CJ13" s="710"/>
      <c r="CK13" s="710"/>
      <c r="CL13" s="710"/>
      <c r="CM13" s="710"/>
      <c r="CN13" s="710"/>
      <c r="CO13" s="710"/>
      <c r="CP13" s="710"/>
      <c r="CQ13" s="710"/>
      <c r="CR13" s="710"/>
      <c r="CS13" s="710"/>
      <c r="CT13" s="710"/>
      <c r="CU13" s="710"/>
      <c r="CV13" s="710"/>
      <c r="CW13" s="710"/>
      <c r="CX13" s="710"/>
      <c r="CY13" s="710"/>
      <c r="CZ13" s="710"/>
      <c r="DA13" s="710"/>
      <c r="DB13" s="710"/>
      <c r="DC13" s="710"/>
      <c r="DD13" s="710"/>
      <c r="DE13" s="710"/>
      <c r="DF13" s="710"/>
      <c r="DG13" s="710"/>
      <c r="DH13" s="710"/>
      <c r="DI13" s="710"/>
      <c r="DJ13" s="710"/>
      <c r="DK13" s="710"/>
      <c r="DL13" s="710"/>
      <c r="DM13" s="710"/>
      <c r="DN13" s="710"/>
      <c r="DO13" s="710"/>
      <c r="DP13" s="710"/>
      <c r="DQ13" s="710"/>
      <c r="DR13" s="710"/>
      <c r="DS13" s="710"/>
      <c r="DT13" s="710"/>
      <c r="DU13" s="710"/>
      <c r="DV13" s="710"/>
      <c r="DW13" s="404"/>
      <c r="DY13" s="407"/>
      <c r="DZ13" s="662" t="s">
        <v>438</v>
      </c>
      <c r="EA13" s="662"/>
      <c r="EB13" s="662"/>
      <c r="EC13" s="662"/>
      <c r="ED13" s="662"/>
      <c r="EE13" s="662"/>
      <c r="EF13" s="662"/>
      <c r="EG13" s="662"/>
      <c r="EH13" s="662"/>
      <c r="EI13" s="662"/>
      <c r="EJ13" s="662"/>
      <c r="EK13" s="662"/>
      <c r="EL13" s="662"/>
      <c r="EM13" s="662"/>
      <c r="EN13" s="662"/>
      <c r="EO13" s="662"/>
      <c r="EP13" s="662"/>
      <c r="EQ13" s="662"/>
      <c r="ER13" s="662"/>
      <c r="ES13" s="662"/>
      <c r="ET13" s="662"/>
      <c r="EU13" s="662"/>
      <c r="EV13" s="662"/>
      <c r="EW13" s="662"/>
      <c r="EX13" s="662"/>
      <c r="EY13" s="662"/>
      <c r="EZ13" s="674">
        <f>+'No of yrs to repay debt (S)'!C16+'No of yrs to repay debt (S)'!R16</f>
        <v>151890</v>
      </c>
      <c r="FA13" s="674"/>
      <c r="FB13" s="674"/>
      <c r="FC13" s="674"/>
      <c r="FD13" s="674"/>
      <c r="FE13" s="674"/>
      <c r="FF13" s="674"/>
      <c r="FG13" s="674"/>
      <c r="FH13" s="674"/>
      <c r="FI13" s="674"/>
      <c r="FJ13" s="674"/>
      <c r="FK13" s="674"/>
      <c r="FL13" s="674"/>
    </row>
    <row r="14" spans="1:168" ht="21" customHeight="1">
      <c r="A14" s="406"/>
      <c r="B14" s="662"/>
      <c r="C14" s="662"/>
      <c r="D14" s="662"/>
      <c r="E14" s="662"/>
      <c r="F14" s="662"/>
      <c r="G14" s="662"/>
      <c r="H14" s="662"/>
      <c r="I14" s="662"/>
      <c r="J14" s="662"/>
      <c r="K14" s="662"/>
      <c r="L14" s="662"/>
      <c r="M14" s="662"/>
      <c r="N14" s="662"/>
      <c r="O14" s="662"/>
      <c r="P14" s="662"/>
      <c r="Q14" s="662"/>
      <c r="R14" s="662"/>
      <c r="S14" s="662"/>
      <c r="T14" s="652"/>
      <c r="U14" s="652"/>
      <c r="V14" s="652"/>
      <c r="W14" s="652"/>
      <c r="X14" s="652"/>
      <c r="Y14" s="652"/>
      <c r="Z14" s="652"/>
      <c r="AA14" s="652"/>
      <c r="AB14" s="652"/>
      <c r="AC14" s="652"/>
      <c r="AD14" s="652"/>
      <c r="AE14" s="660"/>
      <c r="AF14" s="660"/>
      <c r="AG14" s="660"/>
      <c r="AH14" s="660"/>
      <c r="AI14" s="660"/>
      <c r="AJ14" s="660"/>
      <c r="AK14" s="660"/>
      <c r="AL14" s="660"/>
      <c r="AM14" s="660"/>
      <c r="AN14" s="660"/>
      <c r="AO14" s="660"/>
      <c r="AP14" s="652"/>
      <c r="AQ14" s="652"/>
      <c r="AR14" s="652"/>
      <c r="AS14" s="652"/>
      <c r="AT14" s="652"/>
      <c r="AU14" s="652"/>
      <c r="AV14" s="652"/>
      <c r="AW14" s="652"/>
      <c r="AX14" s="652"/>
      <c r="AY14" s="652"/>
      <c r="AZ14" s="652"/>
      <c r="BA14" s="660"/>
      <c r="BB14" s="660"/>
      <c r="BC14" s="660"/>
      <c r="BD14" s="660"/>
      <c r="BE14" s="660"/>
      <c r="BF14" s="660"/>
      <c r="BG14" s="660"/>
      <c r="BH14" s="660"/>
      <c r="BI14" s="660"/>
      <c r="BJ14" s="660"/>
      <c r="BK14" s="660"/>
      <c r="BL14" s="652"/>
      <c r="BM14" s="652"/>
      <c r="BN14" s="652"/>
      <c r="BO14" s="652"/>
      <c r="BP14" s="652"/>
      <c r="BQ14" s="652"/>
      <c r="BR14" s="652"/>
      <c r="BS14" s="652"/>
      <c r="BT14" s="652"/>
      <c r="BU14" s="652"/>
      <c r="BV14" s="652"/>
      <c r="BW14" s="710"/>
      <c r="BX14" s="710"/>
      <c r="BY14" s="710"/>
      <c r="BZ14" s="710"/>
      <c r="CA14" s="710"/>
      <c r="CB14" s="710"/>
      <c r="CC14" s="710"/>
      <c r="CD14" s="710"/>
      <c r="CE14" s="710"/>
      <c r="CF14" s="710"/>
      <c r="CG14" s="710"/>
      <c r="CH14" s="710"/>
      <c r="CI14" s="710"/>
      <c r="CJ14" s="710"/>
      <c r="CK14" s="710"/>
      <c r="CL14" s="710"/>
      <c r="CM14" s="710"/>
      <c r="CN14" s="710"/>
      <c r="CO14" s="710"/>
      <c r="CP14" s="710"/>
      <c r="CQ14" s="710"/>
      <c r="CR14" s="710"/>
      <c r="CS14" s="710"/>
      <c r="CT14" s="710"/>
      <c r="CU14" s="710"/>
      <c r="CV14" s="710"/>
      <c r="CW14" s="710"/>
      <c r="CX14" s="710"/>
      <c r="CY14" s="710"/>
      <c r="CZ14" s="710"/>
      <c r="DA14" s="710"/>
      <c r="DB14" s="710"/>
      <c r="DC14" s="710"/>
      <c r="DD14" s="710"/>
      <c r="DE14" s="710"/>
      <c r="DF14" s="710"/>
      <c r="DG14" s="710"/>
      <c r="DH14" s="710"/>
      <c r="DI14" s="710"/>
      <c r="DJ14" s="710"/>
      <c r="DK14" s="710"/>
      <c r="DL14" s="710"/>
      <c r="DM14" s="710"/>
      <c r="DN14" s="710"/>
      <c r="DO14" s="710"/>
      <c r="DP14" s="710"/>
      <c r="DQ14" s="710"/>
      <c r="DR14" s="710"/>
      <c r="DS14" s="710"/>
      <c r="DT14" s="710"/>
      <c r="DU14" s="710"/>
      <c r="DV14" s="710"/>
      <c r="DW14" s="404"/>
      <c r="DY14" s="407"/>
      <c r="DZ14" s="662"/>
      <c r="EA14" s="662"/>
      <c r="EB14" s="662"/>
      <c r="EC14" s="662"/>
      <c r="ED14" s="662"/>
      <c r="EE14" s="662"/>
      <c r="EF14" s="662"/>
      <c r="EG14" s="662"/>
      <c r="EH14" s="662"/>
      <c r="EI14" s="662"/>
      <c r="EJ14" s="662"/>
      <c r="EK14" s="662"/>
      <c r="EL14" s="662"/>
      <c r="EM14" s="662"/>
      <c r="EN14" s="662"/>
      <c r="EO14" s="662"/>
      <c r="EP14" s="662"/>
      <c r="EQ14" s="662"/>
      <c r="ER14" s="662"/>
      <c r="ES14" s="662"/>
      <c r="ET14" s="662"/>
      <c r="EU14" s="662"/>
      <c r="EV14" s="662"/>
      <c r="EW14" s="662"/>
      <c r="EX14" s="662"/>
      <c r="EY14" s="662"/>
      <c r="EZ14" s="674"/>
      <c r="FA14" s="674"/>
      <c r="FB14" s="674"/>
      <c r="FC14" s="674"/>
      <c r="FD14" s="674"/>
      <c r="FE14" s="674"/>
      <c r="FF14" s="674"/>
      <c r="FG14" s="674"/>
      <c r="FH14" s="674"/>
      <c r="FI14" s="674"/>
      <c r="FJ14" s="674"/>
      <c r="FK14" s="674"/>
      <c r="FL14" s="674"/>
    </row>
    <row r="15" spans="1:168" ht="6" customHeight="1">
      <c r="A15" s="406"/>
      <c r="B15" s="662" t="s">
        <v>439</v>
      </c>
      <c r="C15" s="662"/>
      <c r="D15" s="662"/>
      <c r="E15" s="662"/>
      <c r="F15" s="662"/>
      <c r="G15" s="662"/>
      <c r="H15" s="662"/>
      <c r="I15" s="662"/>
      <c r="J15" s="662"/>
      <c r="K15" s="662"/>
      <c r="L15" s="662"/>
      <c r="M15" s="662"/>
      <c r="N15" s="662"/>
      <c r="O15" s="662"/>
      <c r="P15" s="662"/>
      <c r="Q15" s="662"/>
      <c r="R15" s="662"/>
      <c r="S15" s="662"/>
      <c r="T15" s="652"/>
      <c r="U15" s="652"/>
      <c r="V15" s="652"/>
      <c r="W15" s="652"/>
      <c r="X15" s="652"/>
      <c r="Y15" s="652"/>
      <c r="Z15" s="652"/>
      <c r="AA15" s="652"/>
      <c r="AB15" s="652"/>
      <c r="AC15" s="652"/>
      <c r="AD15" s="652"/>
      <c r="AE15" s="660"/>
      <c r="AF15" s="660"/>
      <c r="AG15" s="660"/>
      <c r="AH15" s="660"/>
      <c r="AI15" s="660"/>
      <c r="AJ15" s="660"/>
      <c r="AK15" s="660"/>
      <c r="AL15" s="660"/>
      <c r="AM15" s="660"/>
      <c r="AN15" s="660"/>
      <c r="AO15" s="660"/>
      <c r="AP15" s="652">
        <f>+T15+AE15</f>
        <v>0</v>
      </c>
      <c r="AQ15" s="652"/>
      <c r="AR15" s="652"/>
      <c r="AS15" s="652"/>
      <c r="AT15" s="652"/>
      <c r="AU15" s="652"/>
      <c r="AV15" s="652"/>
      <c r="AW15" s="652"/>
      <c r="AX15" s="652"/>
      <c r="AY15" s="652"/>
      <c r="AZ15" s="652"/>
      <c r="BA15" s="660"/>
      <c r="BB15" s="660"/>
      <c r="BC15" s="660"/>
      <c r="BD15" s="660"/>
      <c r="BE15" s="660"/>
      <c r="BF15" s="660"/>
      <c r="BG15" s="660"/>
      <c r="BH15" s="660"/>
      <c r="BI15" s="660"/>
      <c r="BJ15" s="660"/>
      <c r="BK15" s="660"/>
      <c r="BL15" s="652">
        <f>+T15+BA15</f>
        <v>0</v>
      </c>
      <c r="BM15" s="652"/>
      <c r="BN15" s="652"/>
      <c r="BO15" s="652"/>
      <c r="BP15" s="652"/>
      <c r="BQ15" s="652"/>
      <c r="BR15" s="652"/>
      <c r="BS15" s="652"/>
      <c r="BT15" s="652"/>
      <c r="BU15" s="652"/>
      <c r="BV15" s="652"/>
      <c r="BW15" s="709"/>
      <c r="BX15" s="709"/>
      <c r="BY15" s="709"/>
      <c r="BZ15" s="709"/>
      <c r="CA15" s="709"/>
      <c r="CB15" s="709"/>
      <c r="CC15" s="709"/>
      <c r="CD15" s="709"/>
      <c r="CE15" s="709"/>
      <c r="CF15" s="709"/>
      <c r="CG15" s="709"/>
      <c r="CH15" s="709"/>
      <c r="CI15" s="709"/>
      <c r="CJ15" s="709"/>
      <c r="CK15" s="709"/>
      <c r="CL15" s="709"/>
      <c r="CM15" s="709"/>
      <c r="CN15" s="709"/>
      <c r="CO15" s="709"/>
      <c r="CP15" s="709"/>
      <c r="CQ15" s="709"/>
      <c r="CR15" s="709"/>
      <c r="CS15" s="709"/>
      <c r="CT15" s="709"/>
      <c r="CU15" s="709"/>
      <c r="CV15" s="709"/>
      <c r="CW15" s="709"/>
      <c r="CX15" s="709"/>
      <c r="CY15" s="709"/>
      <c r="CZ15" s="709"/>
      <c r="DA15" s="709"/>
      <c r="DB15" s="709"/>
      <c r="DC15" s="709"/>
      <c r="DD15" s="709"/>
      <c r="DE15" s="709"/>
      <c r="DF15" s="709"/>
      <c r="DG15" s="709"/>
      <c r="DH15" s="709"/>
      <c r="DI15" s="709"/>
      <c r="DJ15" s="709"/>
      <c r="DK15" s="709"/>
      <c r="DL15" s="709"/>
      <c r="DM15" s="709"/>
      <c r="DN15" s="709"/>
      <c r="DO15" s="709"/>
      <c r="DP15" s="709"/>
      <c r="DQ15" s="709"/>
      <c r="DR15" s="709"/>
      <c r="DS15" s="709"/>
      <c r="DT15" s="709"/>
      <c r="DU15" s="709"/>
      <c r="DV15" s="709"/>
      <c r="DW15" s="404"/>
      <c r="DY15" s="407"/>
      <c r="DZ15" s="662" t="s">
        <v>508</v>
      </c>
      <c r="EA15" s="662"/>
      <c r="EB15" s="662"/>
      <c r="EC15" s="662"/>
      <c r="ED15" s="662"/>
      <c r="EE15" s="662"/>
      <c r="EF15" s="662"/>
      <c r="EG15" s="662"/>
      <c r="EH15" s="662"/>
      <c r="EI15" s="662"/>
      <c r="EJ15" s="662"/>
      <c r="EK15" s="662"/>
      <c r="EL15" s="662"/>
      <c r="EM15" s="662"/>
      <c r="EN15" s="662"/>
      <c r="EO15" s="662"/>
      <c r="EP15" s="662"/>
      <c r="EQ15" s="662"/>
      <c r="ER15" s="662"/>
      <c r="ES15" s="662"/>
      <c r="ET15" s="662"/>
      <c r="EU15" s="662"/>
      <c r="EV15" s="662"/>
      <c r="EW15" s="662"/>
      <c r="EX15" s="662"/>
      <c r="EY15" s="662"/>
      <c r="EZ15" s="674">
        <f>27907-EZ13-EZ11</f>
        <v>-254503</v>
      </c>
      <c r="FA15" s="674"/>
      <c r="FB15" s="674"/>
      <c r="FC15" s="674"/>
      <c r="FD15" s="674"/>
      <c r="FE15" s="674"/>
      <c r="FF15" s="674"/>
      <c r="FG15" s="674"/>
      <c r="FH15" s="674"/>
      <c r="FI15" s="674"/>
      <c r="FJ15" s="674"/>
      <c r="FK15" s="674"/>
      <c r="FL15" s="674"/>
    </row>
    <row r="16" spans="1:168" ht="6" customHeight="1">
      <c r="A16" s="406"/>
      <c r="B16" s="662"/>
      <c r="C16" s="662"/>
      <c r="D16" s="662"/>
      <c r="E16" s="662"/>
      <c r="F16" s="662"/>
      <c r="G16" s="662"/>
      <c r="H16" s="662"/>
      <c r="I16" s="662"/>
      <c r="J16" s="662"/>
      <c r="K16" s="662"/>
      <c r="L16" s="662"/>
      <c r="M16" s="662"/>
      <c r="N16" s="662"/>
      <c r="O16" s="662"/>
      <c r="P16" s="662"/>
      <c r="Q16" s="662"/>
      <c r="R16" s="662"/>
      <c r="S16" s="662"/>
      <c r="T16" s="652"/>
      <c r="U16" s="652"/>
      <c r="V16" s="652"/>
      <c r="W16" s="652"/>
      <c r="X16" s="652"/>
      <c r="Y16" s="652"/>
      <c r="Z16" s="652"/>
      <c r="AA16" s="652"/>
      <c r="AB16" s="652"/>
      <c r="AC16" s="652"/>
      <c r="AD16" s="652"/>
      <c r="AE16" s="660"/>
      <c r="AF16" s="660"/>
      <c r="AG16" s="660"/>
      <c r="AH16" s="660"/>
      <c r="AI16" s="660"/>
      <c r="AJ16" s="660"/>
      <c r="AK16" s="660"/>
      <c r="AL16" s="660"/>
      <c r="AM16" s="660"/>
      <c r="AN16" s="660"/>
      <c r="AO16" s="660"/>
      <c r="AP16" s="652"/>
      <c r="AQ16" s="652"/>
      <c r="AR16" s="652"/>
      <c r="AS16" s="652"/>
      <c r="AT16" s="652"/>
      <c r="AU16" s="652"/>
      <c r="AV16" s="652"/>
      <c r="AW16" s="652"/>
      <c r="AX16" s="652"/>
      <c r="AY16" s="652"/>
      <c r="AZ16" s="652"/>
      <c r="BA16" s="660"/>
      <c r="BB16" s="660"/>
      <c r="BC16" s="660"/>
      <c r="BD16" s="660"/>
      <c r="BE16" s="660"/>
      <c r="BF16" s="660"/>
      <c r="BG16" s="660"/>
      <c r="BH16" s="660"/>
      <c r="BI16" s="660"/>
      <c r="BJ16" s="660"/>
      <c r="BK16" s="660"/>
      <c r="BL16" s="652"/>
      <c r="BM16" s="652"/>
      <c r="BN16" s="652"/>
      <c r="BO16" s="652"/>
      <c r="BP16" s="652"/>
      <c r="BQ16" s="652"/>
      <c r="BR16" s="652"/>
      <c r="BS16" s="652"/>
      <c r="BT16" s="652"/>
      <c r="BU16" s="652"/>
      <c r="BV16" s="652"/>
      <c r="BW16" s="709"/>
      <c r="BX16" s="709"/>
      <c r="BY16" s="709"/>
      <c r="BZ16" s="709"/>
      <c r="CA16" s="709"/>
      <c r="CB16" s="709"/>
      <c r="CC16" s="709"/>
      <c r="CD16" s="709"/>
      <c r="CE16" s="709"/>
      <c r="CF16" s="709"/>
      <c r="CG16" s="709"/>
      <c r="CH16" s="709"/>
      <c r="CI16" s="709"/>
      <c r="CJ16" s="709"/>
      <c r="CK16" s="709"/>
      <c r="CL16" s="709"/>
      <c r="CM16" s="709"/>
      <c r="CN16" s="709"/>
      <c r="CO16" s="709"/>
      <c r="CP16" s="709"/>
      <c r="CQ16" s="709"/>
      <c r="CR16" s="709"/>
      <c r="CS16" s="709"/>
      <c r="CT16" s="709"/>
      <c r="CU16" s="709"/>
      <c r="CV16" s="709"/>
      <c r="CW16" s="709"/>
      <c r="CX16" s="709"/>
      <c r="CY16" s="709"/>
      <c r="CZ16" s="709"/>
      <c r="DA16" s="709"/>
      <c r="DB16" s="709"/>
      <c r="DC16" s="709"/>
      <c r="DD16" s="709"/>
      <c r="DE16" s="709"/>
      <c r="DF16" s="709"/>
      <c r="DG16" s="709"/>
      <c r="DH16" s="709"/>
      <c r="DI16" s="709"/>
      <c r="DJ16" s="709"/>
      <c r="DK16" s="709"/>
      <c r="DL16" s="709"/>
      <c r="DM16" s="709"/>
      <c r="DN16" s="709"/>
      <c r="DO16" s="709"/>
      <c r="DP16" s="709"/>
      <c r="DQ16" s="709"/>
      <c r="DR16" s="709"/>
      <c r="DS16" s="709"/>
      <c r="DT16" s="709"/>
      <c r="DU16" s="709"/>
      <c r="DV16" s="709"/>
      <c r="DW16" s="404"/>
      <c r="DY16" s="408"/>
      <c r="DZ16" s="662"/>
      <c r="EA16" s="662"/>
      <c r="EB16" s="662"/>
      <c r="EC16" s="662"/>
      <c r="ED16" s="662"/>
      <c r="EE16" s="662"/>
      <c r="EF16" s="662"/>
      <c r="EG16" s="662"/>
      <c r="EH16" s="662"/>
      <c r="EI16" s="662"/>
      <c r="EJ16" s="662"/>
      <c r="EK16" s="662"/>
      <c r="EL16" s="662"/>
      <c r="EM16" s="662"/>
      <c r="EN16" s="662"/>
      <c r="EO16" s="662"/>
      <c r="EP16" s="662"/>
      <c r="EQ16" s="662"/>
      <c r="ER16" s="662"/>
      <c r="ES16" s="662"/>
      <c r="ET16" s="662"/>
      <c r="EU16" s="662"/>
      <c r="EV16" s="662"/>
      <c r="EW16" s="662"/>
      <c r="EX16" s="662"/>
      <c r="EY16" s="662"/>
      <c r="EZ16" s="674"/>
      <c r="FA16" s="674"/>
      <c r="FB16" s="674"/>
      <c r="FC16" s="674"/>
      <c r="FD16" s="674"/>
      <c r="FE16" s="674"/>
      <c r="FF16" s="674"/>
      <c r="FG16" s="674"/>
      <c r="FH16" s="674"/>
      <c r="FI16" s="674"/>
      <c r="FJ16" s="674"/>
      <c r="FK16" s="674"/>
      <c r="FL16" s="674"/>
    </row>
    <row r="17" spans="1:168" ht="15.75" customHeight="1">
      <c r="A17" s="406"/>
      <c r="B17" s="662" t="s">
        <v>129</v>
      </c>
      <c r="C17" s="662"/>
      <c r="D17" s="662"/>
      <c r="E17" s="662"/>
      <c r="F17" s="662"/>
      <c r="G17" s="662"/>
      <c r="H17" s="662"/>
      <c r="I17" s="662"/>
      <c r="J17" s="662"/>
      <c r="K17" s="662"/>
      <c r="L17" s="662"/>
      <c r="M17" s="662"/>
      <c r="N17" s="662"/>
      <c r="O17" s="662"/>
      <c r="P17" s="662"/>
      <c r="Q17" s="662"/>
      <c r="R17" s="662"/>
      <c r="S17" s="662"/>
      <c r="T17" s="652">
        <v>13207</v>
      </c>
      <c r="U17" s="652"/>
      <c r="V17" s="652"/>
      <c r="W17" s="652"/>
      <c r="X17" s="652"/>
      <c r="Y17" s="652"/>
      <c r="Z17" s="652"/>
      <c r="AA17" s="652"/>
      <c r="AB17" s="652"/>
      <c r="AC17" s="652"/>
      <c r="AD17" s="652"/>
      <c r="AE17" s="660" t="e">
        <f>-#REF!</f>
        <v>#REF!</v>
      </c>
      <c r="AF17" s="660"/>
      <c r="AG17" s="660"/>
      <c r="AH17" s="660"/>
      <c r="AI17" s="660"/>
      <c r="AJ17" s="660"/>
      <c r="AK17" s="660"/>
      <c r="AL17" s="660"/>
      <c r="AM17" s="660"/>
      <c r="AN17" s="660"/>
      <c r="AO17" s="660"/>
      <c r="AP17" s="652" t="e">
        <f>+T17+AE17</f>
        <v>#REF!</v>
      </c>
      <c r="AQ17" s="652"/>
      <c r="AR17" s="652"/>
      <c r="AS17" s="652"/>
      <c r="AT17" s="652"/>
      <c r="AU17" s="652"/>
      <c r="AV17" s="652"/>
      <c r="AW17" s="652"/>
      <c r="AX17" s="652"/>
      <c r="AY17" s="652"/>
      <c r="AZ17" s="652"/>
      <c r="BA17" s="660" t="e">
        <f>+AE17</f>
        <v>#REF!</v>
      </c>
      <c r="BB17" s="660"/>
      <c r="BC17" s="660"/>
      <c r="BD17" s="660"/>
      <c r="BE17" s="660"/>
      <c r="BF17" s="660"/>
      <c r="BG17" s="660"/>
      <c r="BH17" s="660"/>
      <c r="BI17" s="660"/>
      <c r="BJ17" s="660"/>
      <c r="BK17" s="660"/>
      <c r="BL17" s="652" t="e">
        <f>+T17+BA17</f>
        <v>#REF!</v>
      </c>
      <c r="BM17" s="652"/>
      <c r="BN17" s="652"/>
      <c r="BO17" s="652"/>
      <c r="BP17" s="652"/>
      <c r="BQ17" s="652"/>
      <c r="BR17" s="652"/>
      <c r="BS17" s="652"/>
      <c r="BT17" s="652"/>
      <c r="BU17" s="652"/>
      <c r="BV17" s="652"/>
      <c r="BW17" s="708" t="s">
        <v>509</v>
      </c>
      <c r="BX17" s="708"/>
      <c r="BY17" s="708"/>
      <c r="BZ17" s="708"/>
      <c r="CA17" s="708"/>
      <c r="CB17" s="708"/>
      <c r="CC17" s="708"/>
      <c r="CD17" s="708"/>
      <c r="CE17" s="708"/>
      <c r="CF17" s="708"/>
      <c r="CG17" s="708"/>
      <c r="CH17" s="708"/>
      <c r="CI17" s="708"/>
      <c r="CJ17" s="708"/>
      <c r="CK17" s="708"/>
      <c r="CL17" s="708"/>
      <c r="CM17" s="708"/>
      <c r="CN17" s="708"/>
      <c r="CO17" s="708"/>
      <c r="CP17" s="708"/>
      <c r="CQ17" s="708"/>
      <c r="CR17" s="708"/>
      <c r="CS17" s="708"/>
      <c r="CT17" s="708"/>
      <c r="CU17" s="708"/>
      <c r="CV17" s="708"/>
      <c r="CW17" s="708"/>
      <c r="CX17" s="708"/>
      <c r="CY17" s="708"/>
      <c r="CZ17" s="708"/>
      <c r="DA17" s="708"/>
      <c r="DB17" s="708"/>
      <c r="DC17" s="708"/>
      <c r="DD17" s="708"/>
      <c r="DE17" s="708"/>
      <c r="DF17" s="708"/>
      <c r="DG17" s="708"/>
      <c r="DH17" s="708"/>
      <c r="DI17" s="708"/>
      <c r="DJ17" s="708"/>
      <c r="DK17" s="708"/>
      <c r="DL17" s="708"/>
      <c r="DM17" s="708"/>
      <c r="DN17" s="708"/>
      <c r="DO17" s="708"/>
      <c r="DP17" s="708"/>
      <c r="DQ17" s="708"/>
      <c r="DR17" s="708"/>
      <c r="DS17" s="708"/>
      <c r="DT17" s="708"/>
      <c r="DU17" s="708"/>
      <c r="DV17" s="708"/>
      <c r="DW17" s="404"/>
      <c r="DY17" s="662" t="s">
        <v>441</v>
      </c>
      <c r="DZ17" s="662"/>
      <c r="EA17" s="662"/>
      <c r="EB17" s="662"/>
      <c r="EC17" s="662"/>
      <c r="ED17" s="662"/>
      <c r="EE17" s="662"/>
      <c r="EF17" s="662"/>
      <c r="EG17" s="662"/>
      <c r="EH17" s="662"/>
      <c r="EI17" s="662"/>
      <c r="EJ17" s="662"/>
      <c r="EK17" s="662"/>
      <c r="EL17" s="662"/>
      <c r="EM17" s="662"/>
      <c r="EN17" s="662"/>
      <c r="EO17" s="662"/>
      <c r="EP17" s="662"/>
      <c r="EQ17" s="662"/>
      <c r="ER17" s="662"/>
      <c r="ES17" s="662"/>
      <c r="ET17" s="662"/>
      <c r="EU17" s="662"/>
      <c r="EV17" s="662"/>
      <c r="EW17" s="662"/>
      <c r="EX17" s="662"/>
      <c r="EY17" s="662"/>
      <c r="EZ17" s="674">
        <f>SUM(EZ11:FL16)</f>
        <v>27907</v>
      </c>
      <c r="FA17" s="674"/>
      <c r="FB17" s="674"/>
      <c r="FC17" s="674"/>
      <c r="FD17" s="674"/>
      <c r="FE17" s="674"/>
      <c r="FF17" s="674"/>
      <c r="FG17" s="674"/>
      <c r="FH17" s="674"/>
      <c r="FI17" s="674"/>
      <c r="FJ17" s="674"/>
      <c r="FK17" s="674"/>
      <c r="FL17" s="674"/>
    </row>
    <row r="18" spans="1:168" ht="15.75" customHeight="1">
      <c r="A18" s="406"/>
      <c r="B18" s="662"/>
      <c r="C18" s="662"/>
      <c r="D18" s="662"/>
      <c r="E18" s="662"/>
      <c r="F18" s="662"/>
      <c r="G18" s="662"/>
      <c r="H18" s="662"/>
      <c r="I18" s="662"/>
      <c r="J18" s="662"/>
      <c r="K18" s="662"/>
      <c r="L18" s="662"/>
      <c r="M18" s="662"/>
      <c r="N18" s="662"/>
      <c r="O18" s="662"/>
      <c r="P18" s="662"/>
      <c r="Q18" s="662"/>
      <c r="R18" s="662"/>
      <c r="S18" s="662"/>
      <c r="T18" s="652"/>
      <c r="U18" s="652"/>
      <c r="V18" s="652"/>
      <c r="W18" s="652"/>
      <c r="X18" s="652"/>
      <c r="Y18" s="652"/>
      <c r="Z18" s="652"/>
      <c r="AA18" s="652"/>
      <c r="AB18" s="652"/>
      <c r="AC18" s="652"/>
      <c r="AD18" s="652"/>
      <c r="AE18" s="660"/>
      <c r="AF18" s="660"/>
      <c r="AG18" s="660"/>
      <c r="AH18" s="660"/>
      <c r="AI18" s="660"/>
      <c r="AJ18" s="660"/>
      <c r="AK18" s="660"/>
      <c r="AL18" s="660"/>
      <c r="AM18" s="660"/>
      <c r="AN18" s="660"/>
      <c r="AO18" s="660"/>
      <c r="AP18" s="652"/>
      <c r="AQ18" s="652"/>
      <c r="AR18" s="652"/>
      <c r="AS18" s="652"/>
      <c r="AT18" s="652"/>
      <c r="AU18" s="652"/>
      <c r="AV18" s="652"/>
      <c r="AW18" s="652"/>
      <c r="AX18" s="652"/>
      <c r="AY18" s="652"/>
      <c r="AZ18" s="652"/>
      <c r="BA18" s="660"/>
      <c r="BB18" s="660"/>
      <c r="BC18" s="660"/>
      <c r="BD18" s="660"/>
      <c r="BE18" s="660"/>
      <c r="BF18" s="660"/>
      <c r="BG18" s="660"/>
      <c r="BH18" s="660"/>
      <c r="BI18" s="660"/>
      <c r="BJ18" s="660"/>
      <c r="BK18" s="660"/>
      <c r="BL18" s="652"/>
      <c r="BM18" s="652"/>
      <c r="BN18" s="652"/>
      <c r="BO18" s="652"/>
      <c r="BP18" s="652"/>
      <c r="BQ18" s="652"/>
      <c r="BR18" s="652"/>
      <c r="BS18" s="652"/>
      <c r="BT18" s="652"/>
      <c r="BU18" s="652"/>
      <c r="BV18" s="652"/>
      <c r="BW18" s="708"/>
      <c r="BX18" s="708"/>
      <c r="BY18" s="708"/>
      <c r="BZ18" s="708"/>
      <c r="CA18" s="708"/>
      <c r="CB18" s="708"/>
      <c r="CC18" s="708"/>
      <c r="CD18" s="708"/>
      <c r="CE18" s="708"/>
      <c r="CF18" s="708"/>
      <c r="CG18" s="708"/>
      <c r="CH18" s="708"/>
      <c r="CI18" s="708"/>
      <c r="CJ18" s="708"/>
      <c r="CK18" s="708"/>
      <c r="CL18" s="708"/>
      <c r="CM18" s="708"/>
      <c r="CN18" s="708"/>
      <c r="CO18" s="708"/>
      <c r="CP18" s="708"/>
      <c r="CQ18" s="708"/>
      <c r="CR18" s="708"/>
      <c r="CS18" s="708"/>
      <c r="CT18" s="708"/>
      <c r="CU18" s="708"/>
      <c r="CV18" s="708"/>
      <c r="CW18" s="708"/>
      <c r="CX18" s="708"/>
      <c r="CY18" s="708"/>
      <c r="CZ18" s="708"/>
      <c r="DA18" s="708"/>
      <c r="DB18" s="708"/>
      <c r="DC18" s="708"/>
      <c r="DD18" s="708"/>
      <c r="DE18" s="708"/>
      <c r="DF18" s="708"/>
      <c r="DG18" s="708"/>
      <c r="DH18" s="708"/>
      <c r="DI18" s="708"/>
      <c r="DJ18" s="708"/>
      <c r="DK18" s="708"/>
      <c r="DL18" s="708"/>
      <c r="DM18" s="708"/>
      <c r="DN18" s="708"/>
      <c r="DO18" s="708"/>
      <c r="DP18" s="708"/>
      <c r="DQ18" s="708"/>
      <c r="DR18" s="708"/>
      <c r="DS18" s="708"/>
      <c r="DT18" s="708"/>
      <c r="DU18" s="708"/>
      <c r="DV18" s="708"/>
      <c r="DW18" s="404"/>
      <c r="DY18" s="662"/>
      <c r="DZ18" s="662"/>
      <c r="EA18" s="662"/>
      <c r="EB18" s="662"/>
      <c r="EC18" s="662"/>
      <c r="ED18" s="662"/>
      <c r="EE18" s="662"/>
      <c r="EF18" s="662"/>
      <c r="EG18" s="662"/>
      <c r="EH18" s="662"/>
      <c r="EI18" s="662"/>
      <c r="EJ18" s="662"/>
      <c r="EK18" s="662"/>
      <c r="EL18" s="662"/>
      <c r="EM18" s="662"/>
      <c r="EN18" s="662"/>
      <c r="EO18" s="662"/>
      <c r="EP18" s="662"/>
      <c r="EQ18" s="662"/>
      <c r="ER18" s="662"/>
      <c r="ES18" s="662"/>
      <c r="ET18" s="662"/>
      <c r="EU18" s="662"/>
      <c r="EV18" s="662"/>
      <c r="EW18" s="662"/>
      <c r="EX18" s="662"/>
      <c r="EY18" s="662"/>
      <c r="EZ18" s="674"/>
      <c r="FA18" s="674"/>
      <c r="FB18" s="674"/>
      <c r="FC18" s="674"/>
      <c r="FD18" s="674"/>
      <c r="FE18" s="674"/>
      <c r="FF18" s="674"/>
      <c r="FG18" s="674"/>
      <c r="FH18" s="674"/>
      <c r="FI18" s="674"/>
      <c r="FJ18" s="674"/>
      <c r="FK18" s="674"/>
      <c r="FL18" s="674"/>
    </row>
    <row r="19" spans="1:168" ht="6" customHeight="1">
      <c r="A19" s="406"/>
      <c r="B19" s="662" t="s">
        <v>442</v>
      </c>
      <c r="C19" s="662"/>
      <c r="D19" s="662"/>
      <c r="E19" s="662"/>
      <c r="F19" s="662"/>
      <c r="G19" s="662"/>
      <c r="H19" s="662"/>
      <c r="I19" s="662"/>
      <c r="J19" s="662"/>
      <c r="K19" s="662"/>
      <c r="L19" s="662"/>
      <c r="M19" s="662"/>
      <c r="N19" s="662"/>
      <c r="O19" s="662"/>
      <c r="P19" s="662"/>
      <c r="Q19" s="662"/>
      <c r="R19" s="662"/>
      <c r="S19" s="662"/>
      <c r="T19" s="652">
        <v>233</v>
      </c>
      <c r="U19" s="652"/>
      <c r="V19" s="652"/>
      <c r="W19" s="652"/>
      <c r="X19" s="652"/>
      <c r="Y19" s="652"/>
      <c r="Z19" s="652"/>
      <c r="AA19" s="652"/>
      <c r="AB19" s="652"/>
      <c r="AC19" s="652"/>
      <c r="AD19" s="652"/>
      <c r="AE19" s="660"/>
      <c r="AF19" s="660"/>
      <c r="AG19" s="660"/>
      <c r="AH19" s="660"/>
      <c r="AI19" s="660"/>
      <c r="AJ19" s="660"/>
      <c r="AK19" s="660"/>
      <c r="AL19" s="660"/>
      <c r="AM19" s="660"/>
      <c r="AN19" s="660"/>
      <c r="AO19" s="660"/>
      <c r="AP19" s="652">
        <f>+T19+AE19</f>
        <v>233</v>
      </c>
      <c r="AQ19" s="652"/>
      <c r="AR19" s="652"/>
      <c r="AS19" s="652"/>
      <c r="AT19" s="652"/>
      <c r="AU19" s="652"/>
      <c r="AV19" s="652"/>
      <c r="AW19" s="652"/>
      <c r="AX19" s="652"/>
      <c r="AY19" s="652"/>
      <c r="AZ19" s="652"/>
      <c r="BA19" s="660"/>
      <c r="BB19" s="660"/>
      <c r="BC19" s="660"/>
      <c r="BD19" s="660"/>
      <c r="BE19" s="660"/>
      <c r="BF19" s="660"/>
      <c r="BG19" s="660"/>
      <c r="BH19" s="660"/>
      <c r="BI19" s="660"/>
      <c r="BJ19" s="660"/>
      <c r="BK19" s="660"/>
      <c r="BL19" s="652">
        <f>+T19+BA19</f>
        <v>233</v>
      </c>
      <c r="BM19" s="652"/>
      <c r="BN19" s="652"/>
      <c r="BO19" s="652"/>
      <c r="BP19" s="652"/>
      <c r="BQ19" s="652"/>
      <c r="BR19" s="652"/>
      <c r="BS19" s="652"/>
      <c r="BT19" s="652"/>
      <c r="BU19" s="652"/>
      <c r="BV19" s="652"/>
      <c r="BW19" s="705"/>
      <c r="BX19" s="705"/>
      <c r="BY19" s="705"/>
      <c r="BZ19" s="705"/>
      <c r="CA19" s="705"/>
      <c r="CB19" s="705"/>
      <c r="CC19" s="705"/>
      <c r="CD19" s="705"/>
      <c r="CE19" s="705"/>
      <c r="CF19" s="705"/>
      <c r="CG19" s="705"/>
      <c r="CH19" s="705"/>
      <c r="CI19" s="705"/>
      <c r="CJ19" s="705"/>
      <c r="CK19" s="705"/>
      <c r="CL19" s="705"/>
      <c r="CM19" s="705"/>
      <c r="CN19" s="705"/>
      <c r="CO19" s="705"/>
      <c r="CP19" s="705"/>
      <c r="CQ19" s="705"/>
      <c r="CR19" s="705"/>
      <c r="CS19" s="705"/>
      <c r="CT19" s="705"/>
      <c r="CU19" s="705"/>
      <c r="CV19" s="705"/>
      <c r="CW19" s="705"/>
      <c r="CX19" s="705"/>
      <c r="CY19" s="705"/>
      <c r="CZ19" s="705"/>
      <c r="DA19" s="705"/>
      <c r="DB19" s="705"/>
      <c r="DC19" s="705"/>
      <c r="DD19" s="705"/>
      <c r="DE19" s="705"/>
      <c r="DF19" s="705"/>
      <c r="DG19" s="705"/>
      <c r="DH19" s="705"/>
      <c r="DI19" s="705"/>
      <c r="DJ19" s="705"/>
      <c r="DK19" s="705"/>
      <c r="DL19" s="705"/>
      <c r="DM19" s="705"/>
      <c r="DN19" s="705"/>
      <c r="DO19" s="705"/>
      <c r="DP19" s="705"/>
      <c r="DQ19" s="705"/>
      <c r="DR19" s="705"/>
      <c r="DS19" s="705"/>
      <c r="DT19" s="705"/>
      <c r="DU19" s="705"/>
      <c r="DV19" s="705"/>
      <c r="DW19" s="404"/>
      <c r="DY19" s="662" t="s">
        <v>443</v>
      </c>
      <c r="DZ19" s="662"/>
      <c r="EA19" s="662"/>
      <c r="EB19" s="662"/>
      <c r="EC19" s="662"/>
      <c r="ED19" s="662"/>
      <c r="EE19" s="662"/>
      <c r="EF19" s="662"/>
      <c r="EG19" s="662"/>
      <c r="EH19" s="662"/>
      <c r="EI19" s="662"/>
      <c r="EJ19" s="662"/>
      <c r="EK19" s="662"/>
      <c r="EL19" s="662"/>
      <c r="EM19" s="662"/>
      <c r="EN19" s="662"/>
      <c r="EO19" s="662"/>
      <c r="EP19" s="662"/>
      <c r="EQ19" s="662"/>
      <c r="ER19" s="662"/>
      <c r="ES19" s="662"/>
      <c r="ET19" s="662"/>
      <c r="EU19" s="662"/>
      <c r="EV19" s="662"/>
      <c r="EW19" s="662"/>
      <c r="EX19" s="662"/>
      <c r="EY19" s="662"/>
      <c r="EZ19" s="674">
        <v>16275</v>
      </c>
      <c r="FA19" s="674"/>
      <c r="FB19" s="674"/>
      <c r="FC19" s="674"/>
      <c r="FD19" s="674"/>
      <c r="FE19" s="674"/>
      <c r="FF19" s="674"/>
      <c r="FG19" s="674"/>
      <c r="FH19" s="674"/>
      <c r="FI19" s="674"/>
      <c r="FJ19" s="674"/>
      <c r="FK19" s="674"/>
      <c r="FL19" s="674"/>
    </row>
    <row r="20" spans="1:168" ht="6" customHeight="1">
      <c r="A20" s="406"/>
      <c r="B20" s="662"/>
      <c r="C20" s="662"/>
      <c r="D20" s="662"/>
      <c r="E20" s="662"/>
      <c r="F20" s="662"/>
      <c r="G20" s="662"/>
      <c r="H20" s="662"/>
      <c r="I20" s="662"/>
      <c r="J20" s="662"/>
      <c r="K20" s="662"/>
      <c r="L20" s="662"/>
      <c r="M20" s="662"/>
      <c r="N20" s="662"/>
      <c r="O20" s="662"/>
      <c r="P20" s="662"/>
      <c r="Q20" s="662"/>
      <c r="R20" s="662"/>
      <c r="S20" s="662"/>
      <c r="T20" s="652"/>
      <c r="U20" s="652"/>
      <c r="V20" s="652"/>
      <c r="W20" s="652"/>
      <c r="X20" s="652"/>
      <c r="Y20" s="652"/>
      <c r="Z20" s="652"/>
      <c r="AA20" s="652"/>
      <c r="AB20" s="652"/>
      <c r="AC20" s="652"/>
      <c r="AD20" s="652"/>
      <c r="AE20" s="660"/>
      <c r="AF20" s="660"/>
      <c r="AG20" s="660"/>
      <c r="AH20" s="660"/>
      <c r="AI20" s="660"/>
      <c r="AJ20" s="660"/>
      <c r="AK20" s="660"/>
      <c r="AL20" s="660"/>
      <c r="AM20" s="660"/>
      <c r="AN20" s="660"/>
      <c r="AO20" s="660"/>
      <c r="AP20" s="652"/>
      <c r="AQ20" s="652"/>
      <c r="AR20" s="652"/>
      <c r="AS20" s="652"/>
      <c r="AT20" s="652"/>
      <c r="AU20" s="652"/>
      <c r="AV20" s="652"/>
      <c r="AW20" s="652"/>
      <c r="AX20" s="652"/>
      <c r="AY20" s="652"/>
      <c r="AZ20" s="652"/>
      <c r="BA20" s="660"/>
      <c r="BB20" s="660"/>
      <c r="BC20" s="660"/>
      <c r="BD20" s="660"/>
      <c r="BE20" s="660"/>
      <c r="BF20" s="660"/>
      <c r="BG20" s="660"/>
      <c r="BH20" s="660"/>
      <c r="BI20" s="660"/>
      <c r="BJ20" s="660"/>
      <c r="BK20" s="660"/>
      <c r="BL20" s="652"/>
      <c r="BM20" s="652"/>
      <c r="BN20" s="652"/>
      <c r="BO20" s="652"/>
      <c r="BP20" s="652"/>
      <c r="BQ20" s="652"/>
      <c r="BR20" s="652"/>
      <c r="BS20" s="652"/>
      <c r="BT20" s="652"/>
      <c r="BU20" s="652"/>
      <c r="BV20" s="652"/>
      <c r="BW20" s="705"/>
      <c r="BX20" s="705"/>
      <c r="BY20" s="705"/>
      <c r="BZ20" s="705"/>
      <c r="CA20" s="705"/>
      <c r="CB20" s="705"/>
      <c r="CC20" s="705"/>
      <c r="CD20" s="705"/>
      <c r="CE20" s="705"/>
      <c r="CF20" s="705"/>
      <c r="CG20" s="705"/>
      <c r="CH20" s="705"/>
      <c r="CI20" s="705"/>
      <c r="CJ20" s="705"/>
      <c r="CK20" s="705"/>
      <c r="CL20" s="705"/>
      <c r="CM20" s="705"/>
      <c r="CN20" s="705"/>
      <c r="CO20" s="705"/>
      <c r="CP20" s="705"/>
      <c r="CQ20" s="705"/>
      <c r="CR20" s="705"/>
      <c r="CS20" s="705"/>
      <c r="CT20" s="705"/>
      <c r="CU20" s="705"/>
      <c r="CV20" s="705"/>
      <c r="CW20" s="705"/>
      <c r="CX20" s="705"/>
      <c r="CY20" s="705"/>
      <c r="CZ20" s="705"/>
      <c r="DA20" s="705"/>
      <c r="DB20" s="705"/>
      <c r="DC20" s="705"/>
      <c r="DD20" s="705"/>
      <c r="DE20" s="705"/>
      <c r="DF20" s="705"/>
      <c r="DG20" s="705"/>
      <c r="DH20" s="705"/>
      <c r="DI20" s="705"/>
      <c r="DJ20" s="705"/>
      <c r="DK20" s="705"/>
      <c r="DL20" s="705"/>
      <c r="DM20" s="705"/>
      <c r="DN20" s="705"/>
      <c r="DO20" s="705"/>
      <c r="DP20" s="705"/>
      <c r="DQ20" s="705"/>
      <c r="DR20" s="705"/>
      <c r="DS20" s="705"/>
      <c r="DT20" s="705"/>
      <c r="DU20" s="705"/>
      <c r="DV20" s="705"/>
      <c r="DW20" s="404"/>
      <c r="DY20" s="662"/>
      <c r="DZ20" s="662"/>
      <c r="EA20" s="662"/>
      <c r="EB20" s="662"/>
      <c r="EC20" s="662"/>
      <c r="ED20" s="662"/>
      <c r="EE20" s="662"/>
      <c r="EF20" s="662"/>
      <c r="EG20" s="662"/>
      <c r="EH20" s="662"/>
      <c r="EI20" s="662"/>
      <c r="EJ20" s="662"/>
      <c r="EK20" s="662"/>
      <c r="EL20" s="662"/>
      <c r="EM20" s="662"/>
      <c r="EN20" s="662"/>
      <c r="EO20" s="662"/>
      <c r="EP20" s="662"/>
      <c r="EQ20" s="662"/>
      <c r="ER20" s="662"/>
      <c r="ES20" s="662"/>
      <c r="ET20" s="662"/>
      <c r="EU20" s="662"/>
      <c r="EV20" s="662"/>
      <c r="EW20" s="662"/>
      <c r="EX20" s="662"/>
      <c r="EY20" s="662"/>
      <c r="EZ20" s="674"/>
      <c r="FA20" s="674"/>
      <c r="FB20" s="674"/>
      <c r="FC20" s="674"/>
      <c r="FD20" s="674"/>
      <c r="FE20" s="674"/>
      <c r="FF20" s="674"/>
      <c r="FG20" s="674"/>
      <c r="FH20" s="674"/>
      <c r="FI20" s="674"/>
      <c r="FJ20" s="674"/>
      <c r="FK20" s="674"/>
      <c r="FL20" s="674"/>
    </row>
    <row r="21" spans="1:168" ht="6" customHeight="1">
      <c r="A21" s="406"/>
      <c r="B21" s="662" t="s">
        <v>510</v>
      </c>
      <c r="C21" s="662"/>
      <c r="D21" s="662"/>
      <c r="E21" s="662"/>
      <c r="F21" s="662"/>
      <c r="G21" s="662"/>
      <c r="H21" s="662"/>
      <c r="I21" s="662"/>
      <c r="J21" s="662"/>
      <c r="K21" s="662"/>
      <c r="L21" s="662"/>
      <c r="M21" s="662"/>
      <c r="N21" s="662"/>
      <c r="O21" s="662"/>
      <c r="P21" s="662"/>
      <c r="Q21" s="662"/>
      <c r="R21" s="662"/>
      <c r="S21" s="662"/>
      <c r="T21" s="652"/>
      <c r="U21" s="652"/>
      <c r="V21" s="652"/>
      <c r="W21" s="652"/>
      <c r="X21" s="652"/>
      <c r="Y21" s="652"/>
      <c r="Z21" s="652"/>
      <c r="AA21" s="652"/>
      <c r="AB21" s="652"/>
      <c r="AC21" s="652"/>
      <c r="AD21" s="652"/>
      <c r="AE21" s="660"/>
      <c r="AF21" s="660"/>
      <c r="AG21" s="660"/>
      <c r="AH21" s="660"/>
      <c r="AI21" s="660"/>
      <c r="AJ21" s="660"/>
      <c r="AK21" s="660"/>
      <c r="AL21" s="660"/>
      <c r="AM21" s="660"/>
      <c r="AN21" s="660"/>
      <c r="AO21" s="660"/>
      <c r="AP21" s="652">
        <f>+T21+AE21</f>
        <v>0</v>
      </c>
      <c r="AQ21" s="652"/>
      <c r="AR21" s="652"/>
      <c r="AS21" s="652"/>
      <c r="AT21" s="652"/>
      <c r="AU21" s="652"/>
      <c r="AV21" s="652"/>
      <c r="AW21" s="652"/>
      <c r="AX21" s="652"/>
      <c r="AY21" s="652"/>
      <c r="AZ21" s="652"/>
      <c r="BA21" s="660"/>
      <c r="BB21" s="660"/>
      <c r="BC21" s="660"/>
      <c r="BD21" s="660"/>
      <c r="BE21" s="660"/>
      <c r="BF21" s="660"/>
      <c r="BG21" s="660"/>
      <c r="BH21" s="660"/>
      <c r="BI21" s="660"/>
      <c r="BJ21" s="660"/>
      <c r="BK21" s="660"/>
      <c r="BL21" s="652">
        <f>+T21+BA21</f>
        <v>0</v>
      </c>
      <c r="BM21" s="652"/>
      <c r="BN21" s="652"/>
      <c r="BO21" s="652"/>
      <c r="BP21" s="652"/>
      <c r="BQ21" s="652"/>
      <c r="BR21" s="652"/>
      <c r="BS21" s="652"/>
      <c r="BT21" s="652"/>
      <c r="BU21" s="652"/>
      <c r="BV21" s="652"/>
      <c r="BW21" s="705"/>
      <c r="BX21" s="705"/>
      <c r="BY21" s="705"/>
      <c r="BZ21" s="705"/>
      <c r="CA21" s="705"/>
      <c r="CB21" s="705"/>
      <c r="CC21" s="705"/>
      <c r="CD21" s="705"/>
      <c r="CE21" s="705"/>
      <c r="CF21" s="705"/>
      <c r="CG21" s="705"/>
      <c r="CH21" s="705"/>
      <c r="CI21" s="705"/>
      <c r="CJ21" s="705"/>
      <c r="CK21" s="705"/>
      <c r="CL21" s="705"/>
      <c r="CM21" s="705"/>
      <c r="CN21" s="705"/>
      <c r="CO21" s="705"/>
      <c r="CP21" s="705"/>
      <c r="CQ21" s="705"/>
      <c r="CR21" s="705"/>
      <c r="CS21" s="705"/>
      <c r="CT21" s="705"/>
      <c r="CU21" s="705"/>
      <c r="CV21" s="705"/>
      <c r="CW21" s="705"/>
      <c r="CX21" s="705"/>
      <c r="CY21" s="705"/>
      <c r="CZ21" s="705"/>
      <c r="DA21" s="705"/>
      <c r="DB21" s="705"/>
      <c r="DC21" s="705"/>
      <c r="DD21" s="705"/>
      <c r="DE21" s="705"/>
      <c r="DF21" s="705"/>
      <c r="DG21" s="705"/>
      <c r="DH21" s="705"/>
      <c r="DI21" s="705"/>
      <c r="DJ21" s="705"/>
      <c r="DK21" s="705"/>
      <c r="DL21" s="705"/>
      <c r="DM21" s="705"/>
      <c r="DN21" s="705"/>
      <c r="DO21" s="705"/>
      <c r="DP21" s="705"/>
      <c r="DQ21" s="705"/>
      <c r="DR21" s="705"/>
      <c r="DS21" s="705"/>
      <c r="DT21" s="705"/>
      <c r="DU21" s="705"/>
      <c r="DV21" s="705"/>
      <c r="DW21" s="404"/>
      <c r="DY21" s="662" t="s">
        <v>444</v>
      </c>
      <c r="DZ21" s="662"/>
      <c r="EA21" s="662"/>
      <c r="EB21" s="662"/>
      <c r="EC21" s="662"/>
      <c r="ED21" s="662"/>
      <c r="EE21" s="662"/>
      <c r="EF21" s="662"/>
      <c r="EG21" s="662"/>
      <c r="EH21" s="662"/>
      <c r="EI21" s="662"/>
      <c r="EJ21" s="662"/>
      <c r="EK21" s="662"/>
      <c r="EL21" s="662"/>
      <c r="EM21" s="662"/>
      <c r="EN21" s="662"/>
      <c r="EO21" s="662"/>
      <c r="EP21" s="662"/>
      <c r="EQ21" s="662"/>
      <c r="ER21" s="662"/>
      <c r="ES21" s="662"/>
      <c r="ET21" s="662"/>
      <c r="EU21" s="662"/>
      <c r="EV21" s="662"/>
      <c r="EW21" s="662"/>
      <c r="EX21" s="662"/>
      <c r="EY21" s="662"/>
      <c r="EZ21" s="674">
        <f>+EZ17+EZ19</f>
        <v>44182</v>
      </c>
      <c r="FA21" s="674"/>
      <c r="FB21" s="674"/>
      <c r="FC21" s="674"/>
      <c r="FD21" s="674"/>
      <c r="FE21" s="674"/>
      <c r="FF21" s="674"/>
      <c r="FG21" s="674"/>
      <c r="FH21" s="674"/>
      <c r="FI21" s="674"/>
      <c r="FJ21" s="674"/>
      <c r="FK21" s="674"/>
      <c r="FL21" s="674"/>
    </row>
    <row r="22" spans="1:168" ht="6" customHeight="1">
      <c r="A22" s="406"/>
      <c r="B22" s="662"/>
      <c r="C22" s="662"/>
      <c r="D22" s="662"/>
      <c r="E22" s="662"/>
      <c r="F22" s="662"/>
      <c r="G22" s="662"/>
      <c r="H22" s="662"/>
      <c r="I22" s="662"/>
      <c r="J22" s="662"/>
      <c r="K22" s="662"/>
      <c r="L22" s="662"/>
      <c r="M22" s="662"/>
      <c r="N22" s="662"/>
      <c r="O22" s="662"/>
      <c r="P22" s="662"/>
      <c r="Q22" s="662"/>
      <c r="R22" s="662"/>
      <c r="S22" s="662"/>
      <c r="T22" s="652"/>
      <c r="U22" s="652"/>
      <c r="V22" s="652"/>
      <c r="W22" s="652"/>
      <c r="X22" s="652"/>
      <c r="Y22" s="652"/>
      <c r="Z22" s="652"/>
      <c r="AA22" s="652"/>
      <c r="AB22" s="652"/>
      <c r="AC22" s="652"/>
      <c r="AD22" s="652"/>
      <c r="AE22" s="660"/>
      <c r="AF22" s="660"/>
      <c r="AG22" s="660"/>
      <c r="AH22" s="660"/>
      <c r="AI22" s="660"/>
      <c r="AJ22" s="660"/>
      <c r="AK22" s="660"/>
      <c r="AL22" s="660"/>
      <c r="AM22" s="660"/>
      <c r="AN22" s="660"/>
      <c r="AO22" s="660"/>
      <c r="AP22" s="652"/>
      <c r="AQ22" s="652"/>
      <c r="AR22" s="652"/>
      <c r="AS22" s="652"/>
      <c r="AT22" s="652"/>
      <c r="AU22" s="652"/>
      <c r="AV22" s="652"/>
      <c r="AW22" s="652"/>
      <c r="AX22" s="652"/>
      <c r="AY22" s="652"/>
      <c r="AZ22" s="652"/>
      <c r="BA22" s="660"/>
      <c r="BB22" s="660"/>
      <c r="BC22" s="660"/>
      <c r="BD22" s="660"/>
      <c r="BE22" s="660"/>
      <c r="BF22" s="660"/>
      <c r="BG22" s="660"/>
      <c r="BH22" s="660"/>
      <c r="BI22" s="660"/>
      <c r="BJ22" s="660"/>
      <c r="BK22" s="660"/>
      <c r="BL22" s="652"/>
      <c r="BM22" s="652"/>
      <c r="BN22" s="652"/>
      <c r="BO22" s="652"/>
      <c r="BP22" s="652"/>
      <c r="BQ22" s="652"/>
      <c r="BR22" s="652"/>
      <c r="BS22" s="652"/>
      <c r="BT22" s="652"/>
      <c r="BU22" s="652"/>
      <c r="BV22" s="652"/>
      <c r="BW22" s="705"/>
      <c r="BX22" s="705"/>
      <c r="BY22" s="705"/>
      <c r="BZ22" s="705"/>
      <c r="CA22" s="705"/>
      <c r="CB22" s="705"/>
      <c r="CC22" s="705"/>
      <c r="CD22" s="705"/>
      <c r="CE22" s="705"/>
      <c r="CF22" s="705"/>
      <c r="CG22" s="705"/>
      <c r="CH22" s="705"/>
      <c r="CI22" s="705"/>
      <c r="CJ22" s="705"/>
      <c r="CK22" s="705"/>
      <c r="CL22" s="705"/>
      <c r="CM22" s="705"/>
      <c r="CN22" s="705"/>
      <c r="CO22" s="705"/>
      <c r="CP22" s="705"/>
      <c r="CQ22" s="705"/>
      <c r="CR22" s="705"/>
      <c r="CS22" s="705"/>
      <c r="CT22" s="705"/>
      <c r="CU22" s="705"/>
      <c r="CV22" s="705"/>
      <c r="CW22" s="705"/>
      <c r="CX22" s="705"/>
      <c r="CY22" s="705"/>
      <c r="CZ22" s="705"/>
      <c r="DA22" s="705"/>
      <c r="DB22" s="705"/>
      <c r="DC22" s="705"/>
      <c r="DD22" s="705"/>
      <c r="DE22" s="705"/>
      <c r="DF22" s="705"/>
      <c r="DG22" s="705"/>
      <c r="DH22" s="705"/>
      <c r="DI22" s="705"/>
      <c r="DJ22" s="705"/>
      <c r="DK22" s="705"/>
      <c r="DL22" s="705"/>
      <c r="DM22" s="705"/>
      <c r="DN22" s="705"/>
      <c r="DO22" s="705"/>
      <c r="DP22" s="705"/>
      <c r="DQ22" s="705"/>
      <c r="DR22" s="705"/>
      <c r="DS22" s="705"/>
      <c r="DT22" s="705"/>
      <c r="DU22" s="705"/>
      <c r="DV22" s="705"/>
      <c r="DW22" s="404"/>
      <c r="DY22" s="662"/>
      <c r="DZ22" s="662"/>
      <c r="EA22" s="662"/>
      <c r="EB22" s="662"/>
      <c r="EC22" s="662"/>
      <c r="ED22" s="662"/>
      <c r="EE22" s="662"/>
      <c r="EF22" s="662"/>
      <c r="EG22" s="662"/>
      <c r="EH22" s="662"/>
      <c r="EI22" s="662"/>
      <c r="EJ22" s="662"/>
      <c r="EK22" s="662"/>
      <c r="EL22" s="662"/>
      <c r="EM22" s="662"/>
      <c r="EN22" s="662"/>
      <c r="EO22" s="662"/>
      <c r="EP22" s="662"/>
      <c r="EQ22" s="662"/>
      <c r="ER22" s="662"/>
      <c r="ES22" s="662"/>
      <c r="ET22" s="662"/>
      <c r="EU22" s="662"/>
      <c r="EV22" s="662"/>
      <c r="EW22" s="662"/>
      <c r="EX22" s="662"/>
      <c r="EY22" s="662"/>
      <c r="EZ22" s="674"/>
      <c r="FA22" s="674"/>
      <c r="FB22" s="674"/>
      <c r="FC22" s="674"/>
      <c r="FD22" s="674"/>
      <c r="FE22" s="674"/>
      <c r="FF22" s="674"/>
      <c r="FG22" s="674"/>
      <c r="FH22" s="674"/>
      <c r="FI22" s="674"/>
      <c r="FJ22" s="674"/>
      <c r="FK22" s="674"/>
      <c r="FL22" s="674"/>
    </row>
    <row r="23" spans="1:168" ht="13.5" customHeight="1">
      <c r="A23" s="406"/>
      <c r="B23" s="662" t="s">
        <v>132</v>
      </c>
      <c r="C23" s="662"/>
      <c r="D23" s="662"/>
      <c r="E23" s="662"/>
      <c r="F23" s="662"/>
      <c r="G23" s="662"/>
      <c r="H23" s="662"/>
      <c r="I23" s="662"/>
      <c r="J23" s="662"/>
      <c r="K23" s="662"/>
      <c r="L23" s="662"/>
      <c r="M23" s="662"/>
      <c r="N23" s="662"/>
      <c r="O23" s="662"/>
      <c r="P23" s="662"/>
      <c r="Q23" s="662"/>
      <c r="R23" s="662"/>
      <c r="S23" s="662"/>
      <c r="T23" s="652">
        <f>35514-SUM(T11:AD22)</f>
        <v>7685</v>
      </c>
      <c r="U23" s="652"/>
      <c r="V23" s="652"/>
      <c r="W23" s="652"/>
      <c r="X23" s="652"/>
      <c r="Y23" s="652"/>
      <c r="Z23" s="652"/>
      <c r="AA23" s="652"/>
      <c r="AB23" s="652"/>
      <c r="AC23" s="652"/>
      <c r="AD23" s="652"/>
      <c r="AE23" s="660"/>
      <c r="AF23" s="660"/>
      <c r="AG23" s="660"/>
      <c r="AH23" s="660"/>
      <c r="AI23" s="660"/>
      <c r="AJ23" s="660"/>
      <c r="AK23" s="660"/>
      <c r="AL23" s="660"/>
      <c r="AM23" s="660"/>
      <c r="AN23" s="660"/>
      <c r="AO23" s="660"/>
      <c r="AP23" s="652">
        <f>+T23+AE23</f>
        <v>7685</v>
      </c>
      <c r="AQ23" s="652"/>
      <c r="AR23" s="652"/>
      <c r="AS23" s="652"/>
      <c r="AT23" s="652"/>
      <c r="AU23" s="652"/>
      <c r="AV23" s="652"/>
      <c r="AW23" s="652"/>
      <c r="AX23" s="652"/>
      <c r="AY23" s="652"/>
      <c r="AZ23" s="652"/>
      <c r="BA23" s="660"/>
      <c r="BB23" s="660"/>
      <c r="BC23" s="660"/>
      <c r="BD23" s="660"/>
      <c r="BE23" s="660"/>
      <c r="BF23" s="660"/>
      <c r="BG23" s="660"/>
      <c r="BH23" s="660"/>
      <c r="BI23" s="660"/>
      <c r="BJ23" s="660"/>
      <c r="BK23" s="660"/>
      <c r="BL23" s="652">
        <f>+T23+BA23</f>
        <v>7685</v>
      </c>
      <c r="BM23" s="652"/>
      <c r="BN23" s="652"/>
      <c r="BO23" s="652"/>
      <c r="BP23" s="652"/>
      <c r="BQ23" s="652"/>
      <c r="BR23" s="652"/>
      <c r="BS23" s="652"/>
      <c r="BT23" s="652"/>
      <c r="BU23" s="652"/>
      <c r="BV23" s="652"/>
      <c r="BW23" s="707" t="s">
        <v>511</v>
      </c>
      <c r="BX23" s="707"/>
      <c r="BY23" s="707"/>
      <c r="BZ23" s="707"/>
      <c r="CA23" s="707"/>
      <c r="CB23" s="707"/>
      <c r="CC23" s="707"/>
      <c r="CD23" s="707"/>
      <c r="CE23" s="707"/>
      <c r="CF23" s="707"/>
      <c r="CG23" s="707"/>
      <c r="CH23" s="707"/>
      <c r="CI23" s="707"/>
      <c r="CJ23" s="707"/>
      <c r="CK23" s="707"/>
      <c r="CL23" s="707"/>
      <c r="CM23" s="707"/>
      <c r="CN23" s="707"/>
      <c r="CO23" s="707"/>
      <c r="CP23" s="707"/>
      <c r="CQ23" s="707"/>
      <c r="CR23" s="707"/>
      <c r="CS23" s="707"/>
      <c r="CT23" s="707"/>
      <c r="CU23" s="707"/>
      <c r="CV23" s="707"/>
      <c r="CW23" s="707"/>
      <c r="CX23" s="707"/>
      <c r="CY23" s="707"/>
      <c r="CZ23" s="707"/>
      <c r="DA23" s="707"/>
      <c r="DB23" s="707"/>
      <c r="DC23" s="707"/>
      <c r="DD23" s="707"/>
      <c r="DE23" s="707"/>
      <c r="DF23" s="707"/>
      <c r="DG23" s="707"/>
      <c r="DH23" s="707"/>
      <c r="DI23" s="707"/>
      <c r="DJ23" s="707"/>
      <c r="DK23" s="707"/>
      <c r="DL23" s="707"/>
      <c r="DM23" s="707"/>
      <c r="DN23" s="707"/>
      <c r="DO23" s="707"/>
      <c r="DP23" s="707"/>
      <c r="DQ23" s="707"/>
      <c r="DR23" s="707"/>
      <c r="DS23" s="707"/>
      <c r="DT23" s="707"/>
      <c r="DU23" s="707"/>
      <c r="DV23" s="707"/>
      <c r="DW23" s="404"/>
      <c r="DY23" s="409"/>
      <c r="DZ23" s="409"/>
      <c r="EA23" s="409"/>
      <c r="EB23" s="409"/>
      <c r="EX23" s="410"/>
      <c r="EZ23" s="411"/>
      <c r="FA23" s="411"/>
      <c r="FB23" s="411"/>
      <c r="FC23" s="411"/>
      <c r="FD23" s="411"/>
      <c r="FE23" s="411"/>
      <c r="FF23" s="411"/>
      <c r="FG23" s="411"/>
      <c r="FH23" s="411"/>
      <c r="FI23" s="411"/>
      <c r="FJ23" s="411"/>
      <c r="FK23" s="411"/>
      <c r="FL23" s="411"/>
    </row>
    <row r="24" spans="1:168" ht="13.5" customHeight="1">
      <c r="A24" s="406"/>
      <c r="B24" s="662"/>
      <c r="C24" s="662"/>
      <c r="D24" s="662"/>
      <c r="E24" s="662"/>
      <c r="F24" s="662"/>
      <c r="G24" s="662"/>
      <c r="H24" s="662"/>
      <c r="I24" s="662"/>
      <c r="J24" s="662"/>
      <c r="K24" s="662"/>
      <c r="L24" s="662"/>
      <c r="M24" s="662"/>
      <c r="N24" s="662"/>
      <c r="O24" s="662"/>
      <c r="P24" s="662"/>
      <c r="Q24" s="662"/>
      <c r="R24" s="662"/>
      <c r="S24" s="662"/>
      <c r="T24" s="652"/>
      <c r="U24" s="652"/>
      <c r="V24" s="652"/>
      <c r="W24" s="652"/>
      <c r="X24" s="652"/>
      <c r="Y24" s="652"/>
      <c r="Z24" s="652"/>
      <c r="AA24" s="652"/>
      <c r="AB24" s="652"/>
      <c r="AC24" s="652"/>
      <c r="AD24" s="652"/>
      <c r="AE24" s="660"/>
      <c r="AF24" s="660"/>
      <c r="AG24" s="660"/>
      <c r="AH24" s="660"/>
      <c r="AI24" s="660"/>
      <c r="AJ24" s="660"/>
      <c r="AK24" s="660"/>
      <c r="AL24" s="660"/>
      <c r="AM24" s="660"/>
      <c r="AN24" s="660"/>
      <c r="AO24" s="660"/>
      <c r="AP24" s="652"/>
      <c r="AQ24" s="652"/>
      <c r="AR24" s="652"/>
      <c r="AS24" s="652"/>
      <c r="AT24" s="652"/>
      <c r="AU24" s="652"/>
      <c r="AV24" s="652"/>
      <c r="AW24" s="652"/>
      <c r="AX24" s="652"/>
      <c r="AY24" s="652"/>
      <c r="AZ24" s="652"/>
      <c r="BA24" s="660"/>
      <c r="BB24" s="660"/>
      <c r="BC24" s="660"/>
      <c r="BD24" s="660"/>
      <c r="BE24" s="660"/>
      <c r="BF24" s="660"/>
      <c r="BG24" s="660"/>
      <c r="BH24" s="660"/>
      <c r="BI24" s="660"/>
      <c r="BJ24" s="660"/>
      <c r="BK24" s="660"/>
      <c r="BL24" s="652"/>
      <c r="BM24" s="652"/>
      <c r="BN24" s="652"/>
      <c r="BO24" s="652"/>
      <c r="BP24" s="652"/>
      <c r="BQ24" s="652"/>
      <c r="BR24" s="652"/>
      <c r="BS24" s="652"/>
      <c r="BT24" s="652"/>
      <c r="BU24" s="652"/>
      <c r="BV24" s="652"/>
      <c r="BW24" s="707"/>
      <c r="BX24" s="707"/>
      <c r="BY24" s="707"/>
      <c r="BZ24" s="707"/>
      <c r="CA24" s="707"/>
      <c r="CB24" s="707"/>
      <c r="CC24" s="707"/>
      <c r="CD24" s="707"/>
      <c r="CE24" s="707"/>
      <c r="CF24" s="707"/>
      <c r="CG24" s="707"/>
      <c r="CH24" s="707"/>
      <c r="CI24" s="707"/>
      <c r="CJ24" s="707"/>
      <c r="CK24" s="707"/>
      <c r="CL24" s="707"/>
      <c r="CM24" s="707"/>
      <c r="CN24" s="707"/>
      <c r="CO24" s="707"/>
      <c r="CP24" s="707"/>
      <c r="CQ24" s="707"/>
      <c r="CR24" s="707"/>
      <c r="CS24" s="707"/>
      <c r="CT24" s="707"/>
      <c r="CU24" s="707"/>
      <c r="CV24" s="707"/>
      <c r="CW24" s="707"/>
      <c r="CX24" s="707"/>
      <c r="CY24" s="707"/>
      <c r="CZ24" s="707"/>
      <c r="DA24" s="707"/>
      <c r="DB24" s="707"/>
      <c r="DC24" s="707"/>
      <c r="DD24" s="707"/>
      <c r="DE24" s="707"/>
      <c r="DF24" s="707"/>
      <c r="DG24" s="707"/>
      <c r="DH24" s="707"/>
      <c r="DI24" s="707"/>
      <c r="DJ24" s="707"/>
      <c r="DK24" s="707"/>
      <c r="DL24" s="707"/>
      <c r="DM24" s="707"/>
      <c r="DN24" s="707"/>
      <c r="DO24" s="707"/>
      <c r="DP24" s="707"/>
      <c r="DQ24" s="707"/>
      <c r="DR24" s="707"/>
      <c r="DS24" s="707"/>
      <c r="DT24" s="707"/>
      <c r="DU24" s="707"/>
      <c r="DV24" s="707"/>
      <c r="DW24" s="404"/>
      <c r="DY24" s="405"/>
      <c r="DZ24" s="662" t="s">
        <v>445</v>
      </c>
      <c r="EA24" s="662"/>
      <c r="EB24" s="662"/>
      <c r="EC24" s="662"/>
      <c r="ED24" s="662"/>
      <c r="EE24" s="662"/>
      <c r="EF24" s="662"/>
      <c r="EG24" s="662"/>
      <c r="EH24" s="662"/>
      <c r="EI24" s="662"/>
      <c r="EJ24" s="662"/>
      <c r="EK24" s="662"/>
      <c r="EL24" s="662"/>
      <c r="EM24" s="662"/>
      <c r="EN24" s="662"/>
      <c r="EO24" s="662"/>
      <c r="EP24" s="662"/>
      <c r="EQ24" s="662"/>
      <c r="ER24" s="662"/>
      <c r="ES24" s="662"/>
      <c r="ET24" s="662"/>
      <c r="EU24" s="662"/>
      <c r="EV24" s="662"/>
      <c r="EW24" s="662"/>
      <c r="EX24" s="662"/>
      <c r="EY24" s="662"/>
      <c r="EZ24" s="670" t="s">
        <v>446</v>
      </c>
      <c r="FA24" s="670"/>
      <c r="FB24" s="671"/>
      <c r="FC24" s="671"/>
      <c r="FD24" s="671"/>
      <c r="FE24" s="671"/>
      <c r="FF24" s="671"/>
      <c r="FG24" s="671"/>
      <c r="FH24" s="671"/>
      <c r="FI24" s="671"/>
      <c r="FJ24" s="671"/>
      <c r="FK24" s="671"/>
      <c r="FL24" s="671"/>
    </row>
    <row r="25" spans="1:168" ht="6" customHeight="1">
      <c r="A25" s="406"/>
      <c r="B25" s="662"/>
      <c r="C25" s="662"/>
      <c r="D25" s="662"/>
      <c r="E25" s="662"/>
      <c r="F25" s="662"/>
      <c r="G25" s="662"/>
      <c r="H25" s="662"/>
      <c r="I25" s="662"/>
      <c r="J25" s="662"/>
      <c r="K25" s="662"/>
      <c r="L25" s="662"/>
      <c r="M25" s="662"/>
      <c r="N25" s="662"/>
      <c r="O25" s="662"/>
      <c r="P25" s="662"/>
      <c r="Q25" s="662"/>
      <c r="R25" s="662"/>
      <c r="S25" s="662"/>
      <c r="T25" s="652"/>
      <c r="U25" s="652"/>
      <c r="V25" s="652"/>
      <c r="W25" s="652"/>
      <c r="X25" s="652"/>
      <c r="Y25" s="652"/>
      <c r="Z25" s="652"/>
      <c r="AA25" s="652"/>
      <c r="AB25" s="652"/>
      <c r="AC25" s="652"/>
      <c r="AD25" s="652"/>
      <c r="AE25" s="660"/>
      <c r="AF25" s="660"/>
      <c r="AG25" s="660"/>
      <c r="AH25" s="660"/>
      <c r="AI25" s="660"/>
      <c r="AJ25" s="660"/>
      <c r="AK25" s="660"/>
      <c r="AL25" s="660"/>
      <c r="AM25" s="660"/>
      <c r="AN25" s="660"/>
      <c r="AO25" s="660"/>
      <c r="AP25" s="652">
        <f>+T25+AE25</f>
        <v>0</v>
      </c>
      <c r="AQ25" s="652"/>
      <c r="AR25" s="652"/>
      <c r="AS25" s="652"/>
      <c r="AT25" s="652"/>
      <c r="AU25" s="652"/>
      <c r="AV25" s="652"/>
      <c r="AW25" s="652"/>
      <c r="AX25" s="652"/>
      <c r="AY25" s="652"/>
      <c r="AZ25" s="652"/>
      <c r="BA25" s="660"/>
      <c r="BB25" s="660"/>
      <c r="BC25" s="660"/>
      <c r="BD25" s="660"/>
      <c r="BE25" s="660"/>
      <c r="BF25" s="660"/>
      <c r="BG25" s="660"/>
      <c r="BH25" s="660"/>
      <c r="BI25" s="660"/>
      <c r="BJ25" s="660"/>
      <c r="BK25" s="660"/>
      <c r="BL25" s="652">
        <f>+T25+BA25</f>
        <v>0</v>
      </c>
      <c r="BM25" s="652"/>
      <c r="BN25" s="652"/>
      <c r="BO25" s="652"/>
      <c r="BP25" s="652"/>
      <c r="BQ25" s="652"/>
      <c r="BR25" s="652"/>
      <c r="BS25" s="652"/>
      <c r="BT25" s="652"/>
      <c r="BU25" s="652"/>
      <c r="BV25" s="652"/>
      <c r="BW25" s="706"/>
      <c r="BX25" s="706"/>
      <c r="BY25" s="706"/>
      <c r="BZ25" s="706"/>
      <c r="CA25" s="706"/>
      <c r="CB25" s="706"/>
      <c r="CC25" s="706"/>
      <c r="CD25" s="706"/>
      <c r="CE25" s="706"/>
      <c r="CF25" s="706"/>
      <c r="CG25" s="706"/>
      <c r="CH25" s="706"/>
      <c r="CI25" s="706"/>
      <c r="CJ25" s="706"/>
      <c r="CK25" s="706"/>
      <c r="CL25" s="706"/>
      <c r="CM25" s="706"/>
      <c r="CN25" s="706"/>
      <c r="CO25" s="706"/>
      <c r="CP25" s="706"/>
      <c r="CQ25" s="706"/>
      <c r="CR25" s="706"/>
      <c r="CS25" s="706"/>
      <c r="CT25" s="706"/>
      <c r="CU25" s="706"/>
      <c r="CV25" s="706"/>
      <c r="CW25" s="706"/>
      <c r="CX25" s="706"/>
      <c r="CY25" s="706"/>
      <c r="CZ25" s="706"/>
      <c r="DA25" s="706"/>
      <c r="DB25" s="706"/>
      <c r="DC25" s="706"/>
      <c r="DD25" s="706"/>
      <c r="DE25" s="706"/>
      <c r="DF25" s="706"/>
      <c r="DG25" s="706"/>
      <c r="DH25" s="706"/>
      <c r="DI25" s="706"/>
      <c r="DJ25" s="706"/>
      <c r="DK25" s="706"/>
      <c r="DL25" s="706"/>
      <c r="DM25" s="706"/>
      <c r="DN25" s="706"/>
      <c r="DO25" s="706"/>
      <c r="DP25" s="706"/>
      <c r="DQ25" s="706"/>
      <c r="DR25" s="706"/>
      <c r="DS25" s="706"/>
      <c r="DT25" s="706"/>
      <c r="DU25" s="706"/>
      <c r="DV25" s="706"/>
      <c r="DW25" s="404"/>
      <c r="DY25" s="407"/>
      <c r="DZ25" s="662"/>
      <c r="EA25" s="662"/>
      <c r="EB25" s="662"/>
      <c r="EC25" s="662"/>
      <c r="ED25" s="662"/>
      <c r="EE25" s="662"/>
      <c r="EF25" s="662"/>
      <c r="EG25" s="662"/>
      <c r="EH25" s="662"/>
      <c r="EI25" s="662"/>
      <c r="EJ25" s="662"/>
      <c r="EK25" s="662"/>
      <c r="EL25" s="662"/>
      <c r="EM25" s="662"/>
      <c r="EN25" s="662"/>
      <c r="EO25" s="662"/>
      <c r="EP25" s="662"/>
      <c r="EQ25" s="662"/>
      <c r="ER25" s="662"/>
      <c r="ES25" s="662"/>
      <c r="ET25" s="662"/>
      <c r="EU25" s="662"/>
      <c r="EV25" s="662"/>
      <c r="EW25" s="662"/>
      <c r="EX25" s="662"/>
      <c r="EY25" s="662"/>
      <c r="EZ25" s="670"/>
      <c r="FA25" s="670"/>
      <c r="FB25" s="671"/>
      <c r="FC25" s="671"/>
      <c r="FD25" s="671"/>
      <c r="FE25" s="671"/>
      <c r="FF25" s="671"/>
      <c r="FG25" s="671"/>
      <c r="FH25" s="671"/>
      <c r="FI25" s="671"/>
      <c r="FJ25" s="671"/>
      <c r="FK25" s="671"/>
      <c r="FL25" s="671"/>
    </row>
    <row r="26" spans="1:168" ht="6" customHeight="1">
      <c r="A26" s="406"/>
      <c r="B26" s="662"/>
      <c r="C26" s="662"/>
      <c r="D26" s="662"/>
      <c r="E26" s="662"/>
      <c r="F26" s="662"/>
      <c r="G26" s="662"/>
      <c r="H26" s="662"/>
      <c r="I26" s="662"/>
      <c r="J26" s="662"/>
      <c r="K26" s="662"/>
      <c r="L26" s="662"/>
      <c r="M26" s="662"/>
      <c r="N26" s="662"/>
      <c r="O26" s="662"/>
      <c r="P26" s="662"/>
      <c r="Q26" s="662"/>
      <c r="R26" s="662"/>
      <c r="S26" s="662"/>
      <c r="T26" s="652"/>
      <c r="U26" s="652"/>
      <c r="V26" s="652"/>
      <c r="W26" s="652"/>
      <c r="X26" s="652"/>
      <c r="Y26" s="652"/>
      <c r="Z26" s="652"/>
      <c r="AA26" s="652"/>
      <c r="AB26" s="652"/>
      <c r="AC26" s="652"/>
      <c r="AD26" s="652"/>
      <c r="AE26" s="660"/>
      <c r="AF26" s="660"/>
      <c r="AG26" s="660"/>
      <c r="AH26" s="660"/>
      <c r="AI26" s="660"/>
      <c r="AJ26" s="660"/>
      <c r="AK26" s="660"/>
      <c r="AL26" s="660"/>
      <c r="AM26" s="660"/>
      <c r="AN26" s="660"/>
      <c r="AO26" s="660"/>
      <c r="AP26" s="652"/>
      <c r="AQ26" s="652"/>
      <c r="AR26" s="652"/>
      <c r="AS26" s="652"/>
      <c r="AT26" s="652"/>
      <c r="AU26" s="652"/>
      <c r="AV26" s="652"/>
      <c r="AW26" s="652"/>
      <c r="AX26" s="652"/>
      <c r="AY26" s="652"/>
      <c r="AZ26" s="652"/>
      <c r="BA26" s="660"/>
      <c r="BB26" s="660"/>
      <c r="BC26" s="660"/>
      <c r="BD26" s="660"/>
      <c r="BE26" s="660"/>
      <c r="BF26" s="660"/>
      <c r="BG26" s="660"/>
      <c r="BH26" s="660"/>
      <c r="BI26" s="660"/>
      <c r="BJ26" s="660"/>
      <c r="BK26" s="660"/>
      <c r="BL26" s="652"/>
      <c r="BM26" s="652"/>
      <c r="BN26" s="652"/>
      <c r="BO26" s="652"/>
      <c r="BP26" s="652"/>
      <c r="BQ26" s="652"/>
      <c r="BR26" s="652"/>
      <c r="BS26" s="652"/>
      <c r="BT26" s="652"/>
      <c r="BU26" s="652"/>
      <c r="BV26" s="652"/>
      <c r="BW26" s="706"/>
      <c r="BX26" s="706"/>
      <c r="BY26" s="706"/>
      <c r="BZ26" s="706"/>
      <c r="CA26" s="706"/>
      <c r="CB26" s="706"/>
      <c r="CC26" s="706"/>
      <c r="CD26" s="706"/>
      <c r="CE26" s="706"/>
      <c r="CF26" s="706"/>
      <c r="CG26" s="706"/>
      <c r="CH26" s="706"/>
      <c r="CI26" s="706"/>
      <c r="CJ26" s="706"/>
      <c r="CK26" s="706"/>
      <c r="CL26" s="706"/>
      <c r="CM26" s="706"/>
      <c r="CN26" s="706"/>
      <c r="CO26" s="706"/>
      <c r="CP26" s="706"/>
      <c r="CQ26" s="706"/>
      <c r="CR26" s="706"/>
      <c r="CS26" s="706"/>
      <c r="CT26" s="706"/>
      <c r="CU26" s="706"/>
      <c r="CV26" s="706"/>
      <c r="CW26" s="706"/>
      <c r="CX26" s="706"/>
      <c r="CY26" s="706"/>
      <c r="CZ26" s="706"/>
      <c r="DA26" s="706"/>
      <c r="DB26" s="706"/>
      <c r="DC26" s="706"/>
      <c r="DD26" s="706"/>
      <c r="DE26" s="706"/>
      <c r="DF26" s="706"/>
      <c r="DG26" s="706"/>
      <c r="DH26" s="706"/>
      <c r="DI26" s="706"/>
      <c r="DJ26" s="706"/>
      <c r="DK26" s="706"/>
      <c r="DL26" s="706"/>
      <c r="DM26" s="706"/>
      <c r="DN26" s="706"/>
      <c r="DO26" s="706"/>
      <c r="DP26" s="706"/>
      <c r="DQ26" s="706"/>
      <c r="DR26" s="706"/>
      <c r="DS26" s="706"/>
      <c r="DT26" s="706"/>
      <c r="DU26" s="706"/>
      <c r="DV26" s="706"/>
      <c r="DW26" s="404"/>
      <c r="DY26" s="407"/>
      <c r="DZ26" s="662" t="s">
        <v>447</v>
      </c>
      <c r="EA26" s="662"/>
      <c r="EB26" s="662"/>
      <c r="EC26" s="662"/>
      <c r="ED26" s="662"/>
      <c r="EE26" s="662"/>
      <c r="EF26" s="662"/>
      <c r="EG26" s="662"/>
      <c r="EH26" s="662"/>
      <c r="EI26" s="662"/>
      <c r="EJ26" s="662"/>
      <c r="EK26" s="662"/>
      <c r="EL26" s="662"/>
      <c r="EM26" s="662"/>
      <c r="EN26" s="662"/>
      <c r="EO26" s="662"/>
      <c r="EP26" s="662"/>
      <c r="EQ26" s="662"/>
      <c r="ER26" s="662"/>
      <c r="ES26" s="662"/>
      <c r="ET26" s="662"/>
      <c r="EU26" s="662"/>
      <c r="EV26" s="662"/>
      <c r="EW26" s="662"/>
      <c r="EX26" s="662"/>
      <c r="EY26" s="662"/>
      <c r="EZ26" s="670" t="s">
        <v>448</v>
      </c>
      <c r="FA26" s="670"/>
      <c r="FB26" s="671"/>
      <c r="FC26" s="671"/>
      <c r="FD26" s="671"/>
      <c r="FE26" s="671"/>
      <c r="FF26" s="671"/>
      <c r="FG26" s="671"/>
      <c r="FH26" s="671"/>
      <c r="FI26" s="671"/>
      <c r="FJ26" s="671"/>
      <c r="FK26" s="671"/>
      <c r="FL26" s="671"/>
    </row>
    <row r="27" spans="1:168" ht="6" customHeight="1">
      <c r="A27" s="406"/>
      <c r="B27" s="662"/>
      <c r="C27" s="662"/>
      <c r="D27" s="662"/>
      <c r="E27" s="662"/>
      <c r="F27" s="662"/>
      <c r="G27" s="662"/>
      <c r="H27" s="662"/>
      <c r="I27" s="662"/>
      <c r="J27" s="662"/>
      <c r="K27" s="662"/>
      <c r="L27" s="662"/>
      <c r="M27" s="662"/>
      <c r="N27" s="662"/>
      <c r="O27" s="662"/>
      <c r="P27" s="662"/>
      <c r="Q27" s="662"/>
      <c r="R27" s="662"/>
      <c r="S27" s="662"/>
      <c r="T27" s="652"/>
      <c r="U27" s="652"/>
      <c r="V27" s="652"/>
      <c r="W27" s="652"/>
      <c r="X27" s="652"/>
      <c r="Y27" s="652"/>
      <c r="Z27" s="652"/>
      <c r="AA27" s="652"/>
      <c r="AB27" s="652"/>
      <c r="AC27" s="652"/>
      <c r="AD27" s="652"/>
      <c r="AE27" s="660"/>
      <c r="AF27" s="660"/>
      <c r="AG27" s="660"/>
      <c r="AH27" s="660"/>
      <c r="AI27" s="660"/>
      <c r="AJ27" s="660"/>
      <c r="AK27" s="660"/>
      <c r="AL27" s="660"/>
      <c r="AM27" s="660"/>
      <c r="AN27" s="660"/>
      <c r="AO27" s="660"/>
      <c r="AP27" s="652">
        <f>+T27+AE27</f>
        <v>0</v>
      </c>
      <c r="AQ27" s="652"/>
      <c r="AR27" s="652"/>
      <c r="AS27" s="652"/>
      <c r="AT27" s="652"/>
      <c r="AU27" s="652"/>
      <c r="AV27" s="652"/>
      <c r="AW27" s="652"/>
      <c r="AX27" s="652"/>
      <c r="AY27" s="652"/>
      <c r="AZ27" s="652"/>
      <c r="BA27" s="660"/>
      <c r="BB27" s="660"/>
      <c r="BC27" s="660"/>
      <c r="BD27" s="660"/>
      <c r="BE27" s="660"/>
      <c r="BF27" s="660"/>
      <c r="BG27" s="660"/>
      <c r="BH27" s="660"/>
      <c r="BI27" s="660"/>
      <c r="BJ27" s="660"/>
      <c r="BK27" s="660"/>
      <c r="BL27" s="652">
        <f>+T27+BA27</f>
        <v>0</v>
      </c>
      <c r="BM27" s="652"/>
      <c r="BN27" s="652"/>
      <c r="BO27" s="652"/>
      <c r="BP27" s="652"/>
      <c r="BQ27" s="652"/>
      <c r="BR27" s="652"/>
      <c r="BS27" s="652"/>
      <c r="BT27" s="652"/>
      <c r="BU27" s="652"/>
      <c r="BV27" s="652"/>
      <c r="BW27" s="704"/>
      <c r="BX27" s="704"/>
      <c r="BY27" s="704"/>
      <c r="BZ27" s="704"/>
      <c r="CA27" s="704"/>
      <c r="CB27" s="704"/>
      <c r="CC27" s="704"/>
      <c r="CD27" s="704"/>
      <c r="CE27" s="704"/>
      <c r="CF27" s="704"/>
      <c r="CG27" s="704"/>
      <c r="CH27" s="704"/>
      <c r="CI27" s="704"/>
      <c r="CJ27" s="704"/>
      <c r="CK27" s="704"/>
      <c r="CL27" s="704"/>
      <c r="CM27" s="704"/>
      <c r="CN27" s="704"/>
      <c r="CO27" s="704"/>
      <c r="CP27" s="704"/>
      <c r="CQ27" s="704"/>
      <c r="CR27" s="704"/>
      <c r="CS27" s="704"/>
      <c r="CT27" s="704"/>
      <c r="CU27" s="704"/>
      <c r="CV27" s="704"/>
      <c r="CW27" s="704"/>
      <c r="CX27" s="704"/>
      <c r="CY27" s="704"/>
      <c r="CZ27" s="704"/>
      <c r="DA27" s="704"/>
      <c r="DB27" s="704"/>
      <c r="DC27" s="704"/>
      <c r="DD27" s="704"/>
      <c r="DE27" s="704"/>
      <c r="DF27" s="704"/>
      <c r="DG27" s="704"/>
      <c r="DH27" s="704"/>
      <c r="DI27" s="704"/>
      <c r="DJ27" s="704"/>
      <c r="DK27" s="704"/>
      <c r="DL27" s="704"/>
      <c r="DM27" s="704"/>
      <c r="DN27" s="704"/>
      <c r="DO27" s="704"/>
      <c r="DP27" s="704"/>
      <c r="DQ27" s="704"/>
      <c r="DR27" s="704"/>
      <c r="DS27" s="704"/>
      <c r="DT27" s="704"/>
      <c r="DU27" s="704"/>
      <c r="DV27" s="704"/>
      <c r="DW27" s="404"/>
      <c r="DY27" s="408"/>
      <c r="DZ27" s="662"/>
      <c r="EA27" s="662"/>
      <c r="EB27" s="662"/>
      <c r="EC27" s="662"/>
      <c r="ED27" s="662"/>
      <c r="EE27" s="662"/>
      <c r="EF27" s="662"/>
      <c r="EG27" s="662"/>
      <c r="EH27" s="662"/>
      <c r="EI27" s="662"/>
      <c r="EJ27" s="662"/>
      <c r="EK27" s="662"/>
      <c r="EL27" s="662"/>
      <c r="EM27" s="662"/>
      <c r="EN27" s="662"/>
      <c r="EO27" s="662"/>
      <c r="EP27" s="662"/>
      <c r="EQ27" s="662"/>
      <c r="ER27" s="662"/>
      <c r="ES27" s="662"/>
      <c r="ET27" s="662"/>
      <c r="EU27" s="662"/>
      <c r="EV27" s="662"/>
      <c r="EW27" s="662"/>
      <c r="EX27" s="662"/>
      <c r="EY27" s="662"/>
      <c r="EZ27" s="670"/>
      <c r="FA27" s="670"/>
      <c r="FB27" s="671"/>
      <c r="FC27" s="671"/>
      <c r="FD27" s="671"/>
      <c r="FE27" s="671"/>
      <c r="FF27" s="671"/>
      <c r="FG27" s="671"/>
      <c r="FH27" s="671"/>
      <c r="FI27" s="671"/>
      <c r="FJ27" s="671"/>
      <c r="FK27" s="671"/>
      <c r="FL27" s="671"/>
    </row>
    <row r="28" spans="1:168" ht="6" customHeight="1">
      <c r="A28" s="412"/>
      <c r="B28" s="662"/>
      <c r="C28" s="662"/>
      <c r="D28" s="662"/>
      <c r="E28" s="662"/>
      <c r="F28" s="662"/>
      <c r="G28" s="662"/>
      <c r="H28" s="662"/>
      <c r="I28" s="662"/>
      <c r="J28" s="662"/>
      <c r="K28" s="662"/>
      <c r="L28" s="662"/>
      <c r="M28" s="662"/>
      <c r="N28" s="662"/>
      <c r="O28" s="662"/>
      <c r="P28" s="662"/>
      <c r="Q28" s="662"/>
      <c r="R28" s="662"/>
      <c r="S28" s="662"/>
      <c r="T28" s="652"/>
      <c r="U28" s="652"/>
      <c r="V28" s="652"/>
      <c r="W28" s="652"/>
      <c r="X28" s="652"/>
      <c r="Y28" s="652"/>
      <c r="Z28" s="652"/>
      <c r="AA28" s="652"/>
      <c r="AB28" s="652"/>
      <c r="AC28" s="652"/>
      <c r="AD28" s="652"/>
      <c r="AE28" s="660"/>
      <c r="AF28" s="660"/>
      <c r="AG28" s="660"/>
      <c r="AH28" s="660"/>
      <c r="AI28" s="660"/>
      <c r="AJ28" s="660"/>
      <c r="AK28" s="660"/>
      <c r="AL28" s="660"/>
      <c r="AM28" s="660"/>
      <c r="AN28" s="660"/>
      <c r="AO28" s="660"/>
      <c r="AP28" s="652"/>
      <c r="AQ28" s="652"/>
      <c r="AR28" s="652"/>
      <c r="AS28" s="652"/>
      <c r="AT28" s="652"/>
      <c r="AU28" s="652"/>
      <c r="AV28" s="652"/>
      <c r="AW28" s="652"/>
      <c r="AX28" s="652"/>
      <c r="AY28" s="652"/>
      <c r="AZ28" s="652"/>
      <c r="BA28" s="660"/>
      <c r="BB28" s="660"/>
      <c r="BC28" s="660"/>
      <c r="BD28" s="660"/>
      <c r="BE28" s="660"/>
      <c r="BF28" s="660"/>
      <c r="BG28" s="660"/>
      <c r="BH28" s="660"/>
      <c r="BI28" s="660"/>
      <c r="BJ28" s="660"/>
      <c r="BK28" s="660"/>
      <c r="BL28" s="652"/>
      <c r="BM28" s="652"/>
      <c r="BN28" s="652"/>
      <c r="BO28" s="652"/>
      <c r="BP28" s="652"/>
      <c r="BQ28" s="652"/>
      <c r="BR28" s="652"/>
      <c r="BS28" s="652"/>
      <c r="BT28" s="652"/>
      <c r="BU28" s="652"/>
      <c r="BV28" s="652"/>
      <c r="BW28" s="704"/>
      <c r="BX28" s="704"/>
      <c r="BY28" s="704"/>
      <c r="BZ28" s="704"/>
      <c r="CA28" s="704"/>
      <c r="CB28" s="704"/>
      <c r="CC28" s="704"/>
      <c r="CD28" s="704"/>
      <c r="CE28" s="704"/>
      <c r="CF28" s="704"/>
      <c r="CG28" s="704"/>
      <c r="CH28" s="704"/>
      <c r="CI28" s="704"/>
      <c r="CJ28" s="704"/>
      <c r="CK28" s="704"/>
      <c r="CL28" s="704"/>
      <c r="CM28" s="704"/>
      <c r="CN28" s="704"/>
      <c r="CO28" s="704"/>
      <c r="CP28" s="704"/>
      <c r="CQ28" s="704"/>
      <c r="CR28" s="704"/>
      <c r="CS28" s="704"/>
      <c r="CT28" s="704"/>
      <c r="CU28" s="704"/>
      <c r="CV28" s="704"/>
      <c r="CW28" s="704"/>
      <c r="CX28" s="704"/>
      <c r="CY28" s="704"/>
      <c r="CZ28" s="704"/>
      <c r="DA28" s="704"/>
      <c r="DB28" s="704"/>
      <c r="DC28" s="704"/>
      <c r="DD28" s="704"/>
      <c r="DE28" s="704"/>
      <c r="DF28" s="704"/>
      <c r="DG28" s="704"/>
      <c r="DH28" s="704"/>
      <c r="DI28" s="704"/>
      <c r="DJ28" s="704"/>
      <c r="DK28" s="704"/>
      <c r="DL28" s="704"/>
      <c r="DM28" s="704"/>
      <c r="DN28" s="704"/>
      <c r="DO28" s="704"/>
      <c r="DP28" s="704"/>
      <c r="DQ28" s="704"/>
      <c r="DR28" s="704"/>
      <c r="DS28" s="704"/>
      <c r="DT28" s="704"/>
      <c r="DU28" s="704"/>
      <c r="DV28" s="704"/>
      <c r="DW28" s="404"/>
      <c r="DY28" s="662" t="s">
        <v>449</v>
      </c>
      <c r="DZ28" s="662"/>
      <c r="EA28" s="662"/>
      <c r="EB28" s="662"/>
      <c r="EC28" s="662"/>
      <c r="ED28" s="662"/>
      <c r="EE28" s="662"/>
      <c r="EF28" s="662"/>
      <c r="EG28" s="662"/>
      <c r="EH28" s="662"/>
      <c r="EI28" s="662"/>
      <c r="EJ28" s="662"/>
      <c r="EK28" s="662"/>
      <c r="EL28" s="662"/>
      <c r="EM28" s="662"/>
      <c r="EN28" s="662"/>
      <c r="EO28" s="662"/>
      <c r="EP28" s="662"/>
      <c r="EQ28" s="662"/>
      <c r="ER28" s="662"/>
      <c r="ES28" s="662"/>
      <c r="ET28" s="662"/>
      <c r="EU28" s="662"/>
      <c r="EV28" s="662"/>
      <c r="EW28" s="662"/>
      <c r="EX28" s="662"/>
      <c r="EY28" s="662"/>
      <c r="EZ28" s="674">
        <f>SUM(FB24:FL27)</f>
        <v>0</v>
      </c>
      <c r="FA28" s="674"/>
      <c r="FB28" s="674"/>
      <c r="FC28" s="674"/>
      <c r="FD28" s="674"/>
      <c r="FE28" s="674"/>
      <c r="FF28" s="674"/>
      <c r="FG28" s="674"/>
      <c r="FH28" s="674"/>
      <c r="FI28" s="674"/>
      <c r="FJ28" s="674"/>
      <c r="FK28" s="674"/>
      <c r="FL28" s="674"/>
    </row>
    <row r="29" spans="1:168" ht="6" customHeight="1">
      <c r="A29" s="412"/>
      <c r="B29" s="662"/>
      <c r="C29" s="662"/>
      <c r="D29" s="662"/>
      <c r="E29" s="662"/>
      <c r="F29" s="662"/>
      <c r="G29" s="662"/>
      <c r="H29" s="662"/>
      <c r="I29" s="662"/>
      <c r="J29" s="662"/>
      <c r="K29" s="662"/>
      <c r="L29" s="662"/>
      <c r="M29" s="662"/>
      <c r="N29" s="662"/>
      <c r="O29" s="662"/>
      <c r="P29" s="662"/>
      <c r="Q29" s="662"/>
      <c r="R29" s="662"/>
      <c r="S29" s="662"/>
      <c r="T29" s="652"/>
      <c r="U29" s="652"/>
      <c r="V29" s="652"/>
      <c r="W29" s="652"/>
      <c r="X29" s="652"/>
      <c r="Y29" s="652"/>
      <c r="Z29" s="652"/>
      <c r="AA29" s="652"/>
      <c r="AB29" s="652"/>
      <c r="AC29" s="652"/>
      <c r="AD29" s="652"/>
      <c r="AE29" s="660"/>
      <c r="AF29" s="660"/>
      <c r="AG29" s="660"/>
      <c r="AH29" s="660"/>
      <c r="AI29" s="660"/>
      <c r="AJ29" s="660"/>
      <c r="AK29" s="660"/>
      <c r="AL29" s="660"/>
      <c r="AM29" s="660"/>
      <c r="AN29" s="660"/>
      <c r="AO29" s="660"/>
      <c r="AP29" s="652">
        <f>+T29+AE29</f>
        <v>0</v>
      </c>
      <c r="AQ29" s="652"/>
      <c r="AR29" s="652"/>
      <c r="AS29" s="652"/>
      <c r="AT29" s="652"/>
      <c r="AU29" s="652"/>
      <c r="AV29" s="652"/>
      <c r="AW29" s="652"/>
      <c r="AX29" s="652"/>
      <c r="AY29" s="652"/>
      <c r="AZ29" s="652"/>
      <c r="BA29" s="660"/>
      <c r="BB29" s="660"/>
      <c r="BC29" s="660"/>
      <c r="BD29" s="660"/>
      <c r="BE29" s="660"/>
      <c r="BF29" s="660"/>
      <c r="BG29" s="660"/>
      <c r="BH29" s="660"/>
      <c r="BI29" s="660"/>
      <c r="BJ29" s="660"/>
      <c r="BK29" s="660"/>
      <c r="BL29" s="652">
        <f>+T29+BA29</f>
        <v>0</v>
      </c>
      <c r="BM29" s="652"/>
      <c r="BN29" s="652"/>
      <c r="BO29" s="652"/>
      <c r="BP29" s="652"/>
      <c r="BQ29" s="652"/>
      <c r="BR29" s="652"/>
      <c r="BS29" s="652"/>
      <c r="BT29" s="652"/>
      <c r="BU29" s="652"/>
      <c r="BV29" s="652"/>
      <c r="BW29" s="704"/>
      <c r="BX29" s="704"/>
      <c r="BY29" s="704"/>
      <c r="BZ29" s="704"/>
      <c r="CA29" s="704"/>
      <c r="CB29" s="704"/>
      <c r="CC29" s="704"/>
      <c r="CD29" s="704"/>
      <c r="CE29" s="704"/>
      <c r="CF29" s="704"/>
      <c r="CG29" s="704"/>
      <c r="CH29" s="704"/>
      <c r="CI29" s="704"/>
      <c r="CJ29" s="704"/>
      <c r="CK29" s="704"/>
      <c r="CL29" s="704"/>
      <c r="CM29" s="704"/>
      <c r="CN29" s="704"/>
      <c r="CO29" s="704"/>
      <c r="CP29" s="704"/>
      <c r="CQ29" s="704"/>
      <c r="CR29" s="704"/>
      <c r="CS29" s="704"/>
      <c r="CT29" s="704"/>
      <c r="CU29" s="704"/>
      <c r="CV29" s="704"/>
      <c r="CW29" s="704"/>
      <c r="CX29" s="704"/>
      <c r="CY29" s="704"/>
      <c r="CZ29" s="704"/>
      <c r="DA29" s="704"/>
      <c r="DB29" s="704"/>
      <c r="DC29" s="704"/>
      <c r="DD29" s="704"/>
      <c r="DE29" s="704"/>
      <c r="DF29" s="704"/>
      <c r="DG29" s="704"/>
      <c r="DH29" s="704"/>
      <c r="DI29" s="704"/>
      <c r="DJ29" s="704"/>
      <c r="DK29" s="704"/>
      <c r="DL29" s="704"/>
      <c r="DM29" s="704"/>
      <c r="DN29" s="704"/>
      <c r="DO29" s="704"/>
      <c r="DP29" s="704"/>
      <c r="DQ29" s="704"/>
      <c r="DR29" s="704"/>
      <c r="DS29" s="704"/>
      <c r="DT29" s="704"/>
      <c r="DU29" s="704"/>
      <c r="DV29" s="704"/>
      <c r="DW29" s="404"/>
      <c r="DY29" s="662"/>
      <c r="DZ29" s="662"/>
      <c r="EA29" s="662"/>
      <c r="EB29" s="662"/>
      <c r="EC29" s="662"/>
      <c r="ED29" s="662"/>
      <c r="EE29" s="662"/>
      <c r="EF29" s="662"/>
      <c r="EG29" s="662"/>
      <c r="EH29" s="662"/>
      <c r="EI29" s="662"/>
      <c r="EJ29" s="662"/>
      <c r="EK29" s="662"/>
      <c r="EL29" s="662"/>
      <c r="EM29" s="662"/>
      <c r="EN29" s="662"/>
      <c r="EO29" s="662"/>
      <c r="EP29" s="662"/>
      <c r="EQ29" s="662"/>
      <c r="ER29" s="662"/>
      <c r="ES29" s="662"/>
      <c r="ET29" s="662"/>
      <c r="EU29" s="662"/>
      <c r="EV29" s="662"/>
      <c r="EW29" s="662"/>
      <c r="EX29" s="662"/>
      <c r="EY29" s="662"/>
      <c r="EZ29" s="674"/>
      <c r="FA29" s="674"/>
      <c r="FB29" s="674"/>
      <c r="FC29" s="674"/>
      <c r="FD29" s="674"/>
      <c r="FE29" s="674"/>
      <c r="FF29" s="674"/>
      <c r="FG29" s="674"/>
      <c r="FH29" s="674"/>
      <c r="FI29" s="674"/>
      <c r="FJ29" s="674"/>
      <c r="FK29" s="674"/>
      <c r="FL29" s="674"/>
    </row>
    <row r="30" spans="1:168" ht="6" customHeight="1">
      <c r="A30" s="412"/>
      <c r="B30" s="662"/>
      <c r="C30" s="662"/>
      <c r="D30" s="662"/>
      <c r="E30" s="662"/>
      <c r="F30" s="662"/>
      <c r="G30" s="662"/>
      <c r="H30" s="662"/>
      <c r="I30" s="662"/>
      <c r="J30" s="662"/>
      <c r="K30" s="662"/>
      <c r="L30" s="662"/>
      <c r="M30" s="662"/>
      <c r="N30" s="662"/>
      <c r="O30" s="662"/>
      <c r="P30" s="662"/>
      <c r="Q30" s="662"/>
      <c r="R30" s="662"/>
      <c r="S30" s="662"/>
      <c r="T30" s="652"/>
      <c r="U30" s="652"/>
      <c r="V30" s="652"/>
      <c r="W30" s="652"/>
      <c r="X30" s="652"/>
      <c r="Y30" s="652"/>
      <c r="Z30" s="652"/>
      <c r="AA30" s="652"/>
      <c r="AB30" s="652"/>
      <c r="AC30" s="652"/>
      <c r="AD30" s="652"/>
      <c r="AE30" s="660"/>
      <c r="AF30" s="660"/>
      <c r="AG30" s="660"/>
      <c r="AH30" s="660"/>
      <c r="AI30" s="660"/>
      <c r="AJ30" s="660"/>
      <c r="AK30" s="660"/>
      <c r="AL30" s="660"/>
      <c r="AM30" s="660"/>
      <c r="AN30" s="660"/>
      <c r="AO30" s="660"/>
      <c r="AP30" s="652"/>
      <c r="AQ30" s="652"/>
      <c r="AR30" s="652"/>
      <c r="AS30" s="652"/>
      <c r="AT30" s="652"/>
      <c r="AU30" s="652"/>
      <c r="AV30" s="652"/>
      <c r="AW30" s="652"/>
      <c r="AX30" s="652"/>
      <c r="AY30" s="652"/>
      <c r="AZ30" s="652"/>
      <c r="BA30" s="660"/>
      <c r="BB30" s="660"/>
      <c r="BC30" s="660"/>
      <c r="BD30" s="660"/>
      <c r="BE30" s="660"/>
      <c r="BF30" s="660"/>
      <c r="BG30" s="660"/>
      <c r="BH30" s="660"/>
      <c r="BI30" s="660"/>
      <c r="BJ30" s="660"/>
      <c r="BK30" s="660"/>
      <c r="BL30" s="652"/>
      <c r="BM30" s="652"/>
      <c r="BN30" s="652"/>
      <c r="BO30" s="652"/>
      <c r="BP30" s="652"/>
      <c r="BQ30" s="652"/>
      <c r="BR30" s="652"/>
      <c r="BS30" s="652"/>
      <c r="BT30" s="652"/>
      <c r="BU30" s="652"/>
      <c r="BV30" s="652"/>
      <c r="BW30" s="704"/>
      <c r="BX30" s="704"/>
      <c r="BY30" s="704"/>
      <c r="BZ30" s="704"/>
      <c r="CA30" s="704"/>
      <c r="CB30" s="704"/>
      <c r="CC30" s="704"/>
      <c r="CD30" s="704"/>
      <c r="CE30" s="704"/>
      <c r="CF30" s="704"/>
      <c r="CG30" s="704"/>
      <c r="CH30" s="704"/>
      <c r="CI30" s="704"/>
      <c r="CJ30" s="704"/>
      <c r="CK30" s="704"/>
      <c r="CL30" s="704"/>
      <c r="CM30" s="704"/>
      <c r="CN30" s="704"/>
      <c r="CO30" s="704"/>
      <c r="CP30" s="704"/>
      <c r="CQ30" s="704"/>
      <c r="CR30" s="704"/>
      <c r="CS30" s="704"/>
      <c r="CT30" s="704"/>
      <c r="CU30" s="704"/>
      <c r="CV30" s="704"/>
      <c r="CW30" s="704"/>
      <c r="CX30" s="704"/>
      <c r="CY30" s="704"/>
      <c r="CZ30" s="704"/>
      <c r="DA30" s="704"/>
      <c r="DB30" s="704"/>
      <c r="DC30" s="704"/>
      <c r="DD30" s="704"/>
      <c r="DE30" s="704"/>
      <c r="DF30" s="704"/>
      <c r="DG30" s="704"/>
      <c r="DH30" s="704"/>
      <c r="DI30" s="704"/>
      <c r="DJ30" s="704"/>
      <c r="DK30" s="704"/>
      <c r="DL30" s="704"/>
      <c r="DM30" s="704"/>
      <c r="DN30" s="704"/>
      <c r="DO30" s="704"/>
      <c r="DP30" s="704"/>
      <c r="DQ30" s="704"/>
      <c r="DR30" s="704"/>
      <c r="DS30" s="704"/>
      <c r="DT30" s="704"/>
      <c r="DU30" s="704"/>
      <c r="DV30" s="704"/>
      <c r="DW30" s="404"/>
      <c r="DY30" s="398"/>
      <c r="DZ30" s="398"/>
      <c r="EA30" s="398"/>
      <c r="EB30" s="398"/>
      <c r="EC30" s="398"/>
      <c r="ED30" s="398"/>
      <c r="EE30" s="398"/>
      <c r="EF30" s="398"/>
      <c r="EG30" s="398"/>
      <c r="EH30" s="398"/>
      <c r="EI30" s="398"/>
      <c r="EJ30" s="398"/>
      <c r="EK30" s="398"/>
      <c r="EL30" s="398"/>
      <c r="EM30" s="398"/>
      <c r="EN30" s="398"/>
      <c r="EO30" s="398"/>
      <c r="EP30" s="398"/>
      <c r="EQ30" s="398"/>
      <c r="ER30" s="398"/>
      <c r="ES30" s="398"/>
      <c r="ET30" s="398"/>
      <c r="EU30" s="398"/>
      <c r="EV30" s="398"/>
      <c r="EW30" s="398"/>
      <c r="EX30" s="436"/>
      <c r="EZ30" s="411"/>
      <c r="FA30" s="411"/>
      <c r="FB30" s="411"/>
      <c r="FC30" s="411"/>
      <c r="FD30" s="411"/>
      <c r="FE30" s="411"/>
      <c r="FF30" s="411"/>
      <c r="FG30" s="411"/>
      <c r="FH30" s="411"/>
      <c r="FI30" s="411"/>
      <c r="FJ30" s="411"/>
      <c r="FK30" s="411"/>
      <c r="FL30" s="411"/>
    </row>
    <row r="31" spans="1:168" ht="6" customHeight="1">
      <c r="A31" s="412"/>
      <c r="B31" s="662"/>
      <c r="C31" s="662"/>
      <c r="D31" s="662"/>
      <c r="E31" s="662"/>
      <c r="F31" s="662"/>
      <c r="G31" s="662"/>
      <c r="H31" s="662"/>
      <c r="I31" s="662"/>
      <c r="J31" s="662"/>
      <c r="K31" s="662"/>
      <c r="L31" s="662"/>
      <c r="M31" s="662"/>
      <c r="N31" s="662"/>
      <c r="O31" s="662"/>
      <c r="P31" s="662"/>
      <c r="Q31" s="662"/>
      <c r="R31" s="662"/>
      <c r="S31" s="662"/>
      <c r="T31" s="652"/>
      <c r="U31" s="652"/>
      <c r="V31" s="652"/>
      <c r="W31" s="652"/>
      <c r="X31" s="652"/>
      <c r="Y31" s="652"/>
      <c r="Z31" s="652"/>
      <c r="AA31" s="652"/>
      <c r="AB31" s="652"/>
      <c r="AC31" s="652"/>
      <c r="AD31" s="652"/>
      <c r="AE31" s="660"/>
      <c r="AF31" s="660"/>
      <c r="AG31" s="660"/>
      <c r="AH31" s="660"/>
      <c r="AI31" s="660"/>
      <c r="AJ31" s="660"/>
      <c r="AK31" s="660"/>
      <c r="AL31" s="660"/>
      <c r="AM31" s="660"/>
      <c r="AN31" s="660"/>
      <c r="AO31" s="660"/>
      <c r="AP31" s="652">
        <f>+T31+AE31</f>
        <v>0</v>
      </c>
      <c r="AQ31" s="652"/>
      <c r="AR31" s="652"/>
      <c r="AS31" s="652"/>
      <c r="AT31" s="652"/>
      <c r="AU31" s="652"/>
      <c r="AV31" s="652"/>
      <c r="AW31" s="652"/>
      <c r="AX31" s="652"/>
      <c r="AY31" s="652"/>
      <c r="AZ31" s="652"/>
      <c r="BA31" s="660"/>
      <c r="BB31" s="660"/>
      <c r="BC31" s="660"/>
      <c r="BD31" s="660"/>
      <c r="BE31" s="660"/>
      <c r="BF31" s="660"/>
      <c r="BG31" s="660"/>
      <c r="BH31" s="660"/>
      <c r="BI31" s="660"/>
      <c r="BJ31" s="660"/>
      <c r="BK31" s="660"/>
      <c r="BL31" s="652">
        <f>+T31+BA31</f>
        <v>0</v>
      </c>
      <c r="BM31" s="652"/>
      <c r="BN31" s="652"/>
      <c r="BO31" s="652"/>
      <c r="BP31" s="652"/>
      <c r="BQ31" s="652"/>
      <c r="BR31" s="652"/>
      <c r="BS31" s="652"/>
      <c r="BT31" s="652"/>
      <c r="BU31" s="652"/>
      <c r="BV31" s="652"/>
      <c r="BW31" s="704"/>
      <c r="BX31" s="704"/>
      <c r="BY31" s="704"/>
      <c r="BZ31" s="704"/>
      <c r="CA31" s="704"/>
      <c r="CB31" s="704"/>
      <c r="CC31" s="704"/>
      <c r="CD31" s="704"/>
      <c r="CE31" s="704"/>
      <c r="CF31" s="704"/>
      <c r="CG31" s="704"/>
      <c r="CH31" s="704"/>
      <c r="CI31" s="704"/>
      <c r="CJ31" s="704"/>
      <c r="CK31" s="704"/>
      <c r="CL31" s="704"/>
      <c r="CM31" s="704"/>
      <c r="CN31" s="704"/>
      <c r="CO31" s="704"/>
      <c r="CP31" s="704"/>
      <c r="CQ31" s="704"/>
      <c r="CR31" s="704"/>
      <c r="CS31" s="704"/>
      <c r="CT31" s="704"/>
      <c r="CU31" s="704"/>
      <c r="CV31" s="704"/>
      <c r="CW31" s="704"/>
      <c r="CX31" s="704"/>
      <c r="CY31" s="704"/>
      <c r="CZ31" s="704"/>
      <c r="DA31" s="704"/>
      <c r="DB31" s="704"/>
      <c r="DC31" s="704"/>
      <c r="DD31" s="704"/>
      <c r="DE31" s="704"/>
      <c r="DF31" s="704"/>
      <c r="DG31" s="704"/>
      <c r="DH31" s="704"/>
      <c r="DI31" s="704"/>
      <c r="DJ31" s="704"/>
      <c r="DK31" s="704"/>
      <c r="DL31" s="704"/>
      <c r="DM31" s="704"/>
      <c r="DN31" s="704"/>
      <c r="DO31" s="704"/>
      <c r="DP31" s="704"/>
      <c r="DQ31" s="704"/>
      <c r="DR31" s="704"/>
      <c r="DS31" s="704"/>
      <c r="DT31" s="704"/>
      <c r="DU31" s="704"/>
      <c r="DV31" s="704"/>
      <c r="DW31" s="404"/>
      <c r="DX31" s="414"/>
      <c r="DY31" s="405"/>
      <c r="DZ31" s="662" t="s">
        <v>450</v>
      </c>
      <c r="EA31" s="662"/>
      <c r="EB31" s="662"/>
      <c r="EC31" s="662"/>
      <c r="ED31" s="662"/>
      <c r="EE31" s="662"/>
      <c r="EF31" s="662"/>
      <c r="EG31" s="662"/>
      <c r="EH31" s="662"/>
      <c r="EI31" s="662"/>
      <c r="EJ31" s="662"/>
      <c r="EK31" s="662"/>
      <c r="EL31" s="662"/>
      <c r="EM31" s="662"/>
      <c r="EN31" s="662"/>
      <c r="EO31" s="662"/>
      <c r="EP31" s="662"/>
      <c r="EQ31" s="662"/>
      <c r="ER31" s="662"/>
      <c r="ES31" s="662"/>
      <c r="ET31" s="662"/>
      <c r="EU31" s="662"/>
      <c r="EV31" s="662"/>
      <c r="EW31" s="662"/>
      <c r="EX31" s="662"/>
      <c r="EY31" s="662"/>
      <c r="EZ31" s="674"/>
      <c r="FA31" s="674"/>
      <c r="FB31" s="674"/>
      <c r="FC31" s="674"/>
      <c r="FD31" s="674"/>
      <c r="FE31" s="674"/>
      <c r="FF31" s="674"/>
      <c r="FG31" s="674"/>
      <c r="FH31" s="674"/>
      <c r="FI31" s="674"/>
      <c r="FJ31" s="674"/>
      <c r="FK31" s="674"/>
      <c r="FL31" s="674"/>
    </row>
    <row r="32" spans="1:168" ht="6" customHeight="1">
      <c r="A32" s="406"/>
      <c r="B32" s="662"/>
      <c r="C32" s="662"/>
      <c r="D32" s="662"/>
      <c r="E32" s="662"/>
      <c r="F32" s="662"/>
      <c r="G32" s="662"/>
      <c r="H32" s="662"/>
      <c r="I32" s="662"/>
      <c r="J32" s="662"/>
      <c r="K32" s="662"/>
      <c r="L32" s="662"/>
      <c r="M32" s="662"/>
      <c r="N32" s="662"/>
      <c r="O32" s="662"/>
      <c r="P32" s="662"/>
      <c r="Q32" s="662"/>
      <c r="R32" s="662"/>
      <c r="S32" s="662"/>
      <c r="T32" s="652"/>
      <c r="U32" s="652"/>
      <c r="V32" s="652"/>
      <c r="W32" s="652"/>
      <c r="X32" s="652"/>
      <c r="Y32" s="652"/>
      <c r="Z32" s="652"/>
      <c r="AA32" s="652"/>
      <c r="AB32" s="652"/>
      <c r="AC32" s="652"/>
      <c r="AD32" s="652"/>
      <c r="AE32" s="660"/>
      <c r="AF32" s="660"/>
      <c r="AG32" s="660"/>
      <c r="AH32" s="660"/>
      <c r="AI32" s="660"/>
      <c r="AJ32" s="660"/>
      <c r="AK32" s="660"/>
      <c r="AL32" s="660"/>
      <c r="AM32" s="660"/>
      <c r="AN32" s="660"/>
      <c r="AO32" s="660"/>
      <c r="AP32" s="652"/>
      <c r="AQ32" s="652"/>
      <c r="AR32" s="652"/>
      <c r="AS32" s="652"/>
      <c r="AT32" s="652"/>
      <c r="AU32" s="652"/>
      <c r="AV32" s="652"/>
      <c r="AW32" s="652"/>
      <c r="AX32" s="652"/>
      <c r="AY32" s="652"/>
      <c r="AZ32" s="652"/>
      <c r="BA32" s="660"/>
      <c r="BB32" s="660"/>
      <c r="BC32" s="660"/>
      <c r="BD32" s="660"/>
      <c r="BE32" s="660"/>
      <c r="BF32" s="660"/>
      <c r="BG32" s="660"/>
      <c r="BH32" s="660"/>
      <c r="BI32" s="660"/>
      <c r="BJ32" s="660"/>
      <c r="BK32" s="660"/>
      <c r="BL32" s="652"/>
      <c r="BM32" s="652"/>
      <c r="BN32" s="652"/>
      <c r="BO32" s="652"/>
      <c r="BP32" s="652"/>
      <c r="BQ32" s="652"/>
      <c r="BR32" s="652"/>
      <c r="BS32" s="652"/>
      <c r="BT32" s="652"/>
      <c r="BU32" s="652"/>
      <c r="BV32" s="652"/>
      <c r="BW32" s="704"/>
      <c r="BX32" s="704"/>
      <c r="BY32" s="704"/>
      <c r="BZ32" s="704"/>
      <c r="CA32" s="704"/>
      <c r="CB32" s="704"/>
      <c r="CC32" s="704"/>
      <c r="CD32" s="704"/>
      <c r="CE32" s="704"/>
      <c r="CF32" s="704"/>
      <c r="CG32" s="704"/>
      <c r="CH32" s="704"/>
      <c r="CI32" s="704"/>
      <c r="CJ32" s="704"/>
      <c r="CK32" s="704"/>
      <c r="CL32" s="704"/>
      <c r="CM32" s="704"/>
      <c r="CN32" s="704"/>
      <c r="CO32" s="704"/>
      <c r="CP32" s="704"/>
      <c r="CQ32" s="704"/>
      <c r="CR32" s="704"/>
      <c r="CS32" s="704"/>
      <c r="CT32" s="704"/>
      <c r="CU32" s="704"/>
      <c r="CV32" s="704"/>
      <c r="CW32" s="704"/>
      <c r="CX32" s="704"/>
      <c r="CY32" s="704"/>
      <c r="CZ32" s="704"/>
      <c r="DA32" s="704"/>
      <c r="DB32" s="704"/>
      <c r="DC32" s="704"/>
      <c r="DD32" s="704"/>
      <c r="DE32" s="704"/>
      <c r="DF32" s="704"/>
      <c r="DG32" s="704"/>
      <c r="DH32" s="704"/>
      <c r="DI32" s="704"/>
      <c r="DJ32" s="704"/>
      <c r="DK32" s="704"/>
      <c r="DL32" s="704"/>
      <c r="DM32" s="704"/>
      <c r="DN32" s="704"/>
      <c r="DO32" s="704"/>
      <c r="DP32" s="704"/>
      <c r="DQ32" s="704"/>
      <c r="DR32" s="704"/>
      <c r="DS32" s="704"/>
      <c r="DT32" s="704"/>
      <c r="DU32" s="704"/>
      <c r="DV32" s="704"/>
      <c r="DW32" s="404"/>
      <c r="DX32" s="414"/>
      <c r="DY32" s="407"/>
      <c r="DZ32" s="662"/>
      <c r="EA32" s="662"/>
      <c r="EB32" s="662"/>
      <c r="EC32" s="662"/>
      <c r="ED32" s="662"/>
      <c r="EE32" s="662"/>
      <c r="EF32" s="662"/>
      <c r="EG32" s="662"/>
      <c r="EH32" s="662"/>
      <c r="EI32" s="662"/>
      <c r="EJ32" s="662"/>
      <c r="EK32" s="662"/>
      <c r="EL32" s="662"/>
      <c r="EM32" s="662"/>
      <c r="EN32" s="662"/>
      <c r="EO32" s="662"/>
      <c r="EP32" s="662"/>
      <c r="EQ32" s="662"/>
      <c r="ER32" s="662"/>
      <c r="ES32" s="662"/>
      <c r="ET32" s="662"/>
      <c r="EU32" s="662"/>
      <c r="EV32" s="662"/>
      <c r="EW32" s="662"/>
      <c r="EX32" s="662"/>
      <c r="EY32" s="662"/>
      <c r="EZ32" s="674"/>
      <c r="FA32" s="674"/>
      <c r="FB32" s="674"/>
      <c r="FC32" s="674"/>
      <c r="FD32" s="674"/>
      <c r="FE32" s="674"/>
      <c r="FF32" s="674"/>
      <c r="FG32" s="674"/>
      <c r="FH32" s="674"/>
      <c r="FI32" s="674"/>
      <c r="FJ32" s="674"/>
      <c r="FK32" s="674"/>
      <c r="FL32" s="674"/>
    </row>
    <row r="33" spans="1:168" ht="6" customHeight="1">
      <c r="A33" s="406"/>
      <c r="B33" s="662"/>
      <c r="C33" s="662"/>
      <c r="D33" s="662"/>
      <c r="E33" s="662"/>
      <c r="F33" s="662"/>
      <c r="G33" s="662"/>
      <c r="H33" s="662"/>
      <c r="I33" s="662"/>
      <c r="J33" s="662"/>
      <c r="K33" s="662"/>
      <c r="L33" s="662"/>
      <c r="M33" s="662"/>
      <c r="N33" s="662"/>
      <c r="O33" s="662"/>
      <c r="P33" s="662"/>
      <c r="Q33" s="662"/>
      <c r="R33" s="662"/>
      <c r="S33" s="662"/>
      <c r="T33" s="652"/>
      <c r="U33" s="652"/>
      <c r="V33" s="652"/>
      <c r="W33" s="652"/>
      <c r="X33" s="652"/>
      <c r="Y33" s="652"/>
      <c r="Z33" s="652"/>
      <c r="AA33" s="652"/>
      <c r="AB33" s="652"/>
      <c r="AC33" s="652"/>
      <c r="AD33" s="652"/>
      <c r="AE33" s="660"/>
      <c r="AF33" s="660"/>
      <c r="AG33" s="660"/>
      <c r="AH33" s="660"/>
      <c r="AI33" s="660"/>
      <c r="AJ33" s="660"/>
      <c r="AK33" s="660"/>
      <c r="AL33" s="660"/>
      <c r="AM33" s="660"/>
      <c r="AN33" s="660"/>
      <c r="AO33" s="660"/>
      <c r="AP33" s="652">
        <f>+T33+AE33</f>
        <v>0</v>
      </c>
      <c r="AQ33" s="652"/>
      <c r="AR33" s="652"/>
      <c r="AS33" s="652"/>
      <c r="AT33" s="652"/>
      <c r="AU33" s="652"/>
      <c r="AV33" s="652"/>
      <c r="AW33" s="652"/>
      <c r="AX33" s="652"/>
      <c r="AY33" s="652"/>
      <c r="AZ33" s="652"/>
      <c r="BA33" s="660"/>
      <c r="BB33" s="660"/>
      <c r="BC33" s="660"/>
      <c r="BD33" s="660"/>
      <c r="BE33" s="660"/>
      <c r="BF33" s="660"/>
      <c r="BG33" s="660"/>
      <c r="BH33" s="660"/>
      <c r="BI33" s="660"/>
      <c r="BJ33" s="660"/>
      <c r="BK33" s="660"/>
      <c r="BL33" s="652">
        <f>+T33+BA33</f>
        <v>0</v>
      </c>
      <c r="BM33" s="652"/>
      <c r="BN33" s="652"/>
      <c r="BO33" s="652"/>
      <c r="BP33" s="652"/>
      <c r="BQ33" s="652"/>
      <c r="BR33" s="652"/>
      <c r="BS33" s="652"/>
      <c r="BT33" s="652"/>
      <c r="BU33" s="652"/>
      <c r="BV33" s="652"/>
      <c r="BW33" s="704"/>
      <c r="BX33" s="704"/>
      <c r="BY33" s="704"/>
      <c r="BZ33" s="704"/>
      <c r="CA33" s="704"/>
      <c r="CB33" s="704"/>
      <c r="CC33" s="704"/>
      <c r="CD33" s="704"/>
      <c r="CE33" s="704"/>
      <c r="CF33" s="704"/>
      <c r="CG33" s="704"/>
      <c r="CH33" s="704"/>
      <c r="CI33" s="704"/>
      <c r="CJ33" s="704"/>
      <c r="CK33" s="704"/>
      <c r="CL33" s="704"/>
      <c r="CM33" s="704"/>
      <c r="CN33" s="704"/>
      <c r="CO33" s="704"/>
      <c r="CP33" s="704"/>
      <c r="CQ33" s="704"/>
      <c r="CR33" s="704"/>
      <c r="CS33" s="704"/>
      <c r="CT33" s="704"/>
      <c r="CU33" s="704"/>
      <c r="CV33" s="704"/>
      <c r="CW33" s="704"/>
      <c r="CX33" s="704"/>
      <c r="CY33" s="704"/>
      <c r="CZ33" s="704"/>
      <c r="DA33" s="704"/>
      <c r="DB33" s="704"/>
      <c r="DC33" s="704"/>
      <c r="DD33" s="704"/>
      <c r="DE33" s="704"/>
      <c r="DF33" s="704"/>
      <c r="DG33" s="704"/>
      <c r="DH33" s="704"/>
      <c r="DI33" s="704"/>
      <c r="DJ33" s="704"/>
      <c r="DK33" s="704"/>
      <c r="DL33" s="704"/>
      <c r="DM33" s="704"/>
      <c r="DN33" s="704"/>
      <c r="DO33" s="704"/>
      <c r="DP33" s="704"/>
      <c r="DQ33" s="704"/>
      <c r="DR33" s="704"/>
      <c r="DS33" s="704"/>
      <c r="DT33" s="704"/>
      <c r="DU33" s="704"/>
      <c r="DV33" s="704"/>
      <c r="DW33" s="404"/>
      <c r="DX33" s="414"/>
      <c r="DY33" s="407"/>
      <c r="DZ33" s="662" t="s">
        <v>451</v>
      </c>
      <c r="EA33" s="662"/>
      <c r="EB33" s="662"/>
      <c r="EC33" s="662"/>
      <c r="ED33" s="662"/>
      <c r="EE33" s="662"/>
      <c r="EF33" s="662"/>
      <c r="EG33" s="662"/>
      <c r="EH33" s="662"/>
      <c r="EI33" s="662"/>
      <c r="EJ33" s="662"/>
      <c r="EK33" s="662"/>
      <c r="EL33" s="662"/>
      <c r="EM33" s="662"/>
      <c r="EN33" s="662"/>
      <c r="EO33" s="662"/>
      <c r="EP33" s="662"/>
      <c r="EQ33" s="662"/>
      <c r="ER33" s="662"/>
      <c r="ES33" s="662"/>
      <c r="ET33" s="662"/>
      <c r="EU33" s="662"/>
      <c r="EV33" s="662"/>
      <c r="EW33" s="662"/>
      <c r="EX33" s="662"/>
      <c r="EY33" s="662"/>
      <c r="EZ33" s="674" t="e">
        <f>-#REF!</f>
        <v>#REF!</v>
      </c>
      <c r="FA33" s="674"/>
      <c r="FB33" s="674"/>
      <c r="FC33" s="674"/>
      <c r="FD33" s="674"/>
      <c r="FE33" s="674"/>
      <c r="FF33" s="674"/>
      <c r="FG33" s="674"/>
      <c r="FH33" s="674"/>
      <c r="FI33" s="674"/>
      <c r="FJ33" s="674"/>
      <c r="FK33" s="674"/>
      <c r="FL33" s="674"/>
    </row>
    <row r="34" spans="1:168" ht="6" customHeight="1">
      <c r="A34" s="406"/>
      <c r="B34" s="662"/>
      <c r="C34" s="662"/>
      <c r="D34" s="662"/>
      <c r="E34" s="662"/>
      <c r="F34" s="662"/>
      <c r="G34" s="662"/>
      <c r="H34" s="662"/>
      <c r="I34" s="662"/>
      <c r="J34" s="662"/>
      <c r="K34" s="662"/>
      <c r="L34" s="662"/>
      <c r="M34" s="662"/>
      <c r="N34" s="662"/>
      <c r="O34" s="662"/>
      <c r="P34" s="662"/>
      <c r="Q34" s="662"/>
      <c r="R34" s="662"/>
      <c r="S34" s="662"/>
      <c r="T34" s="652"/>
      <c r="U34" s="652"/>
      <c r="V34" s="652"/>
      <c r="W34" s="652"/>
      <c r="X34" s="652"/>
      <c r="Y34" s="652"/>
      <c r="Z34" s="652"/>
      <c r="AA34" s="652"/>
      <c r="AB34" s="652"/>
      <c r="AC34" s="652"/>
      <c r="AD34" s="652"/>
      <c r="AE34" s="660"/>
      <c r="AF34" s="660"/>
      <c r="AG34" s="660"/>
      <c r="AH34" s="660"/>
      <c r="AI34" s="660"/>
      <c r="AJ34" s="660"/>
      <c r="AK34" s="660"/>
      <c r="AL34" s="660"/>
      <c r="AM34" s="660"/>
      <c r="AN34" s="660"/>
      <c r="AO34" s="660"/>
      <c r="AP34" s="652"/>
      <c r="AQ34" s="652"/>
      <c r="AR34" s="652"/>
      <c r="AS34" s="652"/>
      <c r="AT34" s="652"/>
      <c r="AU34" s="652"/>
      <c r="AV34" s="652"/>
      <c r="AW34" s="652"/>
      <c r="AX34" s="652"/>
      <c r="AY34" s="652"/>
      <c r="AZ34" s="652"/>
      <c r="BA34" s="660"/>
      <c r="BB34" s="660"/>
      <c r="BC34" s="660"/>
      <c r="BD34" s="660"/>
      <c r="BE34" s="660"/>
      <c r="BF34" s="660"/>
      <c r="BG34" s="660"/>
      <c r="BH34" s="660"/>
      <c r="BI34" s="660"/>
      <c r="BJ34" s="660"/>
      <c r="BK34" s="660"/>
      <c r="BL34" s="652"/>
      <c r="BM34" s="652"/>
      <c r="BN34" s="652"/>
      <c r="BO34" s="652"/>
      <c r="BP34" s="652"/>
      <c r="BQ34" s="652"/>
      <c r="BR34" s="652"/>
      <c r="BS34" s="652"/>
      <c r="BT34" s="652"/>
      <c r="BU34" s="652"/>
      <c r="BV34" s="652"/>
      <c r="BW34" s="704"/>
      <c r="BX34" s="704"/>
      <c r="BY34" s="704"/>
      <c r="BZ34" s="704"/>
      <c r="CA34" s="704"/>
      <c r="CB34" s="704"/>
      <c r="CC34" s="704"/>
      <c r="CD34" s="704"/>
      <c r="CE34" s="704"/>
      <c r="CF34" s="704"/>
      <c r="CG34" s="704"/>
      <c r="CH34" s="704"/>
      <c r="CI34" s="704"/>
      <c r="CJ34" s="704"/>
      <c r="CK34" s="704"/>
      <c r="CL34" s="704"/>
      <c r="CM34" s="704"/>
      <c r="CN34" s="704"/>
      <c r="CO34" s="704"/>
      <c r="CP34" s="704"/>
      <c r="CQ34" s="704"/>
      <c r="CR34" s="704"/>
      <c r="CS34" s="704"/>
      <c r="CT34" s="704"/>
      <c r="CU34" s="704"/>
      <c r="CV34" s="704"/>
      <c r="CW34" s="704"/>
      <c r="CX34" s="704"/>
      <c r="CY34" s="704"/>
      <c r="CZ34" s="704"/>
      <c r="DA34" s="704"/>
      <c r="DB34" s="704"/>
      <c r="DC34" s="704"/>
      <c r="DD34" s="704"/>
      <c r="DE34" s="704"/>
      <c r="DF34" s="704"/>
      <c r="DG34" s="704"/>
      <c r="DH34" s="704"/>
      <c r="DI34" s="704"/>
      <c r="DJ34" s="704"/>
      <c r="DK34" s="704"/>
      <c r="DL34" s="704"/>
      <c r="DM34" s="704"/>
      <c r="DN34" s="704"/>
      <c r="DO34" s="704"/>
      <c r="DP34" s="704"/>
      <c r="DQ34" s="704"/>
      <c r="DR34" s="704"/>
      <c r="DS34" s="704"/>
      <c r="DT34" s="704"/>
      <c r="DU34" s="704"/>
      <c r="DV34" s="704"/>
      <c r="DW34" s="404"/>
      <c r="DX34" s="414"/>
      <c r="DY34" s="408"/>
      <c r="DZ34" s="662"/>
      <c r="EA34" s="662"/>
      <c r="EB34" s="662"/>
      <c r="EC34" s="662"/>
      <c r="ED34" s="662"/>
      <c r="EE34" s="662"/>
      <c r="EF34" s="662"/>
      <c r="EG34" s="662"/>
      <c r="EH34" s="662"/>
      <c r="EI34" s="662"/>
      <c r="EJ34" s="662"/>
      <c r="EK34" s="662"/>
      <c r="EL34" s="662"/>
      <c r="EM34" s="662"/>
      <c r="EN34" s="662"/>
      <c r="EO34" s="662"/>
      <c r="EP34" s="662"/>
      <c r="EQ34" s="662"/>
      <c r="ER34" s="662"/>
      <c r="ES34" s="662"/>
      <c r="ET34" s="662"/>
      <c r="EU34" s="662"/>
      <c r="EV34" s="662"/>
      <c r="EW34" s="662"/>
      <c r="EX34" s="662"/>
      <c r="EY34" s="662"/>
      <c r="EZ34" s="674"/>
      <c r="FA34" s="674"/>
      <c r="FB34" s="674"/>
      <c r="FC34" s="674"/>
      <c r="FD34" s="674"/>
      <c r="FE34" s="674"/>
      <c r="FF34" s="674"/>
      <c r="FG34" s="674"/>
      <c r="FH34" s="674"/>
      <c r="FI34" s="674"/>
      <c r="FJ34" s="674"/>
      <c r="FK34" s="674"/>
      <c r="FL34" s="674"/>
    </row>
    <row r="35" spans="1:168" ht="6" customHeight="1">
      <c r="A35" s="406"/>
      <c r="B35" s="662"/>
      <c r="C35" s="662"/>
      <c r="D35" s="662"/>
      <c r="E35" s="662"/>
      <c r="F35" s="662"/>
      <c r="G35" s="662"/>
      <c r="H35" s="662"/>
      <c r="I35" s="662"/>
      <c r="J35" s="662"/>
      <c r="K35" s="662"/>
      <c r="L35" s="662"/>
      <c r="M35" s="662"/>
      <c r="N35" s="662"/>
      <c r="O35" s="662"/>
      <c r="P35" s="662"/>
      <c r="Q35" s="662"/>
      <c r="R35" s="662"/>
      <c r="S35" s="662"/>
      <c r="T35" s="652"/>
      <c r="U35" s="652"/>
      <c r="V35" s="652"/>
      <c r="W35" s="652"/>
      <c r="X35" s="652"/>
      <c r="Y35" s="652"/>
      <c r="Z35" s="652"/>
      <c r="AA35" s="652"/>
      <c r="AB35" s="652"/>
      <c r="AC35" s="652"/>
      <c r="AD35" s="652"/>
      <c r="AE35" s="660"/>
      <c r="AF35" s="660"/>
      <c r="AG35" s="660"/>
      <c r="AH35" s="660"/>
      <c r="AI35" s="660"/>
      <c r="AJ35" s="660"/>
      <c r="AK35" s="660"/>
      <c r="AL35" s="660"/>
      <c r="AM35" s="660"/>
      <c r="AN35" s="660"/>
      <c r="AO35" s="660"/>
      <c r="AP35" s="652">
        <f>+T35+AE35</f>
        <v>0</v>
      </c>
      <c r="AQ35" s="652"/>
      <c r="AR35" s="652"/>
      <c r="AS35" s="652"/>
      <c r="AT35" s="652"/>
      <c r="AU35" s="652"/>
      <c r="AV35" s="652"/>
      <c r="AW35" s="652"/>
      <c r="AX35" s="652"/>
      <c r="AY35" s="652"/>
      <c r="AZ35" s="652"/>
      <c r="BA35" s="660"/>
      <c r="BB35" s="660"/>
      <c r="BC35" s="660"/>
      <c r="BD35" s="660"/>
      <c r="BE35" s="660"/>
      <c r="BF35" s="660"/>
      <c r="BG35" s="660"/>
      <c r="BH35" s="660"/>
      <c r="BI35" s="660"/>
      <c r="BJ35" s="660"/>
      <c r="BK35" s="660"/>
      <c r="BL35" s="652">
        <f>+T35+BA35</f>
        <v>0</v>
      </c>
      <c r="BM35" s="652"/>
      <c r="BN35" s="652"/>
      <c r="BO35" s="652"/>
      <c r="BP35" s="652"/>
      <c r="BQ35" s="652"/>
      <c r="BR35" s="652"/>
      <c r="BS35" s="652"/>
      <c r="BT35" s="652"/>
      <c r="BU35" s="652"/>
      <c r="BV35" s="652"/>
      <c r="BW35" s="704"/>
      <c r="BX35" s="704"/>
      <c r="BY35" s="704"/>
      <c r="BZ35" s="704"/>
      <c r="CA35" s="704"/>
      <c r="CB35" s="704"/>
      <c r="CC35" s="704"/>
      <c r="CD35" s="704"/>
      <c r="CE35" s="704"/>
      <c r="CF35" s="704"/>
      <c r="CG35" s="704"/>
      <c r="CH35" s="704"/>
      <c r="CI35" s="704"/>
      <c r="CJ35" s="704"/>
      <c r="CK35" s="704"/>
      <c r="CL35" s="704"/>
      <c r="CM35" s="704"/>
      <c r="CN35" s="704"/>
      <c r="CO35" s="704"/>
      <c r="CP35" s="704"/>
      <c r="CQ35" s="704"/>
      <c r="CR35" s="704"/>
      <c r="CS35" s="704"/>
      <c r="CT35" s="704"/>
      <c r="CU35" s="704"/>
      <c r="CV35" s="704"/>
      <c r="CW35" s="704"/>
      <c r="CX35" s="704"/>
      <c r="CY35" s="704"/>
      <c r="CZ35" s="704"/>
      <c r="DA35" s="704"/>
      <c r="DB35" s="704"/>
      <c r="DC35" s="704"/>
      <c r="DD35" s="704"/>
      <c r="DE35" s="704"/>
      <c r="DF35" s="704"/>
      <c r="DG35" s="704"/>
      <c r="DH35" s="704"/>
      <c r="DI35" s="704"/>
      <c r="DJ35" s="704"/>
      <c r="DK35" s="704"/>
      <c r="DL35" s="704"/>
      <c r="DM35" s="704"/>
      <c r="DN35" s="704"/>
      <c r="DO35" s="704"/>
      <c r="DP35" s="704"/>
      <c r="DQ35" s="704"/>
      <c r="DR35" s="704"/>
      <c r="DS35" s="704"/>
      <c r="DT35" s="704"/>
      <c r="DU35" s="704"/>
      <c r="DV35" s="704"/>
      <c r="DW35" s="404"/>
      <c r="DX35" s="414"/>
      <c r="DY35" s="662" t="s">
        <v>452</v>
      </c>
      <c r="DZ35" s="662"/>
      <c r="EA35" s="662"/>
      <c r="EB35" s="662"/>
      <c r="EC35" s="662"/>
      <c r="ED35" s="662"/>
      <c r="EE35" s="662"/>
      <c r="EF35" s="662"/>
      <c r="EG35" s="662"/>
      <c r="EH35" s="662"/>
      <c r="EI35" s="662"/>
      <c r="EJ35" s="662"/>
      <c r="EK35" s="662"/>
      <c r="EL35" s="662"/>
      <c r="EM35" s="662"/>
      <c r="EN35" s="662"/>
      <c r="EO35" s="662"/>
      <c r="EP35" s="662"/>
      <c r="EQ35" s="662"/>
      <c r="ER35" s="662"/>
      <c r="ES35" s="662"/>
      <c r="ET35" s="662"/>
      <c r="EU35" s="662"/>
      <c r="EV35" s="662"/>
      <c r="EW35" s="662"/>
      <c r="EX35" s="662"/>
      <c r="EY35" s="662"/>
      <c r="EZ35" s="670" t="s">
        <v>453</v>
      </c>
      <c r="FA35" s="670"/>
      <c r="FB35" s="671" t="e">
        <f>SUM(EZ31:FL34)</f>
        <v>#REF!</v>
      </c>
      <c r="FC35" s="671"/>
      <c r="FD35" s="671"/>
      <c r="FE35" s="671"/>
      <c r="FF35" s="671"/>
      <c r="FG35" s="671"/>
      <c r="FH35" s="671"/>
      <c r="FI35" s="671"/>
      <c r="FJ35" s="671"/>
      <c r="FK35" s="671"/>
      <c r="FL35" s="671"/>
    </row>
    <row r="36" spans="1:168" ht="6" customHeight="1">
      <c r="A36" s="406"/>
      <c r="B36" s="662"/>
      <c r="C36" s="662"/>
      <c r="D36" s="662"/>
      <c r="E36" s="662"/>
      <c r="F36" s="662"/>
      <c r="G36" s="662"/>
      <c r="H36" s="662"/>
      <c r="I36" s="662"/>
      <c r="J36" s="662"/>
      <c r="K36" s="662"/>
      <c r="L36" s="662"/>
      <c r="M36" s="662"/>
      <c r="N36" s="662"/>
      <c r="O36" s="662"/>
      <c r="P36" s="662"/>
      <c r="Q36" s="662"/>
      <c r="R36" s="662"/>
      <c r="S36" s="662"/>
      <c r="T36" s="652"/>
      <c r="U36" s="652"/>
      <c r="V36" s="652"/>
      <c r="W36" s="652"/>
      <c r="X36" s="652"/>
      <c r="Y36" s="652"/>
      <c r="Z36" s="652"/>
      <c r="AA36" s="652"/>
      <c r="AB36" s="652"/>
      <c r="AC36" s="652"/>
      <c r="AD36" s="652"/>
      <c r="AE36" s="660"/>
      <c r="AF36" s="660"/>
      <c r="AG36" s="660"/>
      <c r="AH36" s="660"/>
      <c r="AI36" s="660"/>
      <c r="AJ36" s="660"/>
      <c r="AK36" s="660"/>
      <c r="AL36" s="660"/>
      <c r="AM36" s="660"/>
      <c r="AN36" s="660"/>
      <c r="AO36" s="660"/>
      <c r="AP36" s="652"/>
      <c r="AQ36" s="652"/>
      <c r="AR36" s="652"/>
      <c r="AS36" s="652"/>
      <c r="AT36" s="652"/>
      <c r="AU36" s="652"/>
      <c r="AV36" s="652"/>
      <c r="AW36" s="652"/>
      <c r="AX36" s="652"/>
      <c r="AY36" s="652"/>
      <c r="AZ36" s="652"/>
      <c r="BA36" s="660"/>
      <c r="BB36" s="660"/>
      <c r="BC36" s="660"/>
      <c r="BD36" s="660"/>
      <c r="BE36" s="660"/>
      <c r="BF36" s="660"/>
      <c r="BG36" s="660"/>
      <c r="BH36" s="660"/>
      <c r="BI36" s="660"/>
      <c r="BJ36" s="660"/>
      <c r="BK36" s="660"/>
      <c r="BL36" s="652"/>
      <c r="BM36" s="652"/>
      <c r="BN36" s="652"/>
      <c r="BO36" s="652"/>
      <c r="BP36" s="652"/>
      <c r="BQ36" s="652"/>
      <c r="BR36" s="652"/>
      <c r="BS36" s="652"/>
      <c r="BT36" s="652"/>
      <c r="BU36" s="652"/>
      <c r="BV36" s="652"/>
      <c r="BW36" s="704"/>
      <c r="BX36" s="704"/>
      <c r="BY36" s="704"/>
      <c r="BZ36" s="704"/>
      <c r="CA36" s="704"/>
      <c r="CB36" s="704"/>
      <c r="CC36" s="704"/>
      <c r="CD36" s="704"/>
      <c r="CE36" s="704"/>
      <c r="CF36" s="704"/>
      <c r="CG36" s="704"/>
      <c r="CH36" s="704"/>
      <c r="CI36" s="704"/>
      <c r="CJ36" s="704"/>
      <c r="CK36" s="704"/>
      <c r="CL36" s="704"/>
      <c r="CM36" s="704"/>
      <c r="CN36" s="704"/>
      <c r="CO36" s="704"/>
      <c r="CP36" s="704"/>
      <c r="CQ36" s="704"/>
      <c r="CR36" s="704"/>
      <c r="CS36" s="704"/>
      <c r="CT36" s="704"/>
      <c r="CU36" s="704"/>
      <c r="CV36" s="704"/>
      <c r="CW36" s="704"/>
      <c r="CX36" s="704"/>
      <c r="CY36" s="704"/>
      <c r="CZ36" s="704"/>
      <c r="DA36" s="704"/>
      <c r="DB36" s="704"/>
      <c r="DC36" s="704"/>
      <c r="DD36" s="704"/>
      <c r="DE36" s="704"/>
      <c r="DF36" s="704"/>
      <c r="DG36" s="704"/>
      <c r="DH36" s="704"/>
      <c r="DI36" s="704"/>
      <c r="DJ36" s="704"/>
      <c r="DK36" s="704"/>
      <c r="DL36" s="704"/>
      <c r="DM36" s="704"/>
      <c r="DN36" s="704"/>
      <c r="DO36" s="704"/>
      <c r="DP36" s="704"/>
      <c r="DQ36" s="704"/>
      <c r="DR36" s="704"/>
      <c r="DS36" s="704"/>
      <c r="DT36" s="704"/>
      <c r="DU36" s="704"/>
      <c r="DV36" s="704"/>
      <c r="DW36" s="404"/>
      <c r="DX36" s="414"/>
      <c r="DY36" s="662"/>
      <c r="DZ36" s="662"/>
      <c r="EA36" s="662"/>
      <c r="EB36" s="662"/>
      <c r="EC36" s="662"/>
      <c r="ED36" s="662"/>
      <c r="EE36" s="662"/>
      <c r="EF36" s="662"/>
      <c r="EG36" s="662"/>
      <c r="EH36" s="662"/>
      <c r="EI36" s="662"/>
      <c r="EJ36" s="662"/>
      <c r="EK36" s="662"/>
      <c r="EL36" s="662"/>
      <c r="EM36" s="662"/>
      <c r="EN36" s="662"/>
      <c r="EO36" s="662"/>
      <c r="EP36" s="662"/>
      <c r="EQ36" s="662"/>
      <c r="ER36" s="662"/>
      <c r="ES36" s="662"/>
      <c r="ET36" s="662"/>
      <c r="EU36" s="662"/>
      <c r="EV36" s="662"/>
      <c r="EW36" s="662"/>
      <c r="EX36" s="662"/>
      <c r="EY36" s="662"/>
      <c r="EZ36" s="670"/>
      <c r="FA36" s="670"/>
      <c r="FB36" s="671"/>
      <c r="FC36" s="671"/>
      <c r="FD36" s="671"/>
      <c r="FE36" s="671"/>
      <c r="FF36" s="671"/>
      <c r="FG36" s="671"/>
      <c r="FH36" s="671"/>
      <c r="FI36" s="671"/>
      <c r="FJ36" s="671"/>
      <c r="FK36" s="671"/>
      <c r="FL36" s="671"/>
    </row>
    <row r="37" spans="1:168" ht="6" customHeight="1">
      <c r="A37" s="406"/>
      <c r="B37" s="662"/>
      <c r="C37" s="662"/>
      <c r="D37" s="662"/>
      <c r="E37" s="662"/>
      <c r="F37" s="662"/>
      <c r="G37" s="662"/>
      <c r="H37" s="662"/>
      <c r="I37" s="662"/>
      <c r="J37" s="662"/>
      <c r="K37" s="662"/>
      <c r="L37" s="662"/>
      <c r="M37" s="662"/>
      <c r="N37" s="662"/>
      <c r="O37" s="662"/>
      <c r="P37" s="662"/>
      <c r="Q37" s="662"/>
      <c r="R37" s="662"/>
      <c r="S37" s="662"/>
      <c r="T37" s="652"/>
      <c r="U37" s="652"/>
      <c r="V37" s="652"/>
      <c r="W37" s="652"/>
      <c r="X37" s="652"/>
      <c r="Y37" s="652"/>
      <c r="Z37" s="652"/>
      <c r="AA37" s="652"/>
      <c r="AB37" s="652"/>
      <c r="AC37" s="652"/>
      <c r="AD37" s="652"/>
      <c r="AE37" s="660"/>
      <c r="AF37" s="660"/>
      <c r="AG37" s="660"/>
      <c r="AH37" s="660"/>
      <c r="AI37" s="660"/>
      <c r="AJ37" s="660"/>
      <c r="AK37" s="660"/>
      <c r="AL37" s="660"/>
      <c r="AM37" s="660"/>
      <c r="AN37" s="660"/>
      <c r="AO37" s="660"/>
      <c r="AP37" s="652">
        <f>+T37+AE37</f>
        <v>0</v>
      </c>
      <c r="AQ37" s="652"/>
      <c r="AR37" s="652"/>
      <c r="AS37" s="652"/>
      <c r="AT37" s="652"/>
      <c r="AU37" s="652"/>
      <c r="AV37" s="652"/>
      <c r="AW37" s="652"/>
      <c r="AX37" s="652"/>
      <c r="AY37" s="652"/>
      <c r="AZ37" s="652"/>
      <c r="BA37" s="660"/>
      <c r="BB37" s="660"/>
      <c r="BC37" s="660"/>
      <c r="BD37" s="660"/>
      <c r="BE37" s="660"/>
      <c r="BF37" s="660"/>
      <c r="BG37" s="660"/>
      <c r="BH37" s="660"/>
      <c r="BI37" s="660"/>
      <c r="BJ37" s="660"/>
      <c r="BK37" s="660"/>
      <c r="BL37" s="652">
        <f>+T37+BA37</f>
        <v>0</v>
      </c>
      <c r="BM37" s="652"/>
      <c r="BN37" s="652"/>
      <c r="BO37" s="652"/>
      <c r="BP37" s="652"/>
      <c r="BQ37" s="652"/>
      <c r="BR37" s="652"/>
      <c r="BS37" s="652"/>
      <c r="BT37" s="652"/>
      <c r="BU37" s="652"/>
      <c r="BV37" s="652"/>
      <c r="BW37" s="704"/>
      <c r="BX37" s="704"/>
      <c r="BY37" s="704"/>
      <c r="BZ37" s="704"/>
      <c r="CA37" s="704"/>
      <c r="CB37" s="704"/>
      <c r="CC37" s="704"/>
      <c r="CD37" s="704"/>
      <c r="CE37" s="704"/>
      <c r="CF37" s="704"/>
      <c r="CG37" s="704"/>
      <c r="CH37" s="704"/>
      <c r="CI37" s="704"/>
      <c r="CJ37" s="704"/>
      <c r="CK37" s="704"/>
      <c r="CL37" s="704"/>
      <c r="CM37" s="704"/>
      <c r="CN37" s="704"/>
      <c r="CO37" s="704"/>
      <c r="CP37" s="704"/>
      <c r="CQ37" s="704"/>
      <c r="CR37" s="704"/>
      <c r="CS37" s="704"/>
      <c r="CT37" s="704"/>
      <c r="CU37" s="704"/>
      <c r="CV37" s="704"/>
      <c r="CW37" s="704"/>
      <c r="CX37" s="704"/>
      <c r="CY37" s="704"/>
      <c r="CZ37" s="704"/>
      <c r="DA37" s="704"/>
      <c r="DB37" s="704"/>
      <c r="DC37" s="704"/>
      <c r="DD37" s="704"/>
      <c r="DE37" s="704"/>
      <c r="DF37" s="704"/>
      <c r="DG37" s="704"/>
      <c r="DH37" s="704"/>
      <c r="DI37" s="704"/>
      <c r="DJ37" s="704"/>
      <c r="DK37" s="704"/>
      <c r="DL37" s="704"/>
      <c r="DM37" s="704"/>
      <c r="DN37" s="704"/>
      <c r="DO37" s="704"/>
      <c r="DP37" s="704"/>
      <c r="DQ37" s="704"/>
      <c r="DR37" s="704"/>
      <c r="DS37" s="704"/>
      <c r="DT37" s="704"/>
      <c r="DU37" s="704"/>
      <c r="DV37" s="704"/>
      <c r="DW37" s="404"/>
      <c r="EB37" s="398"/>
      <c r="EC37" s="398"/>
      <c r="ED37" s="398"/>
      <c r="EE37" s="398"/>
      <c r="EF37" s="398"/>
      <c r="EG37" s="398"/>
      <c r="EH37" s="398"/>
      <c r="EI37" s="398"/>
      <c r="EJ37" s="398"/>
      <c r="EK37" s="398"/>
      <c r="EL37" s="398"/>
      <c r="EM37" s="398"/>
      <c r="EN37" s="398"/>
      <c r="EO37" s="398"/>
      <c r="EP37" s="398"/>
      <c r="EQ37" s="398"/>
      <c r="ER37" s="398"/>
      <c r="ES37" s="398"/>
      <c r="ET37" s="398"/>
      <c r="EU37" s="398"/>
      <c r="EX37" s="436"/>
      <c r="EZ37" s="411"/>
      <c r="FA37" s="411"/>
      <c r="FB37" s="411"/>
      <c r="FC37" s="411"/>
      <c r="FD37" s="411"/>
      <c r="FE37" s="411"/>
      <c r="FF37" s="411"/>
      <c r="FG37" s="411"/>
      <c r="FH37" s="411"/>
      <c r="FI37" s="411"/>
      <c r="FJ37" s="411"/>
      <c r="FK37" s="411"/>
      <c r="FL37" s="411"/>
    </row>
    <row r="38" spans="1:168" ht="6" customHeight="1">
      <c r="A38" s="415"/>
      <c r="B38" s="662"/>
      <c r="C38" s="662"/>
      <c r="D38" s="662"/>
      <c r="E38" s="662"/>
      <c r="F38" s="662"/>
      <c r="G38" s="662"/>
      <c r="H38" s="662"/>
      <c r="I38" s="662"/>
      <c r="J38" s="662"/>
      <c r="K38" s="662"/>
      <c r="L38" s="662"/>
      <c r="M38" s="662"/>
      <c r="N38" s="662"/>
      <c r="O38" s="662"/>
      <c r="P38" s="662"/>
      <c r="Q38" s="662"/>
      <c r="R38" s="662"/>
      <c r="S38" s="662"/>
      <c r="T38" s="652"/>
      <c r="U38" s="652"/>
      <c r="V38" s="652"/>
      <c r="W38" s="652"/>
      <c r="X38" s="652"/>
      <c r="Y38" s="652"/>
      <c r="Z38" s="652"/>
      <c r="AA38" s="652"/>
      <c r="AB38" s="652"/>
      <c r="AC38" s="652"/>
      <c r="AD38" s="652"/>
      <c r="AE38" s="660"/>
      <c r="AF38" s="660"/>
      <c r="AG38" s="660"/>
      <c r="AH38" s="660"/>
      <c r="AI38" s="660"/>
      <c r="AJ38" s="660"/>
      <c r="AK38" s="660"/>
      <c r="AL38" s="660"/>
      <c r="AM38" s="660"/>
      <c r="AN38" s="660"/>
      <c r="AO38" s="660"/>
      <c r="AP38" s="652"/>
      <c r="AQ38" s="652"/>
      <c r="AR38" s="652"/>
      <c r="AS38" s="652"/>
      <c r="AT38" s="652"/>
      <c r="AU38" s="652"/>
      <c r="AV38" s="652"/>
      <c r="AW38" s="652"/>
      <c r="AX38" s="652"/>
      <c r="AY38" s="652"/>
      <c r="AZ38" s="652"/>
      <c r="BA38" s="660"/>
      <c r="BB38" s="660"/>
      <c r="BC38" s="660"/>
      <c r="BD38" s="660"/>
      <c r="BE38" s="660"/>
      <c r="BF38" s="660"/>
      <c r="BG38" s="660"/>
      <c r="BH38" s="660"/>
      <c r="BI38" s="660"/>
      <c r="BJ38" s="660"/>
      <c r="BK38" s="660"/>
      <c r="BL38" s="652"/>
      <c r="BM38" s="652"/>
      <c r="BN38" s="652"/>
      <c r="BO38" s="652"/>
      <c r="BP38" s="652"/>
      <c r="BQ38" s="652"/>
      <c r="BR38" s="652"/>
      <c r="BS38" s="652"/>
      <c r="BT38" s="652"/>
      <c r="BU38" s="652"/>
      <c r="BV38" s="652"/>
      <c r="BW38" s="704"/>
      <c r="BX38" s="704"/>
      <c r="BY38" s="704"/>
      <c r="BZ38" s="704"/>
      <c r="CA38" s="704"/>
      <c r="CB38" s="704"/>
      <c r="CC38" s="704"/>
      <c r="CD38" s="704"/>
      <c r="CE38" s="704"/>
      <c r="CF38" s="704"/>
      <c r="CG38" s="704"/>
      <c r="CH38" s="704"/>
      <c r="CI38" s="704"/>
      <c r="CJ38" s="704"/>
      <c r="CK38" s="704"/>
      <c r="CL38" s="704"/>
      <c r="CM38" s="704"/>
      <c r="CN38" s="704"/>
      <c r="CO38" s="704"/>
      <c r="CP38" s="704"/>
      <c r="CQ38" s="704"/>
      <c r="CR38" s="704"/>
      <c r="CS38" s="704"/>
      <c r="CT38" s="704"/>
      <c r="CU38" s="704"/>
      <c r="CV38" s="704"/>
      <c r="CW38" s="704"/>
      <c r="CX38" s="704"/>
      <c r="CY38" s="704"/>
      <c r="CZ38" s="704"/>
      <c r="DA38" s="704"/>
      <c r="DB38" s="704"/>
      <c r="DC38" s="704"/>
      <c r="DD38" s="704"/>
      <c r="DE38" s="704"/>
      <c r="DF38" s="704"/>
      <c r="DG38" s="704"/>
      <c r="DH38" s="704"/>
      <c r="DI38" s="704"/>
      <c r="DJ38" s="704"/>
      <c r="DK38" s="704"/>
      <c r="DL38" s="704"/>
      <c r="DM38" s="704"/>
      <c r="DN38" s="704"/>
      <c r="DO38" s="704"/>
      <c r="DP38" s="704"/>
      <c r="DQ38" s="704"/>
      <c r="DR38" s="704"/>
      <c r="DS38" s="704"/>
      <c r="DT38" s="704"/>
      <c r="DU38" s="704"/>
      <c r="DV38" s="704"/>
      <c r="DW38" s="404"/>
      <c r="DY38" s="405"/>
      <c r="DZ38" s="668" t="s">
        <v>454</v>
      </c>
      <c r="EA38" s="668"/>
      <c r="EB38" s="668"/>
      <c r="EC38" s="668"/>
      <c r="ED38" s="668"/>
      <c r="EE38" s="668"/>
      <c r="EF38" s="668"/>
      <c r="EG38" s="668"/>
      <c r="EH38" s="668"/>
      <c r="EI38" s="668"/>
      <c r="EJ38" s="668"/>
      <c r="EK38" s="668"/>
      <c r="EL38" s="668"/>
      <c r="EM38" s="668"/>
      <c r="EN38" s="668"/>
      <c r="EO38" s="668"/>
      <c r="EP38" s="668"/>
      <c r="EQ38" s="668"/>
      <c r="ER38" s="668"/>
      <c r="ES38" s="668"/>
      <c r="ET38" s="668"/>
      <c r="EU38" s="668"/>
      <c r="EV38" s="668"/>
      <c r="EW38" s="668"/>
      <c r="EX38" s="668"/>
      <c r="EY38" s="668"/>
      <c r="EZ38" s="670" t="s">
        <v>455</v>
      </c>
      <c r="FA38" s="670"/>
      <c r="FB38" s="671" t="e">
        <f>+AG81+FB26+FB35</f>
        <v>#REF!</v>
      </c>
      <c r="FC38" s="671"/>
      <c r="FD38" s="671"/>
      <c r="FE38" s="671"/>
      <c r="FF38" s="671"/>
      <c r="FG38" s="671"/>
      <c r="FH38" s="671"/>
      <c r="FI38" s="671"/>
      <c r="FJ38" s="671"/>
      <c r="FK38" s="671"/>
      <c r="FL38" s="671"/>
    </row>
    <row r="39" spans="1:168" ht="6" customHeight="1">
      <c r="A39" s="702" t="s">
        <v>456</v>
      </c>
      <c r="B39" s="702"/>
      <c r="C39" s="702"/>
      <c r="D39" s="702"/>
      <c r="E39" s="702"/>
      <c r="F39" s="702"/>
      <c r="G39" s="702"/>
      <c r="H39" s="702"/>
      <c r="I39" s="702"/>
      <c r="J39" s="702"/>
      <c r="K39" s="702"/>
      <c r="L39" s="702"/>
      <c r="M39" s="702"/>
      <c r="N39" s="702"/>
      <c r="O39" s="702"/>
      <c r="P39" s="702"/>
      <c r="Q39" s="702"/>
      <c r="R39" s="702"/>
      <c r="S39" s="702"/>
      <c r="T39" s="652">
        <f>SUM(T11:AD38)</f>
        <v>35514</v>
      </c>
      <c r="U39" s="652"/>
      <c r="V39" s="652"/>
      <c r="W39" s="652"/>
      <c r="X39" s="652"/>
      <c r="Y39" s="652"/>
      <c r="Z39" s="652"/>
      <c r="AA39" s="652"/>
      <c r="AB39" s="652"/>
      <c r="AC39" s="652"/>
      <c r="AD39" s="652"/>
      <c r="AE39" s="660" t="e">
        <f>SUM(AE11:AO38)</f>
        <v>#REF!</v>
      </c>
      <c r="AF39" s="660"/>
      <c r="AG39" s="660"/>
      <c r="AH39" s="660"/>
      <c r="AI39" s="660"/>
      <c r="AJ39" s="660"/>
      <c r="AK39" s="660"/>
      <c r="AL39" s="660"/>
      <c r="AM39" s="660"/>
      <c r="AN39" s="660"/>
      <c r="AO39" s="660"/>
      <c r="AP39" s="652" t="e">
        <f>+T39+AE39</f>
        <v>#REF!</v>
      </c>
      <c r="AQ39" s="652"/>
      <c r="AR39" s="652"/>
      <c r="AS39" s="652"/>
      <c r="AT39" s="652"/>
      <c r="AU39" s="652"/>
      <c r="AV39" s="652"/>
      <c r="AW39" s="652"/>
      <c r="AX39" s="652"/>
      <c r="AY39" s="652"/>
      <c r="AZ39" s="652"/>
      <c r="BA39" s="660" t="e">
        <f>SUM(BA11:BK38)</f>
        <v>#REF!</v>
      </c>
      <c r="BB39" s="660"/>
      <c r="BC39" s="660"/>
      <c r="BD39" s="660"/>
      <c r="BE39" s="660"/>
      <c r="BF39" s="660"/>
      <c r="BG39" s="660"/>
      <c r="BH39" s="660"/>
      <c r="BI39" s="660"/>
      <c r="BJ39" s="660"/>
      <c r="BK39" s="660"/>
      <c r="BL39" s="652" t="e">
        <f>+T39+BA39</f>
        <v>#REF!</v>
      </c>
      <c r="BM39" s="652"/>
      <c r="BN39" s="652"/>
      <c r="BO39" s="652"/>
      <c r="BP39" s="652"/>
      <c r="BQ39" s="652"/>
      <c r="BR39" s="652"/>
      <c r="BS39" s="652"/>
      <c r="BT39" s="652"/>
      <c r="BU39" s="652"/>
      <c r="BV39" s="652"/>
      <c r="BW39" s="704"/>
      <c r="BX39" s="704"/>
      <c r="BY39" s="704"/>
      <c r="BZ39" s="704"/>
      <c r="CA39" s="704"/>
      <c r="CB39" s="704"/>
      <c r="CC39" s="704"/>
      <c r="CD39" s="704"/>
      <c r="CE39" s="704"/>
      <c r="CF39" s="704"/>
      <c r="CG39" s="704"/>
      <c r="CH39" s="704"/>
      <c r="CI39" s="704"/>
      <c r="CJ39" s="704"/>
      <c r="CK39" s="704"/>
      <c r="CL39" s="704"/>
      <c r="CM39" s="704"/>
      <c r="CN39" s="704"/>
      <c r="CO39" s="704"/>
      <c r="CP39" s="704"/>
      <c r="CQ39" s="704"/>
      <c r="CR39" s="704"/>
      <c r="CS39" s="704"/>
      <c r="CT39" s="704"/>
      <c r="CU39" s="704"/>
      <c r="CV39" s="704"/>
      <c r="CW39" s="704"/>
      <c r="CX39" s="704"/>
      <c r="CY39" s="704"/>
      <c r="CZ39" s="704"/>
      <c r="DA39" s="704"/>
      <c r="DB39" s="704"/>
      <c r="DC39" s="704"/>
      <c r="DD39" s="704"/>
      <c r="DE39" s="704"/>
      <c r="DF39" s="704"/>
      <c r="DG39" s="704"/>
      <c r="DH39" s="704"/>
      <c r="DI39" s="704"/>
      <c r="DJ39" s="704"/>
      <c r="DK39" s="704"/>
      <c r="DL39" s="704"/>
      <c r="DM39" s="704"/>
      <c r="DN39" s="704"/>
      <c r="DO39" s="704"/>
      <c r="DP39" s="704"/>
      <c r="DQ39" s="704"/>
      <c r="DR39" s="704"/>
      <c r="DS39" s="704"/>
      <c r="DT39" s="704"/>
      <c r="DU39" s="704"/>
      <c r="DV39" s="704"/>
      <c r="DW39" s="404"/>
      <c r="DY39" s="407"/>
      <c r="DZ39" s="668"/>
      <c r="EA39" s="668"/>
      <c r="EB39" s="668"/>
      <c r="EC39" s="668"/>
      <c r="ED39" s="668"/>
      <c r="EE39" s="668"/>
      <c r="EF39" s="668"/>
      <c r="EG39" s="668"/>
      <c r="EH39" s="668"/>
      <c r="EI39" s="668"/>
      <c r="EJ39" s="668"/>
      <c r="EK39" s="668"/>
      <c r="EL39" s="668"/>
      <c r="EM39" s="668"/>
      <c r="EN39" s="668"/>
      <c r="EO39" s="668"/>
      <c r="EP39" s="668"/>
      <c r="EQ39" s="668"/>
      <c r="ER39" s="668"/>
      <c r="ES39" s="668"/>
      <c r="ET39" s="668"/>
      <c r="EU39" s="668"/>
      <c r="EV39" s="668"/>
      <c r="EW39" s="668"/>
      <c r="EX39" s="668"/>
      <c r="EY39" s="668"/>
      <c r="EZ39" s="670"/>
      <c r="FA39" s="670"/>
      <c r="FB39" s="671"/>
      <c r="FC39" s="671"/>
      <c r="FD39" s="671"/>
      <c r="FE39" s="671"/>
      <c r="FF39" s="671"/>
      <c r="FG39" s="671"/>
      <c r="FH39" s="671"/>
      <c r="FI39" s="671"/>
      <c r="FJ39" s="671"/>
      <c r="FK39" s="671"/>
      <c r="FL39" s="671"/>
    </row>
    <row r="40" spans="1:168" ht="6" customHeight="1">
      <c r="A40" s="702"/>
      <c r="B40" s="702"/>
      <c r="C40" s="702"/>
      <c r="D40" s="702"/>
      <c r="E40" s="702"/>
      <c r="F40" s="702"/>
      <c r="G40" s="702"/>
      <c r="H40" s="702"/>
      <c r="I40" s="702"/>
      <c r="J40" s="702"/>
      <c r="K40" s="702"/>
      <c r="L40" s="702"/>
      <c r="M40" s="702"/>
      <c r="N40" s="702"/>
      <c r="O40" s="702"/>
      <c r="P40" s="702"/>
      <c r="Q40" s="702"/>
      <c r="R40" s="702"/>
      <c r="S40" s="702"/>
      <c r="T40" s="652"/>
      <c r="U40" s="652"/>
      <c r="V40" s="652"/>
      <c r="W40" s="652"/>
      <c r="X40" s="652"/>
      <c r="Y40" s="652"/>
      <c r="Z40" s="652"/>
      <c r="AA40" s="652"/>
      <c r="AB40" s="652"/>
      <c r="AC40" s="652"/>
      <c r="AD40" s="652"/>
      <c r="AE40" s="660"/>
      <c r="AF40" s="660"/>
      <c r="AG40" s="660"/>
      <c r="AH40" s="660"/>
      <c r="AI40" s="660"/>
      <c r="AJ40" s="660"/>
      <c r="AK40" s="660"/>
      <c r="AL40" s="660"/>
      <c r="AM40" s="660"/>
      <c r="AN40" s="660"/>
      <c r="AO40" s="660"/>
      <c r="AP40" s="652"/>
      <c r="AQ40" s="652"/>
      <c r="AR40" s="652"/>
      <c r="AS40" s="652"/>
      <c r="AT40" s="652"/>
      <c r="AU40" s="652"/>
      <c r="AV40" s="652"/>
      <c r="AW40" s="652"/>
      <c r="AX40" s="652"/>
      <c r="AY40" s="652"/>
      <c r="AZ40" s="652"/>
      <c r="BA40" s="660"/>
      <c r="BB40" s="660"/>
      <c r="BC40" s="660"/>
      <c r="BD40" s="660"/>
      <c r="BE40" s="660"/>
      <c r="BF40" s="660"/>
      <c r="BG40" s="660"/>
      <c r="BH40" s="660"/>
      <c r="BI40" s="660"/>
      <c r="BJ40" s="660"/>
      <c r="BK40" s="660"/>
      <c r="BL40" s="652"/>
      <c r="BM40" s="652"/>
      <c r="BN40" s="652"/>
      <c r="BO40" s="652"/>
      <c r="BP40" s="652"/>
      <c r="BQ40" s="652"/>
      <c r="BR40" s="652"/>
      <c r="BS40" s="652"/>
      <c r="BT40" s="652"/>
      <c r="BU40" s="652"/>
      <c r="BV40" s="652"/>
      <c r="BW40" s="704"/>
      <c r="BX40" s="704"/>
      <c r="BY40" s="704"/>
      <c r="BZ40" s="704"/>
      <c r="CA40" s="704"/>
      <c r="CB40" s="704"/>
      <c r="CC40" s="704"/>
      <c r="CD40" s="704"/>
      <c r="CE40" s="704"/>
      <c r="CF40" s="704"/>
      <c r="CG40" s="704"/>
      <c r="CH40" s="704"/>
      <c r="CI40" s="704"/>
      <c r="CJ40" s="704"/>
      <c r="CK40" s="704"/>
      <c r="CL40" s="704"/>
      <c r="CM40" s="704"/>
      <c r="CN40" s="704"/>
      <c r="CO40" s="704"/>
      <c r="CP40" s="704"/>
      <c r="CQ40" s="704"/>
      <c r="CR40" s="704"/>
      <c r="CS40" s="704"/>
      <c r="CT40" s="704"/>
      <c r="CU40" s="704"/>
      <c r="CV40" s="704"/>
      <c r="CW40" s="704"/>
      <c r="CX40" s="704"/>
      <c r="CY40" s="704"/>
      <c r="CZ40" s="704"/>
      <c r="DA40" s="704"/>
      <c r="DB40" s="704"/>
      <c r="DC40" s="704"/>
      <c r="DD40" s="704"/>
      <c r="DE40" s="704"/>
      <c r="DF40" s="704"/>
      <c r="DG40" s="704"/>
      <c r="DH40" s="704"/>
      <c r="DI40" s="704"/>
      <c r="DJ40" s="704"/>
      <c r="DK40" s="704"/>
      <c r="DL40" s="704"/>
      <c r="DM40" s="704"/>
      <c r="DN40" s="704"/>
      <c r="DO40" s="704"/>
      <c r="DP40" s="704"/>
      <c r="DQ40" s="704"/>
      <c r="DR40" s="704"/>
      <c r="DS40" s="704"/>
      <c r="DT40" s="704"/>
      <c r="DU40" s="704"/>
      <c r="DV40" s="704"/>
      <c r="DW40" s="404"/>
      <c r="DY40" s="407"/>
      <c r="DZ40" s="662" t="s">
        <v>457</v>
      </c>
      <c r="EA40" s="662"/>
      <c r="EB40" s="662"/>
      <c r="EC40" s="662"/>
      <c r="ED40" s="662"/>
      <c r="EE40" s="662"/>
      <c r="EF40" s="662"/>
      <c r="EG40" s="662"/>
      <c r="EH40" s="662"/>
      <c r="EI40" s="662"/>
      <c r="EJ40" s="662"/>
      <c r="EK40" s="662"/>
      <c r="EL40" s="662"/>
      <c r="EM40" s="662"/>
      <c r="EN40" s="662"/>
      <c r="EO40" s="662"/>
      <c r="EP40" s="662"/>
      <c r="EQ40" s="662"/>
      <c r="ER40" s="662"/>
      <c r="ES40" s="662"/>
      <c r="ET40" s="662"/>
      <c r="EU40" s="662"/>
      <c r="EV40" s="662"/>
      <c r="EW40" s="662"/>
      <c r="EX40" s="662"/>
      <c r="EY40" s="662"/>
      <c r="EZ40" s="674"/>
      <c r="FA40" s="674"/>
      <c r="FB40" s="674"/>
      <c r="FC40" s="674"/>
      <c r="FD40" s="674"/>
      <c r="FE40" s="674"/>
      <c r="FF40" s="674"/>
      <c r="FG40" s="674"/>
      <c r="FH40" s="674"/>
      <c r="FI40" s="674"/>
      <c r="FJ40" s="674"/>
      <c r="FK40" s="674"/>
      <c r="FL40" s="674"/>
    </row>
    <row r="41" spans="1:168" ht="6" customHeight="1">
      <c r="A41" s="403"/>
      <c r="B41" s="416"/>
      <c r="C41" s="676" t="s">
        <v>458</v>
      </c>
      <c r="D41" s="676"/>
      <c r="E41" s="676"/>
      <c r="F41" s="676"/>
      <c r="G41" s="676"/>
      <c r="H41" s="676"/>
      <c r="I41" s="676"/>
      <c r="J41" s="676"/>
      <c r="K41" s="676"/>
      <c r="L41" s="676"/>
      <c r="M41" s="676"/>
      <c r="N41" s="676"/>
      <c r="O41" s="676"/>
      <c r="P41" s="676"/>
      <c r="Q41" s="676"/>
      <c r="R41" s="676"/>
      <c r="S41" s="676"/>
      <c r="T41" s="649">
        <v>17230</v>
      </c>
      <c r="U41" s="649"/>
      <c r="V41" s="649"/>
      <c r="W41" s="649"/>
      <c r="X41" s="649"/>
      <c r="Y41" s="649"/>
      <c r="Z41" s="649"/>
      <c r="AA41" s="649"/>
      <c r="AB41" s="649"/>
      <c r="AC41" s="649"/>
      <c r="AD41" s="649"/>
      <c r="AE41" s="650"/>
      <c r="AF41" s="650"/>
      <c r="AG41" s="650"/>
      <c r="AH41" s="650"/>
      <c r="AI41" s="650"/>
      <c r="AJ41" s="650"/>
      <c r="AK41" s="650"/>
      <c r="AL41" s="650"/>
      <c r="AM41" s="650"/>
      <c r="AN41" s="650"/>
      <c r="AO41" s="650"/>
      <c r="AP41" s="649">
        <f>+T41+AE41</f>
        <v>17230</v>
      </c>
      <c r="AQ41" s="649"/>
      <c r="AR41" s="649"/>
      <c r="AS41" s="649"/>
      <c r="AT41" s="649"/>
      <c r="AU41" s="649"/>
      <c r="AV41" s="649"/>
      <c r="AW41" s="649"/>
      <c r="AX41" s="649"/>
      <c r="AY41" s="649"/>
      <c r="AZ41" s="649"/>
      <c r="BA41" s="650"/>
      <c r="BB41" s="650"/>
      <c r="BC41" s="650"/>
      <c r="BD41" s="650"/>
      <c r="BE41" s="650"/>
      <c r="BF41" s="650"/>
      <c r="BG41" s="650"/>
      <c r="BH41" s="650"/>
      <c r="BI41" s="650"/>
      <c r="BJ41" s="650"/>
      <c r="BK41" s="650"/>
      <c r="BL41" s="649">
        <f>+T41+BA41</f>
        <v>17230</v>
      </c>
      <c r="BM41" s="649"/>
      <c r="BN41" s="649"/>
      <c r="BO41" s="649"/>
      <c r="BP41" s="649"/>
      <c r="BQ41" s="649"/>
      <c r="BR41" s="649"/>
      <c r="BS41" s="649"/>
      <c r="BT41" s="649"/>
      <c r="BU41" s="649"/>
      <c r="BV41" s="649"/>
      <c r="BW41" s="705"/>
      <c r="BX41" s="705"/>
      <c r="BY41" s="705"/>
      <c r="BZ41" s="705"/>
      <c r="CA41" s="705"/>
      <c r="CB41" s="705"/>
      <c r="CC41" s="705"/>
      <c r="CD41" s="705"/>
      <c r="CE41" s="705"/>
      <c r="CF41" s="705"/>
      <c r="CG41" s="705"/>
      <c r="CH41" s="705"/>
      <c r="CI41" s="705"/>
      <c r="CJ41" s="705"/>
      <c r="CK41" s="705"/>
      <c r="CL41" s="705"/>
      <c r="CM41" s="705"/>
      <c r="CN41" s="705"/>
      <c r="CO41" s="705"/>
      <c r="CP41" s="705"/>
      <c r="CQ41" s="705"/>
      <c r="CR41" s="705"/>
      <c r="CS41" s="705"/>
      <c r="CT41" s="705"/>
      <c r="CU41" s="705"/>
      <c r="CV41" s="705"/>
      <c r="CW41" s="705"/>
      <c r="CX41" s="705"/>
      <c r="CY41" s="705"/>
      <c r="CZ41" s="705"/>
      <c r="DA41" s="705"/>
      <c r="DB41" s="705"/>
      <c r="DC41" s="705"/>
      <c r="DD41" s="705"/>
      <c r="DE41" s="705"/>
      <c r="DF41" s="705"/>
      <c r="DG41" s="705"/>
      <c r="DH41" s="705"/>
      <c r="DI41" s="705"/>
      <c r="DJ41" s="705"/>
      <c r="DK41" s="705"/>
      <c r="DL41" s="705"/>
      <c r="DM41" s="705"/>
      <c r="DN41" s="705"/>
      <c r="DO41" s="705"/>
      <c r="DP41" s="705"/>
      <c r="DQ41" s="705"/>
      <c r="DR41" s="705"/>
      <c r="DS41" s="705"/>
      <c r="DT41" s="705"/>
      <c r="DU41" s="705"/>
      <c r="DV41" s="705"/>
      <c r="DW41" s="404"/>
      <c r="DY41" s="408"/>
      <c r="DZ41" s="662"/>
      <c r="EA41" s="662"/>
      <c r="EB41" s="662"/>
      <c r="EC41" s="662"/>
      <c r="ED41" s="662"/>
      <c r="EE41" s="662"/>
      <c r="EF41" s="662"/>
      <c r="EG41" s="662"/>
      <c r="EH41" s="662"/>
      <c r="EI41" s="662"/>
      <c r="EJ41" s="662"/>
      <c r="EK41" s="662"/>
      <c r="EL41" s="662"/>
      <c r="EM41" s="662"/>
      <c r="EN41" s="662"/>
      <c r="EO41" s="662"/>
      <c r="EP41" s="662"/>
      <c r="EQ41" s="662"/>
      <c r="ER41" s="662"/>
      <c r="ES41" s="662"/>
      <c r="ET41" s="662"/>
      <c r="EU41" s="662"/>
      <c r="EV41" s="662"/>
      <c r="EW41" s="662"/>
      <c r="EX41" s="662"/>
      <c r="EY41" s="662"/>
      <c r="EZ41" s="674"/>
      <c r="FA41" s="674"/>
      <c r="FB41" s="674"/>
      <c r="FC41" s="674"/>
      <c r="FD41" s="674"/>
      <c r="FE41" s="674"/>
      <c r="FF41" s="674"/>
      <c r="FG41" s="674"/>
      <c r="FH41" s="674"/>
      <c r="FI41" s="674"/>
      <c r="FJ41" s="674"/>
      <c r="FK41" s="674"/>
      <c r="FL41" s="674"/>
    </row>
    <row r="42" spans="1:168" ht="6" customHeight="1">
      <c r="A42" s="406"/>
      <c r="B42" s="417"/>
      <c r="C42" s="676"/>
      <c r="D42" s="676"/>
      <c r="E42" s="676"/>
      <c r="F42" s="676"/>
      <c r="G42" s="676"/>
      <c r="H42" s="676"/>
      <c r="I42" s="676"/>
      <c r="J42" s="676"/>
      <c r="K42" s="676"/>
      <c r="L42" s="676"/>
      <c r="M42" s="676"/>
      <c r="N42" s="676"/>
      <c r="O42" s="676"/>
      <c r="P42" s="676"/>
      <c r="Q42" s="676"/>
      <c r="R42" s="676"/>
      <c r="S42" s="676"/>
      <c r="T42" s="649"/>
      <c r="U42" s="649"/>
      <c r="V42" s="649"/>
      <c r="W42" s="649"/>
      <c r="X42" s="649"/>
      <c r="Y42" s="649"/>
      <c r="Z42" s="649"/>
      <c r="AA42" s="649"/>
      <c r="AB42" s="649"/>
      <c r="AC42" s="649"/>
      <c r="AD42" s="649"/>
      <c r="AE42" s="650"/>
      <c r="AF42" s="650"/>
      <c r="AG42" s="650"/>
      <c r="AH42" s="650"/>
      <c r="AI42" s="650"/>
      <c r="AJ42" s="650"/>
      <c r="AK42" s="650"/>
      <c r="AL42" s="650"/>
      <c r="AM42" s="650"/>
      <c r="AN42" s="650"/>
      <c r="AO42" s="650"/>
      <c r="AP42" s="649"/>
      <c r="AQ42" s="649"/>
      <c r="AR42" s="649"/>
      <c r="AS42" s="649"/>
      <c r="AT42" s="649"/>
      <c r="AU42" s="649"/>
      <c r="AV42" s="649"/>
      <c r="AW42" s="649"/>
      <c r="AX42" s="649"/>
      <c r="AY42" s="649"/>
      <c r="AZ42" s="649"/>
      <c r="BA42" s="650"/>
      <c r="BB42" s="650"/>
      <c r="BC42" s="650"/>
      <c r="BD42" s="650"/>
      <c r="BE42" s="650"/>
      <c r="BF42" s="650"/>
      <c r="BG42" s="650"/>
      <c r="BH42" s="650"/>
      <c r="BI42" s="650"/>
      <c r="BJ42" s="650"/>
      <c r="BK42" s="650"/>
      <c r="BL42" s="649"/>
      <c r="BM42" s="649"/>
      <c r="BN42" s="649"/>
      <c r="BO42" s="649"/>
      <c r="BP42" s="649"/>
      <c r="BQ42" s="649"/>
      <c r="BR42" s="649"/>
      <c r="BS42" s="649"/>
      <c r="BT42" s="649"/>
      <c r="BU42" s="649"/>
      <c r="BV42" s="649"/>
      <c r="BW42" s="705"/>
      <c r="BX42" s="705"/>
      <c r="BY42" s="705"/>
      <c r="BZ42" s="705"/>
      <c r="CA42" s="705"/>
      <c r="CB42" s="705"/>
      <c r="CC42" s="705"/>
      <c r="CD42" s="705"/>
      <c r="CE42" s="705"/>
      <c r="CF42" s="705"/>
      <c r="CG42" s="705"/>
      <c r="CH42" s="705"/>
      <c r="CI42" s="705"/>
      <c r="CJ42" s="705"/>
      <c r="CK42" s="705"/>
      <c r="CL42" s="705"/>
      <c r="CM42" s="705"/>
      <c r="CN42" s="705"/>
      <c r="CO42" s="705"/>
      <c r="CP42" s="705"/>
      <c r="CQ42" s="705"/>
      <c r="CR42" s="705"/>
      <c r="CS42" s="705"/>
      <c r="CT42" s="705"/>
      <c r="CU42" s="705"/>
      <c r="CV42" s="705"/>
      <c r="CW42" s="705"/>
      <c r="CX42" s="705"/>
      <c r="CY42" s="705"/>
      <c r="CZ42" s="705"/>
      <c r="DA42" s="705"/>
      <c r="DB42" s="705"/>
      <c r="DC42" s="705"/>
      <c r="DD42" s="705"/>
      <c r="DE42" s="705"/>
      <c r="DF42" s="705"/>
      <c r="DG42" s="705"/>
      <c r="DH42" s="705"/>
      <c r="DI42" s="705"/>
      <c r="DJ42" s="705"/>
      <c r="DK42" s="705"/>
      <c r="DL42" s="705"/>
      <c r="DM42" s="705"/>
      <c r="DN42" s="705"/>
      <c r="DO42" s="705"/>
      <c r="DP42" s="705"/>
      <c r="DQ42" s="705"/>
      <c r="DR42" s="705"/>
      <c r="DS42" s="705"/>
      <c r="DT42" s="705"/>
      <c r="DU42" s="705"/>
      <c r="DV42" s="705"/>
      <c r="DW42" s="404"/>
      <c r="DY42" s="668" t="s">
        <v>459</v>
      </c>
      <c r="DZ42" s="668"/>
      <c r="EA42" s="668"/>
      <c r="EB42" s="668"/>
      <c r="EC42" s="668"/>
      <c r="ED42" s="668"/>
      <c r="EE42" s="668"/>
      <c r="EF42" s="668"/>
      <c r="EG42" s="668"/>
      <c r="EH42" s="668"/>
      <c r="EI42" s="668"/>
      <c r="EJ42" s="668"/>
      <c r="EK42" s="668"/>
      <c r="EL42" s="668"/>
      <c r="EM42" s="668"/>
      <c r="EN42" s="668"/>
      <c r="EO42" s="668"/>
      <c r="EP42" s="668"/>
      <c r="EQ42" s="668"/>
      <c r="ER42" s="668"/>
      <c r="ES42" s="668"/>
      <c r="ET42" s="668"/>
      <c r="EU42" s="668"/>
      <c r="EV42" s="668"/>
      <c r="EW42" s="668"/>
      <c r="EX42" s="668"/>
      <c r="EY42" s="668"/>
      <c r="EZ42" s="670" t="s">
        <v>460</v>
      </c>
      <c r="FA42" s="670"/>
      <c r="FB42" s="671" t="e">
        <f>FB38+EZ40</f>
        <v>#REF!</v>
      </c>
      <c r="FC42" s="671"/>
      <c r="FD42" s="671"/>
      <c r="FE42" s="671"/>
      <c r="FF42" s="671"/>
      <c r="FG42" s="671"/>
      <c r="FH42" s="671"/>
      <c r="FI42" s="671"/>
      <c r="FJ42" s="671"/>
      <c r="FK42" s="671"/>
      <c r="FL42" s="671"/>
    </row>
    <row r="43" spans="1:168" ht="6" customHeight="1">
      <c r="A43" s="406"/>
      <c r="B43" s="417"/>
      <c r="C43" s="662" t="s">
        <v>461</v>
      </c>
      <c r="D43" s="662"/>
      <c r="E43" s="662"/>
      <c r="F43" s="662"/>
      <c r="G43" s="662"/>
      <c r="H43" s="662"/>
      <c r="I43" s="662"/>
      <c r="J43" s="662"/>
      <c r="K43" s="662"/>
      <c r="L43" s="662"/>
      <c r="M43" s="662"/>
      <c r="N43" s="662"/>
      <c r="O43" s="662"/>
      <c r="P43" s="662"/>
      <c r="Q43" s="662"/>
      <c r="R43" s="662"/>
      <c r="S43" s="662"/>
      <c r="T43" s="652">
        <v>1941</v>
      </c>
      <c r="U43" s="652"/>
      <c r="V43" s="652"/>
      <c r="W43" s="652"/>
      <c r="X43" s="652"/>
      <c r="Y43" s="652"/>
      <c r="Z43" s="652"/>
      <c r="AA43" s="652"/>
      <c r="AB43" s="652"/>
      <c r="AC43" s="652"/>
      <c r="AD43" s="652"/>
      <c r="AE43" s="660"/>
      <c r="AF43" s="660"/>
      <c r="AG43" s="660"/>
      <c r="AH43" s="660"/>
      <c r="AI43" s="660"/>
      <c r="AJ43" s="660"/>
      <c r="AK43" s="660"/>
      <c r="AL43" s="660"/>
      <c r="AM43" s="660"/>
      <c r="AN43" s="660"/>
      <c r="AO43" s="660"/>
      <c r="AP43" s="652">
        <f>+T43+AE43</f>
        <v>1941</v>
      </c>
      <c r="AQ43" s="652"/>
      <c r="AR43" s="652"/>
      <c r="AS43" s="652"/>
      <c r="AT43" s="652"/>
      <c r="AU43" s="652"/>
      <c r="AV43" s="652"/>
      <c r="AW43" s="652"/>
      <c r="AX43" s="652"/>
      <c r="AY43" s="652"/>
      <c r="AZ43" s="652"/>
      <c r="BA43" s="660"/>
      <c r="BB43" s="660"/>
      <c r="BC43" s="660"/>
      <c r="BD43" s="660"/>
      <c r="BE43" s="660"/>
      <c r="BF43" s="660"/>
      <c r="BG43" s="660"/>
      <c r="BH43" s="660"/>
      <c r="BI43" s="660"/>
      <c r="BJ43" s="660"/>
      <c r="BK43" s="660"/>
      <c r="BL43" s="652">
        <f>+T43+BA43</f>
        <v>1941</v>
      </c>
      <c r="BM43" s="652"/>
      <c r="BN43" s="652"/>
      <c r="BO43" s="652"/>
      <c r="BP43" s="652"/>
      <c r="BQ43" s="652"/>
      <c r="BR43" s="652"/>
      <c r="BS43" s="652"/>
      <c r="BT43" s="652"/>
      <c r="BU43" s="652"/>
      <c r="BV43" s="652"/>
      <c r="BW43" s="705"/>
      <c r="BX43" s="705"/>
      <c r="BY43" s="705"/>
      <c r="BZ43" s="705"/>
      <c r="CA43" s="705"/>
      <c r="CB43" s="705"/>
      <c r="CC43" s="705"/>
      <c r="CD43" s="705"/>
      <c r="CE43" s="705"/>
      <c r="CF43" s="705"/>
      <c r="CG43" s="705"/>
      <c r="CH43" s="705"/>
      <c r="CI43" s="705"/>
      <c r="CJ43" s="705"/>
      <c r="CK43" s="705"/>
      <c r="CL43" s="705"/>
      <c r="CM43" s="705"/>
      <c r="CN43" s="705"/>
      <c r="CO43" s="705"/>
      <c r="CP43" s="705"/>
      <c r="CQ43" s="705"/>
      <c r="CR43" s="705"/>
      <c r="CS43" s="705"/>
      <c r="CT43" s="705"/>
      <c r="CU43" s="705"/>
      <c r="CV43" s="705"/>
      <c r="CW43" s="705"/>
      <c r="CX43" s="705"/>
      <c r="CY43" s="705"/>
      <c r="CZ43" s="705"/>
      <c r="DA43" s="705"/>
      <c r="DB43" s="705"/>
      <c r="DC43" s="705"/>
      <c r="DD43" s="705"/>
      <c r="DE43" s="705"/>
      <c r="DF43" s="705"/>
      <c r="DG43" s="705"/>
      <c r="DH43" s="705"/>
      <c r="DI43" s="705"/>
      <c r="DJ43" s="705"/>
      <c r="DK43" s="705"/>
      <c r="DL43" s="705"/>
      <c r="DM43" s="705"/>
      <c r="DN43" s="705"/>
      <c r="DO43" s="705"/>
      <c r="DP43" s="705"/>
      <c r="DQ43" s="705"/>
      <c r="DR43" s="705"/>
      <c r="DS43" s="705"/>
      <c r="DT43" s="705"/>
      <c r="DU43" s="705"/>
      <c r="DV43" s="705"/>
      <c r="DW43" s="404"/>
      <c r="DY43" s="668"/>
      <c r="DZ43" s="668"/>
      <c r="EA43" s="668"/>
      <c r="EB43" s="668"/>
      <c r="EC43" s="668"/>
      <c r="ED43" s="668"/>
      <c r="EE43" s="668"/>
      <c r="EF43" s="668"/>
      <c r="EG43" s="668"/>
      <c r="EH43" s="668"/>
      <c r="EI43" s="668"/>
      <c r="EJ43" s="668"/>
      <c r="EK43" s="668"/>
      <c r="EL43" s="668"/>
      <c r="EM43" s="668"/>
      <c r="EN43" s="668"/>
      <c r="EO43" s="668"/>
      <c r="EP43" s="668"/>
      <c r="EQ43" s="668"/>
      <c r="ER43" s="668"/>
      <c r="ES43" s="668"/>
      <c r="ET43" s="668"/>
      <c r="EU43" s="668"/>
      <c r="EV43" s="668"/>
      <c r="EW43" s="668"/>
      <c r="EX43" s="668"/>
      <c r="EY43" s="668"/>
      <c r="EZ43" s="670"/>
      <c r="FA43" s="670"/>
      <c r="FB43" s="671"/>
      <c r="FC43" s="671"/>
      <c r="FD43" s="671"/>
      <c r="FE43" s="671"/>
      <c r="FF43" s="671"/>
      <c r="FG43" s="671"/>
      <c r="FH43" s="671"/>
      <c r="FI43" s="671"/>
      <c r="FJ43" s="671"/>
      <c r="FK43" s="671"/>
      <c r="FL43" s="671"/>
    </row>
    <row r="44" spans="1:168" ht="6" customHeight="1">
      <c r="A44" s="406"/>
      <c r="B44" s="417"/>
      <c r="C44" s="662"/>
      <c r="D44" s="662"/>
      <c r="E44" s="662"/>
      <c r="F44" s="662"/>
      <c r="G44" s="662"/>
      <c r="H44" s="662"/>
      <c r="I44" s="662"/>
      <c r="J44" s="662"/>
      <c r="K44" s="662"/>
      <c r="L44" s="662"/>
      <c r="M44" s="662"/>
      <c r="N44" s="662"/>
      <c r="O44" s="662"/>
      <c r="P44" s="662"/>
      <c r="Q44" s="662"/>
      <c r="R44" s="662"/>
      <c r="S44" s="662"/>
      <c r="T44" s="652"/>
      <c r="U44" s="652"/>
      <c r="V44" s="652"/>
      <c r="W44" s="652"/>
      <c r="X44" s="652"/>
      <c r="Y44" s="652"/>
      <c r="Z44" s="652"/>
      <c r="AA44" s="652"/>
      <c r="AB44" s="652"/>
      <c r="AC44" s="652"/>
      <c r="AD44" s="652"/>
      <c r="AE44" s="660"/>
      <c r="AF44" s="660"/>
      <c r="AG44" s="660"/>
      <c r="AH44" s="660"/>
      <c r="AI44" s="660"/>
      <c r="AJ44" s="660"/>
      <c r="AK44" s="660"/>
      <c r="AL44" s="660"/>
      <c r="AM44" s="660"/>
      <c r="AN44" s="660"/>
      <c r="AO44" s="660"/>
      <c r="AP44" s="652"/>
      <c r="AQ44" s="652"/>
      <c r="AR44" s="652"/>
      <c r="AS44" s="652"/>
      <c r="AT44" s="652"/>
      <c r="AU44" s="652"/>
      <c r="AV44" s="652"/>
      <c r="AW44" s="652"/>
      <c r="AX44" s="652"/>
      <c r="AY44" s="652"/>
      <c r="AZ44" s="652"/>
      <c r="BA44" s="660"/>
      <c r="BB44" s="660"/>
      <c r="BC44" s="660"/>
      <c r="BD44" s="660"/>
      <c r="BE44" s="660"/>
      <c r="BF44" s="660"/>
      <c r="BG44" s="660"/>
      <c r="BH44" s="660"/>
      <c r="BI44" s="660"/>
      <c r="BJ44" s="660"/>
      <c r="BK44" s="660"/>
      <c r="BL44" s="652"/>
      <c r="BM44" s="652"/>
      <c r="BN44" s="652"/>
      <c r="BO44" s="652"/>
      <c r="BP44" s="652"/>
      <c r="BQ44" s="652"/>
      <c r="BR44" s="652"/>
      <c r="BS44" s="652"/>
      <c r="BT44" s="652"/>
      <c r="BU44" s="652"/>
      <c r="BV44" s="652"/>
      <c r="BW44" s="705"/>
      <c r="BX44" s="705"/>
      <c r="BY44" s="705"/>
      <c r="BZ44" s="705"/>
      <c r="CA44" s="705"/>
      <c r="CB44" s="705"/>
      <c r="CC44" s="705"/>
      <c r="CD44" s="705"/>
      <c r="CE44" s="705"/>
      <c r="CF44" s="705"/>
      <c r="CG44" s="705"/>
      <c r="CH44" s="705"/>
      <c r="CI44" s="705"/>
      <c r="CJ44" s="705"/>
      <c r="CK44" s="705"/>
      <c r="CL44" s="705"/>
      <c r="CM44" s="705"/>
      <c r="CN44" s="705"/>
      <c r="CO44" s="705"/>
      <c r="CP44" s="705"/>
      <c r="CQ44" s="705"/>
      <c r="CR44" s="705"/>
      <c r="CS44" s="705"/>
      <c r="CT44" s="705"/>
      <c r="CU44" s="705"/>
      <c r="CV44" s="705"/>
      <c r="CW44" s="705"/>
      <c r="CX44" s="705"/>
      <c r="CY44" s="705"/>
      <c r="CZ44" s="705"/>
      <c r="DA44" s="705"/>
      <c r="DB44" s="705"/>
      <c r="DC44" s="705"/>
      <c r="DD44" s="705"/>
      <c r="DE44" s="705"/>
      <c r="DF44" s="705"/>
      <c r="DG44" s="705"/>
      <c r="DH44" s="705"/>
      <c r="DI44" s="705"/>
      <c r="DJ44" s="705"/>
      <c r="DK44" s="705"/>
      <c r="DL44" s="705"/>
      <c r="DM44" s="705"/>
      <c r="DN44" s="705"/>
      <c r="DO44" s="705"/>
      <c r="DP44" s="705"/>
      <c r="DQ44" s="705"/>
      <c r="DR44" s="705"/>
      <c r="DS44" s="705"/>
      <c r="DT44" s="705"/>
      <c r="DU44" s="705"/>
      <c r="DV44" s="705"/>
      <c r="DW44" s="404"/>
      <c r="EB44" s="398"/>
      <c r="EC44" s="398"/>
      <c r="ED44" s="398"/>
      <c r="EE44" s="398"/>
      <c r="EF44" s="398"/>
      <c r="EG44" s="398"/>
      <c r="EH44" s="398"/>
      <c r="EI44" s="398"/>
      <c r="EJ44" s="398"/>
      <c r="EK44" s="398"/>
      <c r="EL44" s="398"/>
      <c r="EM44" s="398"/>
      <c r="EN44" s="398"/>
      <c r="EO44" s="398"/>
      <c r="EP44" s="398"/>
      <c r="EQ44" s="398"/>
      <c r="ER44" s="398"/>
      <c r="ES44" s="398"/>
      <c r="ET44" s="398"/>
      <c r="EU44" s="398"/>
      <c r="EX44" s="436"/>
      <c r="EZ44" s="411"/>
      <c r="FA44" s="411"/>
      <c r="FB44" s="411"/>
      <c r="FC44" s="411"/>
      <c r="FD44" s="411"/>
      <c r="FE44" s="411"/>
      <c r="FF44" s="411"/>
      <c r="FG44" s="411"/>
      <c r="FH44" s="411"/>
      <c r="FI44" s="411"/>
      <c r="FJ44" s="411"/>
      <c r="FK44" s="411"/>
      <c r="FL44" s="411"/>
    </row>
    <row r="45" spans="1:168" ht="9" customHeight="1">
      <c r="A45" s="406"/>
      <c r="B45" s="417"/>
      <c r="C45" s="662" t="s">
        <v>462</v>
      </c>
      <c r="D45" s="662"/>
      <c r="E45" s="662"/>
      <c r="F45" s="662"/>
      <c r="G45" s="662"/>
      <c r="H45" s="662"/>
      <c r="I45" s="662"/>
      <c r="J45" s="662"/>
      <c r="K45" s="662"/>
      <c r="L45" s="662"/>
      <c r="M45" s="662"/>
      <c r="N45" s="662"/>
      <c r="O45" s="662"/>
      <c r="P45" s="662"/>
      <c r="Q45" s="662"/>
      <c r="R45" s="662"/>
      <c r="S45" s="662"/>
      <c r="T45" s="652">
        <v>408</v>
      </c>
      <c r="U45" s="652"/>
      <c r="V45" s="652"/>
      <c r="W45" s="652"/>
      <c r="X45" s="652"/>
      <c r="Y45" s="652"/>
      <c r="Z45" s="652"/>
      <c r="AA45" s="652"/>
      <c r="AB45" s="652"/>
      <c r="AC45" s="652"/>
      <c r="AD45" s="652"/>
      <c r="AE45" s="660"/>
      <c r="AF45" s="660"/>
      <c r="AG45" s="660"/>
      <c r="AH45" s="660"/>
      <c r="AI45" s="660"/>
      <c r="AJ45" s="660"/>
      <c r="AK45" s="660"/>
      <c r="AL45" s="660"/>
      <c r="AM45" s="660"/>
      <c r="AN45" s="660"/>
      <c r="AO45" s="660"/>
      <c r="AP45" s="652">
        <f>+T45+AE45</f>
        <v>408</v>
      </c>
      <c r="AQ45" s="652"/>
      <c r="AR45" s="652"/>
      <c r="AS45" s="652"/>
      <c r="AT45" s="652"/>
      <c r="AU45" s="652"/>
      <c r="AV45" s="652"/>
      <c r="AW45" s="652"/>
      <c r="AX45" s="652"/>
      <c r="AY45" s="652"/>
      <c r="AZ45" s="652"/>
      <c r="BA45" s="660"/>
      <c r="BB45" s="660"/>
      <c r="BC45" s="660"/>
      <c r="BD45" s="660"/>
      <c r="BE45" s="660"/>
      <c r="BF45" s="660"/>
      <c r="BG45" s="660"/>
      <c r="BH45" s="660"/>
      <c r="BI45" s="660"/>
      <c r="BJ45" s="660"/>
      <c r="BK45" s="660"/>
      <c r="BL45" s="652">
        <f>+T45+BA45</f>
        <v>408</v>
      </c>
      <c r="BM45" s="652"/>
      <c r="BN45" s="652"/>
      <c r="BO45" s="652"/>
      <c r="BP45" s="652"/>
      <c r="BQ45" s="652"/>
      <c r="BR45" s="652"/>
      <c r="BS45" s="652"/>
      <c r="BT45" s="652"/>
      <c r="BU45" s="652"/>
      <c r="BV45" s="652"/>
      <c r="BW45" s="703" t="s">
        <v>512</v>
      </c>
      <c r="BX45" s="703"/>
      <c r="BY45" s="703"/>
      <c r="BZ45" s="703"/>
      <c r="CA45" s="703"/>
      <c r="CB45" s="703"/>
      <c r="CC45" s="703"/>
      <c r="CD45" s="703"/>
      <c r="CE45" s="703"/>
      <c r="CF45" s="703"/>
      <c r="CG45" s="703"/>
      <c r="CH45" s="703"/>
      <c r="CI45" s="703"/>
      <c r="CJ45" s="703"/>
      <c r="CK45" s="703"/>
      <c r="CL45" s="703"/>
      <c r="CM45" s="703"/>
      <c r="CN45" s="703"/>
      <c r="CO45" s="703"/>
      <c r="CP45" s="703"/>
      <c r="CQ45" s="703"/>
      <c r="CR45" s="703"/>
      <c r="CS45" s="703"/>
      <c r="CT45" s="703"/>
      <c r="CU45" s="703"/>
      <c r="CV45" s="703"/>
      <c r="CW45" s="703"/>
      <c r="CX45" s="703"/>
      <c r="CY45" s="703"/>
      <c r="CZ45" s="703"/>
      <c r="DA45" s="703"/>
      <c r="DB45" s="703"/>
      <c r="DC45" s="703"/>
      <c r="DD45" s="703"/>
      <c r="DE45" s="703"/>
      <c r="DF45" s="703"/>
      <c r="DG45" s="703"/>
      <c r="DH45" s="703"/>
      <c r="DI45" s="703"/>
      <c r="DJ45" s="703"/>
      <c r="DK45" s="703"/>
      <c r="DL45" s="703"/>
      <c r="DM45" s="703"/>
      <c r="DN45" s="703"/>
      <c r="DO45" s="703"/>
      <c r="DP45" s="703"/>
      <c r="DQ45" s="703"/>
      <c r="DR45" s="703"/>
      <c r="DS45" s="703"/>
      <c r="DT45" s="703"/>
      <c r="DU45" s="703"/>
      <c r="DV45" s="703"/>
      <c r="DW45" s="404"/>
      <c r="DY45" s="405"/>
      <c r="DZ45" s="668" t="s">
        <v>463</v>
      </c>
      <c r="EA45" s="668"/>
      <c r="EB45" s="668"/>
      <c r="EC45" s="668"/>
      <c r="ED45" s="668"/>
      <c r="EE45" s="668"/>
      <c r="EF45" s="668"/>
      <c r="EG45" s="668"/>
      <c r="EH45" s="668"/>
      <c r="EI45" s="668"/>
      <c r="EJ45" s="668"/>
      <c r="EK45" s="668"/>
      <c r="EL45" s="668"/>
      <c r="EM45" s="668"/>
      <c r="EN45" s="668"/>
      <c r="EO45" s="668"/>
      <c r="EP45" s="668"/>
      <c r="EQ45" s="668"/>
      <c r="ER45" s="668"/>
      <c r="ES45" s="668"/>
      <c r="ET45" s="668"/>
      <c r="EU45" s="668"/>
      <c r="EV45" s="668"/>
      <c r="EW45" s="668"/>
      <c r="EX45" s="668"/>
      <c r="EY45" s="668"/>
      <c r="EZ45" s="670" t="s">
        <v>464</v>
      </c>
      <c r="FA45" s="670"/>
      <c r="FB45" s="671" t="e">
        <f>+BC81+FB26+FB35</f>
        <v>#REF!</v>
      </c>
      <c r="FC45" s="671"/>
      <c r="FD45" s="671"/>
      <c r="FE45" s="671"/>
      <c r="FF45" s="671"/>
      <c r="FG45" s="671"/>
      <c r="FH45" s="671"/>
      <c r="FI45" s="671"/>
      <c r="FJ45" s="671"/>
      <c r="FK45" s="671"/>
      <c r="FL45" s="671"/>
    </row>
    <row r="46" spans="1:168" ht="9" customHeight="1">
      <c r="A46" s="406"/>
      <c r="B46" s="417"/>
      <c r="C46" s="662"/>
      <c r="D46" s="662"/>
      <c r="E46" s="662"/>
      <c r="F46" s="662"/>
      <c r="G46" s="662"/>
      <c r="H46" s="662"/>
      <c r="I46" s="662"/>
      <c r="J46" s="662"/>
      <c r="K46" s="662"/>
      <c r="L46" s="662"/>
      <c r="M46" s="662"/>
      <c r="N46" s="662"/>
      <c r="O46" s="662"/>
      <c r="P46" s="662"/>
      <c r="Q46" s="662"/>
      <c r="R46" s="662"/>
      <c r="S46" s="662"/>
      <c r="T46" s="652"/>
      <c r="U46" s="652"/>
      <c r="V46" s="652"/>
      <c r="W46" s="652"/>
      <c r="X46" s="652"/>
      <c r="Y46" s="652"/>
      <c r="Z46" s="652"/>
      <c r="AA46" s="652"/>
      <c r="AB46" s="652"/>
      <c r="AC46" s="652"/>
      <c r="AD46" s="652"/>
      <c r="AE46" s="660"/>
      <c r="AF46" s="660"/>
      <c r="AG46" s="660"/>
      <c r="AH46" s="660"/>
      <c r="AI46" s="660"/>
      <c r="AJ46" s="660"/>
      <c r="AK46" s="660"/>
      <c r="AL46" s="660"/>
      <c r="AM46" s="660"/>
      <c r="AN46" s="660"/>
      <c r="AO46" s="660"/>
      <c r="AP46" s="652"/>
      <c r="AQ46" s="652"/>
      <c r="AR46" s="652"/>
      <c r="AS46" s="652"/>
      <c r="AT46" s="652"/>
      <c r="AU46" s="652"/>
      <c r="AV46" s="652"/>
      <c r="AW46" s="652"/>
      <c r="AX46" s="652"/>
      <c r="AY46" s="652"/>
      <c r="AZ46" s="652"/>
      <c r="BA46" s="660"/>
      <c r="BB46" s="660"/>
      <c r="BC46" s="660"/>
      <c r="BD46" s="660"/>
      <c r="BE46" s="660"/>
      <c r="BF46" s="660"/>
      <c r="BG46" s="660"/>
      <c r="BH46" s="660"/>
      <c r="BI46" s="660"/>
      <c r="BJ46" s="660"/>
      <c r="BK46" s="660"/>
      <c r="BL46" s="652"/>
      <c r="BM46" s="652"/>
      <c r="BN46" s="652"/>
      <c r="BO46" s="652"/>
      <c r="BP46" s="652"/>
      <c r="BQ46" s="652"/>
      <c r="BR46" s="652"/>
      <c r="BS46" s="652"/>
      <c r="BT46" s="652"/>
      <c r="BU46" s="652"/>
      <c r="BV46" s="652"/>
      <c r="BW46" s="703"/>
      <c r="BX46" s="703"/>
      <c r="BY46" s="703"/>
      <c r="BZ46" s="703"/>
      <c r="CA46" s="703"/>
      <c r="CB46" s="703"/>
      <c r="CC46" s="703"/>
      <c r="CD46" s="703"/>
      <c r="CE46" s="703"/>
      <c r="CF46" s="703"/>
      <c r="CG46" s="703"/>
      <c r="CH46" s="703"/>
      <c r="CI46" s="703"/>
      <c r="CJ46" s="703"/>
      <c r="CK46" s="703"/>
      <c r="CL46" s="703"/>
      <c r="CM46" s="703"/>
      <c r="CN46" s="703"/>
      <c r="CO46" s="703"/>
      <c r="CP46" s="703"/>
      <c r="CQ46" s="703"/>
      <c r="CR46" s="703"/>
      <c r="CS46" s="703"/>
      <c r="CT46" s="703"/>
      <c r="CU46" s="703"/>
      <c r="CV46" s="703"/>
      <c r="CW46" s="703"/>
      <c r="CX46" s="703"/>
      <c r="CY46" s="703"/>
      <c r="CZ46" s="703"/>
      <c r="DA46" s="703"/>
      <c r="DB46" s="703"/>
      <c r="DC46" s="703"/>
      <c r="DD46" s="703"/>
      <c r="DE46" s="703"/>
      <c r="DF46" s="703"/>
      <c r="DG46" s="703"/>
      <c r="DH46" s="703"/>
      <c r="DI46" s="703"/>
      <c r="DJ46" s="703"/>
      <c r="DK46" s="703"/>
      <c r="DL46" s="703"/>
      <c r="DM46" s="703"/>
      <c r="DN46" s="703"/>
      <c r="DO46" s="703"/>
      <c r="DP46" s="703"/>
      <c r="DQ46" s="703"/>
      <c r="DR46" s="703"/>
      <c r="DS46" s="703"/>
      <c r="DT46" s="703"/>
      <c r="DU46" s="703"/>
      <c r="DV46" s="703"/>
      <c r="DW46" s="404"/>
      <c r="DY46" s="407"/>
      <c r="DZ46" s="668"/>
      <c r="EA46" s="668"/>
      <c r="EB46" s="668"/>
      <c r="EC46" s="668"/>
      <c r="ED46" s="668"/>
      <c r="EE46" s="668"/>
      <c r="EF46" s="668"/>
      <c r="EG46" s="668"/>
      <c r="EH46" s="668"/>
      <c r="EI46" s="668"/>
      <c r="EJ46" s="668"/>
      <c r="EK46" s="668"/>
      <c r="EL46" s="668"/>
      <c r="EM46" s="668"/>
      <c r="EN46" s="668"/>
      <c r="EO46" s="668"/>
      <c r="EP46" s="668"/>
      <c r="EQ46" s="668"/>
      <c r="ER46" s="668"/>
      <c r="ES46" s="668"/>
      <c r="ET46" s="668"/>
      <c r="EU46" s="668"/>
      <c r="EV46" s="668"/>
      <c r="EW46" s="668"/>
      <c r="EX46" s="668"/>
      <c r="EY46" s="668"/>
      <c r="EZ46" s="670"/>
      <c r="FA46" s="670"/>
      <c r="FB46" s="671"/>
      <c r="FC46" s="671"/>
      <c r="FD46" s="671"/>
      <c r="FE46" s="671"/>
      <c r="FF46" s="671"/>
      <c r="FG46" s="671"/>
      <c r="FH46" s="671"/>
      <c r="FI46" s="671"/>
      <c r="FJ46" s="671"/>
      <c r="FK46" s="671"/>
      <c r="FL46" s="671"/>
    </row>
    <row r="47" spans="1:168" ht="13.5" customHeight="1">
      <c r="A47" s="406"/>
      <c r="B47" s="417"/>
      <c r="C47" s="662" t="s">
        <v>465</v>
      </c>
      <c r="D47" s="662"/>
      <c r="E47" s="662"/>
      <c r="F47" s="662"/>
      <c r="G47" s="662"/>
      <c r="H47" s="662"/>
      <c r="I47" s="662"/>
      <c r="J47" s="662"/>
      <c r="K47" s="662"/>
      <c r="L47" s="662"/>
      <c r="M47" s="662"/>
      <c r="N47" s="662"/>
      <c r="O47" s="662"/>
      <c r="P47" s="662"/>
      <c r="Q47" s="662"/>
      <c r="R47" s="662"/>
      <c r="S47" s="662"/>
      <c r="T47" s="652">
        <f>25454-SUM(T41:AD46)+223.6</f>
        <v>6098.6</v>
      </c>
      <c r="U47" s="652"/>
      <c r="V47" s="652"/>
      <c r="W47" s="652"/>
      <c r="X47" s="652"/>
      <c r="Y47" s="652"/>
      <c r="Z47" s="652"/>
      <c r="AA47" s="652"/>
      <c r="AB47" s="652"/>
      <c r="AC47" s="652"/>
      <c r="AD47" s="652"/>
      <c r="AE47" s="660"/>
      <c r="AF47" s="660"/>
      <c r="AG47" s="660"/>
      <c r="AH47" s="660"/>
      <c r="AI47" s="660"/>
      <c r="AJ47" s="660"/>
      <c r="AK47" s="660"/>
      <c r="AL47" s="660"/>
      <c r="AM47" s="660"/>
      <c r="AN47" s="660"/>
      <c r="AO47" s="660"/>
      <c r="AP47" s="652">
        <f>+T47+AE47</f>
        <v>6098.6</v>
      </c>
      <c r="AQ47" s="652"/>
      <c r="AR47" s="652"/>
      <c r="AS47" s="652"/>
      <c r="AT47" s="652"/>
      <c r="AU47" s="652"/>
      <c r="AV47" s="652"/>
      <c r="AW47" s="652"/>
      <c r="AX47" s="652"/>
      <c r="AY47" s="652"/>
      <c r="AZ47" s="652"/>
      <c r="BA47" s="660"/>
      <c r="BB47" s="660"/>
      <c r="BC47" s="660"/>
      <c r="BD47" s="660"/>
      <c r="BE47" s="660"/>
      <c r="BF47" s="660"/>
      <c r="BG47" s="660"/>
      <c r="BH47" s="660"/>
      <c r="BI47" s="660"/>
      <c r="BJ47" s="660"/>
      <c r="BK47" s="660"/>
      <c r="BL47" s="652">
        <f>+T47+BA47</f>
        <v>6098.6</v>
      </c>
      <c r="BM47" s="652"/>
      <c r="BN47" s="652"/>
      <c r="BO47" s="652"/>
      <c r="BP47" s="652"/>
      <c r="BQ47" s="652"/>
      <c r="BR47" s="652"/>
      <c r="BS47" s="652"/>
      <c r="BT47" s="652"/>
      <c r="BU47" s="652"/>
      <c r="BV47" s="652"/>
      <c r="BW47" s="703" t="s">
        <v>513</v>
      </c>
      <c r="BX47" s="703"/>
      <c r="BY47" s="703"/>
      <c r="BZ47" s="703"/>
      <c r="CA47" s="703"/>
      <c r="CB47" s="703"/>
      <c r="CC47" s="703"/>
      <c r="CD47" s="703"/>
      <c r="CE47" s="703"/>
      <c r="CF47" s="703"/>
      <c r="CG47" s="703"/>
      <c r="CH47" s="703"/>
      <c r="CI47" s="703"/>
      <c r="CJ47" s="703"/>
      <c r="CK47" s="703"/>
      <c r="CL47" s="703"/>
      <c r="CM47" s="703"/>
      <c r="CN47" s="703"/>
      <c r="CO47" s="703"/>
      <c r="CP47" s="703"/>
      <c r="CQ47" s="703"/>
      <c r="CR47" s="703"/>
      <c r="CS47" s="703"/>
      <c r="CT47" s="703"/>
      <c r="CU47" s="703"/>
      <c r="CV47" s="703"/>
      <c r="CW47" s="703"/>
      <c r="CX47" s="703"/>
      <c r="CY47" s="703"/>
      <c r="CZ47" s="703"/>
      <c r="DA47" s="703"/>
      <c r="DB47" s="703"/>
      <c r="DC47" s="703"/>
      <c r="DD47" s="703"/>
      <c r="DE47" s="703"/>
      <c r="DF47" s="703"/>
      <c r="DG47" s="703"/>
      <c r="DH47" s="703"/>
      <c r="DI47" s="703"/>
      <c r="DJ47" s="703"/>
      <c r="DK47" s="703"/>
      <c r="DL47" s="703"/>
      <c r="DM47" s="703"/>
      <c r="DN47" s="703"/>
      <c r="DO47" s="703"/>
      <c r="DP47" s="703"/>
      <c r="DQ47" s="703"/>
      <c r="DR47" s="703"/>
      <c r="DS47" s="703"/>
      <c r="DT47" s="703"/>
      <c r="DU47" s="703"/>
      <c r="DV47" s="703"/>
      <c r="DW47" s="404"/>
      <c r="DY47" s="407"/>
      <c r="DZ47" s="662" t="s">
        <v>457</v>
      </c>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74"/>
      <c r="FA47" s="674"/>
      <c r="FB47" s="674"/>
      <c r="FC47" s="674"/>
      <c r="FD47" s="674"/>
      <c r="FE47" s="674"/>
      <c r="FF47" s="674"/>
      <c r="FG47" s="674"/>
      <c r="FH47" s="674"/>
      <c r="FI47" s="674"/>
      <c r="FJ47" s="674"/>
      <c r="FK47" s="674"/>
      <c r="FL47" s="674"/>
    </row>
    <row r="48" spans="1:168" ht="13.5" customHeight="1">
      <c r="A48" s="406"/>
      <c r="B48" s="417"/>
      <c r="C48" s="662"/>
      <c r="D48" s="662"/>
      <c r="E48" s="662"/>
      <c r="F48" s="662"/>
      <c r="G48" s="662"/>
      <c r="H48" s="662"/>
      <c r="I48" s="662"/>
      <c r="J48" s="662"/>
      <c r="K48" s="662"/>
      <c r="L48" s="662"/>
      <c r="M48" s="662"/>
      <c r="N48" s="662"/>
      <c r="O48" s="662"/>
      <c r="P48" s="662"/>
      <c r="Q48" s="662"/>
      <c r="R48" s="662"/>
      <c r="S48" s="662"/>
      <c r="T48" s="652"/>
      <c r="U48" s="652"/>
      <c r="V48" s="652"/>
      <c r="W48" s="652"/>
      <c r="X48" s="652"/>
      <c r="Y48" s="652"/>
      <c r="Z48" s="652"/>
      <c r="AA48" s="652"/>
      <c r="AB48" s="652"/>
      <c r="AC48" s="652"/>
      <c r="AD48" s="652"/>
      <c r="AE48" s="660"/>
      <c r="AF48" s="660"/>
      <c r="AG48" s="660"/>
      <c r="AH48" s="660"/>
      <c r="AI48" s="660"/>
      <c r="AJ48" s="660"/>
      <c r="AK48" s="660"/>
      <c r="AL48" s="660"/>
      <c r="AM48" s="660"/>
      <c r="AN48" s="660"/>
      <c r="AO48" s="660"/>
      <c r="AP48" s="652"/>
      <c r="AQ48" s="652"/>
      <c r="AR48" s="652"/>
      <c r="AS48" s="652"/>
      <c r="AT48" s="652"/>
      <c r="AU48" s="652"/>
      <c r="AV48" s="652"/>
      <c r="AW48" s="652"/>
      <c r="AX48" s="652"/>
      <c r="AY48" s="652"/>
      <c r="AZ48" s="652"/>
      <c r="BA48" s="660"/>
      <c r="BB48" s="660"/>
      <c r="BC48" s="660"/>
      <c r="BD48" s="660"/>
      <c r="BE48" s="660"/>
      <c r="BF48" s="660"/>
      <c r="BG48" s="660"/>
      <c r="BH48" s="660"/>
      <c r="BI48" s="660"/>
      <c r="BJ48" s="660"/>
      <c r="BK48" s="660"/>
      <c r="BL48" s="652"/>
      <c r="BM48" s="652"/>
      <c r="BN48" s="652"/>
      <c r="BO48" s="652"/>
      <c r="BP48" s="652"/>
      <c r="BQ48" s="652"/>
      <c r="BR48" s="652"/>
      <c r="BS48" s="652"/>
      <c r="BT48" s="652"/>
      <c r="BU48" s="652"/>
      <c r="BV48" s="652"/>
      <c r="BW48" s="703"/>
      <c r="BX48" s="703"/>
      <c r="BY48" s="703"/>
      <c r="BZ48" s="703"/>
      <c r="CA48" s="703"/>
      <c r="CB48" s="703"/>
      <c r="CC48" s="703"/>
      <c r="CD48" s="703"/>
      <c r="CE48" s="703"/>
      <c r="CF48" s="703"/>
      <c r="CG48" s="703"/>
      <c r="CH48" s="703"/>
      <c r="CI48" s="703"/>
      <c r="CJ48" s="703"/>
      <c r="CK48" s="703"/>
      <c r="CL48" s="703"/>
      <c r="CM48" s="703"/>
      <c r="CN48" s="703"/>
      <c r="CO48" s="703"/>
      <c r="CP48" s="703"/>
      <c r="CQ48" s="703"/>
      <c r="CR48" s="703"/>
      <c r="CS48" s="703"/>
      <c r="CT48" s="703"/>
      <c r="CU48" s="703"/>
      <c r="CV48" s="703"/>
      <c r="CW48" s="703"/>
      <c r="CX48" s="703"/>
      <c r="CY48" s="703"/>
      <c r="CZ48" s="703"/>
      <c r="DA48" s="703"/>
      <c r="DB48" s="703"/>
      <c r="DC48" s="703"/>
      <c r="DD48" s="703"/>
      <c r="DE48" s="703"/>
      <c r="DF48" s="703"/>
      <c r="DG48" s="703"/>
      <c r="DH48" s="703"/>
      <c r="DI48" s="703"/>
      <c r="DJ48" s="703"/>
      <c r="DK48" s="703"/>
      <c r="DL48" s="703"/>
      <c r="DM48" s="703"/>
      <c r="DN48" s="703"/>
      <c r="DO48" s="703"/>
      <c r="DP48" s="703"/>
      <c r="DQ48" s="703"/>
      <c r="DR48" s="703"/>
      <c r="DS48" s="703"/>
      <c r="DT48" s="703"/>
      <c r="DU48" s="703"/>
      <c r="DV48" s="703"/>
      <c r="DW48" s="404"/>
      <c r="DY48" s="408"/>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74"/>
      <c r="FA48" s="674"/>
      <c r="FB48" s="674"/>
      <c r="FC48" s="674"/>
      <c r="FD48" s="674"/>
      <c r="FE48" s="674"/>
      <c r="FF48" s="674"/>
      <c r="FG48" s="674"/>
      <c r="FH48" s="674"/>
      <c r="FI48" s="674"/>
      <c r="FJ48" s="674"/>
      <c r="FK48" s="674"/>
      <c r="FL48" s="674"/>
    </row>
    <row r="49" spans="1:168" ht="6" customHeight="1">
      <c r="A49" s="406"/>
      <c r="B49" s="417"/>
      <c r="C49" s="662" t="s">
        <v>514</v>
      </c>
      <c r="D49" s="662"/>
      <c r="E49" s="662"/>
      <c r="F49" s="662"/>
      <c r="G49" s="662"/>
      <c r="H49" s="662"/>
      <c r="I49" s="662"/>
      <c r="J49" s="662"/>
      <c r="K49" s="662"/>
      <c r="L49" s="662"/>
      <c r="M49" s="662"/>
      <c r="N49" s="662"/>
      <c r="O49" s="662"/>
      <c r="P49" s="662"/>
      <c r="Q49" s="662"/>
      <c r="R49" s="662"/>
      <c r="S49" s="662"/>
      <c r="T49" s="652">
        <v>6592</v>
      </c>
      <c r="U49" s="652"/>
      <c r="V49" s="652"/>
      <c r="W49" s="652"/>
      <c r="X49" s="652"/>
      <c r="Y49" s="652"/>
      <c r="Z49" s="652"/>
      <c r="AA49" s="652"/>
      <c r="AB49" s="652"/>
      <c r="AC49" s="652"/>
      <c r="AD49" s="652"/>
      <c r="AE49" s="660"/>
      <c r="AF49" s="660"/>
      <c r="AG49" s="660"/>
      <c r="AH49" s="660"/>
      <c r="AI49" s="660"/>
      <c r="AJ49" s="660"/>
      <c r="AK49" s="660"/>
      <c r="AL49" s="660"/>
      <c r="AM49" s="660"/>
      <c r="AN49" s="660"/>
      <c r="AO49" s="660"/>
      <c r="AP49" s="652">
        <f>+T49+AE49</f>
        <v>6592</v>
      </c>
      <c r="AQ49" s="652"/>
      <c r="AR49" s="652"/>
      <c r="AS49" s="652"/>
      <c r="AT49" s="652"/>
      <c r="AU49" s="652"/>
      <c r="AV49" s="652"/>
      <c r="AW49" s="652"/>
      <c r="AX49" s="652"/>
      <c r="AY49" s="652"/>
      <c r="AZ49" s="652"/>
      <c r="BA49" s="660"/>
      <c r="BB49" s="660"/>
      <c r="BC49" s="660"/>
      <c r="BD49" s="660"/>
      <c r="BE49" s="660"/>
      <c r="BF49" s="660"/>
      <c r="BG49" s="660"/>
      <c r="BH49" s="660"/>
      <c r="BI49" s="660"/>
      <c r="BJ49" s="660"/>
      <c r="BK49" s="660"/>
      <c r="BL49" s="652">
        <f>+T49+BA49</f>
        <v>6592</v>
      </c>
      <c r="BM49" s="652"/>
      <c r="BN49" s="652"/>
      <c r="BO49" s="652"/>
      <c r="BP49" s="652"/>
      <c r="BQ49" s="652"/>
      <c r="BR49" s="652"/>
      <c r="BS49" s="652"/>
      <c r="BT49" s="652"/>
      <c r="BU49" s="652"/>
      <c r="BV49" s="652"/>
      <c r="BW49" s="704"/>
      <c r="BX49" s="704"/>
      <c r="BY49" s="704"/>
      <c r="BZ49" s="704"/>
      <c r="CA49" s="704"/>
      <c r="CB49" s="704"/>
      <c r="CC49" s="704"/>
      <c r="CD49" s="704"/>
      <c r="CE49" s="704"/>
      <c r="CF49" s="704"/>
      <c r="CG49" s="704"/>
      <c r="CH49" s="704"/>
      <c r="CI49" s="704"/>
      <c r="CJ49" s="704"/>
      <c r="CK49" s="704"/>
      <c r="CL49" s="704"/>
      <c r="CM49" s="704"/>
      <c r="CN49" s="704"/>
      <c r="CO49" s="704"/>
      <c r="CP49" s="704"/>
      <c r="CQ49" s="704"/>
      <c r="CR49" s="704"/>
      <c r="CS49" s="704"/>
      <c r="CT49" s="704"/>
      <c r="CU49" s="704"/>
      <c r="CV49" s="704"/>
      <c r="CW49" s="704"/>
      <c r="CX49" s="704"/>
      <c r="CY49" s="704"/>
      <c r="CZ49" s="704"/>
      <c r="DA49" s="704"/>
      <c r="DB49" s="704"/>
      <c r="DC49" s="704"/>
      <c r="DD49" s="704"/>
      <c r="DE49" s="704"/>
      <c r="DF49" s="704"/>
      <c r="DG49" s="704"/>
      <c r="DH49" s="704"/>
      <c r="DI49" s="704"/>
      <c r="DJ49" s="704"/>
      <c r="DK49" s="704"/>
      <c r="DL49" s="704"/>
      <c r="DM49" s="704"/>
      <c r="DN49" s="704"/>
      <c r="DO49" s="704"/>
      <c r="DP49" s="704"/>
      <c r="DQ49" s="704"/>
      <c r="DR49" s="704"/>
      <c r="DS49" s="704"/>
      <c r="DT49" s="704"/>
      <c r="DU49" s="704"/>
      <c r="DV49" s="704"/>
      <c r="DW49" s="404"/>
      <c r="DY49" s="668" t="s">
        <v>467</v>
      </c>
      <c r="DZ49" s="668"/>
      <c r="EA49" s="668"/>
      <c r="EB49" s="668"/>
      <c r="EC49" s="668"/>
      <c r="ED49" s="668"/>
      <c r="EE49" s="668"/>
      <c r="EF49" s="668"/>
      <c r="EG49" s="668"/>
      <c r="EH49" s="668"/>
      <c r="EI49" s="668"/>
      <c r="EJ49" s="668"/>
      <c r="EK49" s="668"/>
      <c r="EL49" s="668"/>
      <c r="EM49" s="668"/>
      <c r="EN49" s="668"/>
      <c r="EO49" s="668"/>
      <c r="EP49" s="668"/>
      <c r="EQ49" s="668"/>
      <c r="ER49" s="668"/>
      <c r="ES49" s="668"/>
      <c r="ET49" s="668"/>
      <c r="EU49" s="668"/>
      <c r="EV49" s="668"/>
      <c r="EW49" s="668"/>
      <c r="EX49" s="668"/>
      <c r="EY49" s="668"/>
      <c r="EZ49" s="670" t="s">
        <v>468</v>
      </c>
      <c r="FA49" s="670"/>
      <c r="FB49" s="671" t="e">
        <f>FB45+EZ47</f>
        <v>#REF!</v>
      </c>
      <c r="FC49" s="671"/>
      <c r="FD49" s="671"/>
      <c r="FE49" s="671"/>
      <c r="FF49" s="671"/>
      <c r="FG49" s="671"/>
      <c r="FH49" s="671"/>
      <c r="FI49" s="671"/>
      <c r="FJ49" s="671"/>
      <c r="FK49" s="671"/>
      <c r="FL49" s="671"/>
    </row>
    <row r="50" spans="1:168" ht="6" customHeight="1">
      <c r="A50" s="406"/>
      <c r="B50" s="417"/>
      <c r="C50" s="662"/>
      <c r="D50" s="662"/>
      <c r="E50" s="662"/>
      <c r="F50" s="662"/>
      <c r="G50" s="662"/>
      <c r="H50" s="662"/>
      <c r="I50" s="662"/>
      <c r="J50" s="662"/>
      <c r="K50" s="662"/>
      <c r="L50" s="662"/>
      <c r="M50" s="662"/>
      <c r="N50" s="662"/>
      <c r="O50" s="662"/>
      <c r="P50" s="662"/>
      <c r="Q50" s="662"/>
      <c r="R50" s="662"/>
      <c r="S50" s="662"/>
      <c r="T50" s="652"/>
      <c r="U50" s="652"/>
      <c r="V50" s="652"/>
      <c r="W50" s="652"/>
      <c r="X50" s="652"/>
      <c r="Y50" s="652"/>
      <c r="Z50" s="652"/>
      <c r="AA50" s="652"/>
      <c r="AB50" s="652"/>
      <c r="AC50" s="652"/>
      <c r="AD50" s="652"/>
      <c r="AE50" s="660"/>
      <c r="AF50" s="660"/>
      <c r="AG50" s="660"/>
      <c r="AH50" s="660"/>
      <c r="AI50" s="660"/>
      <c r="AJ50" s="660"/>
      <c r="AK50" s="660"/>
      <c r="AL50" s="660"/>
      <c r="AM50" s="660"/>
      <c r="AN50" s="660"/>
      <c r="AO50" s="660"/>
      <c r="AP50" s="652"/>
      <c r="AQ50" s="652"/>
      <c r="AR50" s="652"/>
      <c r="AS50" s="652"/>
      <c r="AT50" s="652"/>
      <c r="AU50" s="652"/>
      <c r="AV50" s="652"/>
      <c r="AW50" s="652"/>
      <c r="AX50" s="652"/>
      <c r="AY50" s="652"/>
      <c r="AZ50" s="652"/>
      <c r="BA50" s="660"/>
      <c r="BB50" s="660"/>
      <c r="BC50" s="660"/>
      <c r="BD50" s="660"/>
      <c r="BE50" s="660"/>
      <c r="BF50" s="660"/>
      <c r="BG50" s="660"/>
      <c r="BH50" s="660"/>
      <c r="BI50" s="660"/>
      <c r="BJ50" s="660"/>
      <c r="BK50" s="660"/>
      <c r="BL50" s="652"/>
      <c r="BM50" s="652"/>
      <c r="BN50" s="652"/>
      <c r="BO50" s="652"/>
      <c r="BP50" s="652"/>
      <c r="BQ50" s="652"/>
      <c r="BR50" s="652"/>
      <c r="BS50" s="652"/>
      <c r="BT50" s="652"/>
      <c r="BU50" s="652"/>
      <c r="BV50" s="652"/>
      <c r="BW50" s="704"/>
      <c r="BX50" s="704"/>
      <c r="BY50" s="704"/>
      <c r="BZ50" s="704"/>
      <c r="CA50" s="704"/>
      <c r="CB50" s="704"/>
      <c r="CC50" s="704"/>
      <c r="CD50" s="704"/>
      <c r="CE50" s="704"/>
      <c r="CF50" s="704"/>
      <c r="CG50" s="704"/>
      <c r="CH50" s="704"/>
      <c r="CI50" s="704"/>
      <c r="CJ50" s="704"/>
      <c r="CK50" s="704"/>
      <c r="CL50" s="704"/>
      <c r="CM50" s="704"/>
      <c r="CN50" s="704"/>
      <c r="CO50" s="704"/>
      <c r="CP50" s="704"/>
      <c r="CQ50" s="704"/>
      <c r="CR50" s="704"/>
      <c r="CS50" s="704"/>
      <c r="CT50" s="704"/>
      <c r="CU50" s="704"/>
      <c r="CV50" s="704"/>
      <c r="CW50" s="704"/>
      <c r="CX50" s="704"/>
      <c r="CY50" s="704"/>
      <c r="CZ50" s="704"/>
      <c r="DA50" s="704"/>
      <c r="DB50" s="704"/>
      <c r="DC50" s="704"/>
      <c r="DD50" s="704"/>
      <c r="DE50" s="704"/>
      <c r="DF50" s="704"/>
      <c r="DG50" s="704"/>
      <c r="DH50" s="704"/>
      <c r="DI50" s="704"/>
      <c r="DJ50" s="704"/>
      <c r="DK50" s="704"/>
      <c r="DL50" s="704"/>
      <c r="DM50" s="704"/>
      <c r="DN50" s="704"/>
      <c r="DO50" s="704"/>
      <c r="DP50" s="704"/>
      <c r="DQ50" s="704"/>
      <c r="DR50" s="704"/>
      <c r="DS50" s="704"/>
      <c r="DT50" s="704"/>
      <c r="DU50" s="704"/>
      <c r="DV50" s="704"/>
      <c r="DW50" s="404"/>
      <c r="DY50" s="668"/>
      <c r="DZ50" s="668"/>
      <c r="EA50" s="668"/>
      <c r="EB50" s="668"/>
      <c r="EC50" s="668"/>
      <c r="ED50" s="668"/>
      <c r="EE50" s="668"/>
      <c r="EF50" s="668"/>
      <c r="EG50" s="668"/>
      <c r="EH50" s="668"/>
      <c r="EI50" s="668"/>
      <c r="EJ50" s="668"/>
      <c r="EK50" s="668"/>
      <c r="EL50" s="668"/>
      <c r="EM50" s="668"/>
      <c r="EN50" s="668"/>
      <c r="EO50" s="668"/>
      <c r="EP50" s="668"/>
      <c r="EQ50" s="668"/>
      <c r="ER50" s="668"/>
      <c r="ES50" s="668"/>
      <c r="ET50" s="668"/>
      <c r="EU50" s="668"/>
      <c r="EV50" s="668"/>
      <c r="EW50" s="668"/>
      <c r="EX50" s="668"/>
      <c r="EY50" s="668"/>
      <c r="EZ50" s="670"/>
      <c r="FA50" s="670"/>
      <c r="FB50" s="671"/>
      <c r="FC50" s="671"/>
      <c r="FD50" s="671"/>
      <c r="FE50" s="671"/>
      <c r="FF50" s="671"/>
      <c r="FG50" s="671"/>
      <c r="FH50" s="671"/>
      <c r="FI50" s="671"/>
      <c r="FJ50" s="671"/>
      <c r="FK50" s="671"/>
      <c r="FL50" s="671"/>
    </row>
    <row r="51" spans="1:168" ht="6" customHeight="1">
      <c r="A51" s="406"/>
      <c r="B51" s="417"/>
      <c r="C51" s="662"/>
      <c r="D51" s="662"/>
      <c r="E51" s="662"/>
      <c r="F51" s="662"/>
      <c r="G51" s="662"/>
      <c r="H51" s="662"/>
      <c r="I51" s="662"/>
      <c r="J51" s="662"/>
      <c r="K51" s="662"/>
      <c r="L51" s="662"/>
      <c r="M51" s="662"/>
      <c r="N51" s="662"/>
      <c r="O51" s="662"/>
      <c r="P51" s="662"/>
      <c r="Q51" s="662"/>
      <c r="R51" s="662"/>
      <c r="S51" s="662"/>
      <c r="T51" s="652"/>
      <c r="U51" s="652"/>
      <c r="V51" s="652"/>
      <c r="W51" s="652"/>
      <c r="X51" s="652"/>
      <c r="Y51" s="652"/>
      <c r="Z51" s="652"/>
      <c r="AA51" s="652"/>
      <c r="AB51" s="652"/>
      <c r="AC51" s="652"/>
      <c r="AD51" s="652"/>
      <c r="AE51" s="660"/>
      <c r="AF51" s="660"/>
      <c r="AG51" s="660"/>
      <c r="AH51" s="660"/>
      <c r="AI51" s="660"/>
      <c r="AJ51" s="660"/>
      <c r="AK51" s="660"/>
      <c r="AL51" s="660"/>
      <c r="AM51" s="660"/>
      <c r="AN51" s="660"/>
      <c r="AO51" s="660"/>
      <c r="AP51" s="652">
        <f>+T51+AE51</f>
        <v>0</v>
      </c>
      <c r="AQ51" s="652"/>
      <c r="AR51" s="652"/>
      <c r="AS51" s="652"/>
      <c r="AT51" s="652"/>
      <c r="AU51" s="652"/>
      <c r="AV51" s="652"/>
      <c r="AW51" s="652"/>
      <c r="AX51" s="652"/>
      <c r="AY51" s="652"/>
      <c r="AZ51" s="652"/>
      <c r="BA51" s="660"/>
      <c r="BB51" s="660"/>
      <c r="BC51" s="660"/>
      <c r="BD51" s="660"/>
      <c r="BE51" s="660"/>
      <c r="BF51" s="660"/>
      <c r="BG51" s="660"/>
      <c r="BH51" s="660"/>
      <c r="BI51" s="660"/>
      <c r="BJ51" s="660"/>
      <c r="BK51" s="660"/>
      <c r="BL51" s="652">
        <f>+T51+BA51</f>
        <v>0</v>
      </c>
      <c r="BM51" s="652"/>
      <c r="BN51" s="652"/>
      <c r="BO51" s="652"/>
      <c r="BP51" s="652"/>
      <c r="BQ51" s="652"/>
      <c r="BR51" s="652"/>
      <c r="BS51" s="652"/>
      <c r="BT51" s="652"/>
      <c r="BU51" s="652"/>
      <c r="BV51" s="652"/>
      <c r="BW51" s="704"/>
      <c r="BX51" s="704"/>
      <c r="BY51" s="704"/>
      <c r="BZ51" s="704"/>
      <c r="CA51" s="704"/>
      <c r="CB51" s="704"/>
      <c r="CC51" s="704"/>
      <c r="CD51" s="704"/>
      <c r="CE51" s="704"/>
      <c r="CF51" s="704"/>
      <c r="CG51" s="704"/>
      <c r="CH51" s="704"/>
      <c r="CI51" s="704"/>
      <c r="CJ51" s="704"/>
      <c r="CK51" s="704"/>
      <c r="CL51" s="704"/>
      <c r="CM51" s="704"/>
      <c r="CN51" s="704"/>
      <c r="CO51" s="704"/>
      <c r="CP51" s="704"/>
      <c r="CQ51" s="704"/>
      <c r="CR51" s="704"/>
      <c r="CS51" s="704"/>
      <c r="CT51" s="704"/>
      <c r="CU51" s="704"/>
      <c r="CV51" s="704"/>
      <c r="CW51" s="704"/>
      <c r="CX51" s="704"/>
      <c r="CY51" s="704"/>
      <c r="CZ51" s="704"/>
      <c r="DA51" s="704"/>
      <c r="DB51" s="704"/>
      <c r="DC51" s="704"/>
      <c r="DD51" s="704"/>
      <c r="DE51" s="704"/>
      <c r="DF51" s="704"/>
      <c r="DG51" s="704"/>
      <c r="DH51" s="704"/>
      <c r="DI51" s="704"/>
      <c r="DJ51" s="704"/>
      <c r="DK51" s="704"/>
      <c r="DL51" s="704"/>
      <c r="DM51" s="704"/>
      <c r="DN51" s="704"/>
      <c r="DO51" s="704"/>
      <c r="DP51" s="704"/>
      <c r="DQ51" s="704"/>
      <c r="DR51" s="704"/>
      <c r="DS51" s="704"/>
      <c r="DT51" s="704"/>
      <c r="DU51" s="704"/>
      <c r="DV51" s="704"/>
      <c r="DW51" s="404"/>
      <c r="EA51" s="398"/>
      <c r="EB51" s="398"/>
      <c r="EC51" s="398"/>
      <c r="ED51" s="398"/>
      <c r="EE51" s="398"/>
      <c r="EF51" s="398"/>
      <c r="EG51" s="398"/>
      <c r="EH51" s="398"/>
      <c r="EI51" s="398"/>
      <c r="EJ51" s="398"/>
      <c r="EK51" s="398"/>
      <c r="EL51" s="398"/>
      <c r="EM51" s="398"/>
      <c r="EN51" s="398"/>
      <c r="EO51" s="398"/>
      <c r="EP51" s="398"/>
      <c r="EQ51" s="398"/>
      <c r="ER51" s="398"/>
      <c r="ES51" s="398"/>
      <c r="ET51" s="398"/>
      <c r="EU51" s="398"/>
      <c r="EX51" s="436"/>
      <c r="EZ51" s="411"/>
      <c r="FA51" s="411"/>
      <c r="FB51" s="411"/>
      <c r="FC51" s="411"/>
      <c r="FD51" s="411"/>
      <c r="FE51" s="411"/>
      <c r="FF51" s="411"/>
      <c r="FG51" s="411"/>
      <c r="FH51" s="411"/>
      <c r="FI51" s="411"/>
      <c r="FJ51" s="411"/>
      <c r="FK51" s="411"/>
      <c r="FL51" s="411"/>
    </row>
    <row r="52" spans="1:168" ht="6" customHeight="1">
      <c r="A52" s="406"/>
      <c r="B52" s="417"/>
      <c r="C52" s="662"/>
      <c r="D52" s="662"/>
      <c r="E52" s="662"/>
      <c r="F52" s="662"/>
      <c r="G52" s="662"/>
      <c r="H52" s="662"/>
      <c r="I52" s="662"/>
      <c r="J52" s="662"/>
      <c r="K52" s="662"/>
      <c r="L52" s="662"/>
      <c r="M52" s="662"/>
      <c r="N52" s="662"/>
      <c r="O52" s="662"/>
      <c r="P52" s="662"/>
      <c r="Q52" s="662"/>
      <c r="R52" s="662"/>
      <c r="S52" s="662"/>
      <c r="T52" s="652"/>
      <c r="U52" s="652"/>
      <c r="V52" s="652"/>
      <c r="W52" s="652"/>
      <c r="X52" s="652"/>
      <c r="Y52" s="652"/>
      <c r="Z52" s="652"/>
      <c r="AA52" s="652"/>
      <c r="AB52" s="652"/>
      <c r="AC52" s="652"/>
      <c r="AD52" s="652"/>
      <c r="AE52" s="660"/>
      <c r="AF52" s="660"/>
      <c r="AG52" s="660"/>
      <c r="AH52" s="660"/>
      <c r="AI52" s="660"/>
      <c r="AJ52" s="660"/>
      <c r="AK52" s="660"/>
      <c r="AL52" s="660"/>
      <c r="AM52" s="660"/>
      <c r="AN52" s="660"/>
      <c r="AO52" s="660"/>
      <c r="AP52" s="652"/>
      <c r="AQ52" s="652"/>
      <c r="AR52" s="652"/>
      <c r="AS52" s="652"/>
      <c r="AT52" s="652"/>
      <c r="AU52" s="652"/>
      <c r="AV52" s="652"/>
      <c r="AW52" s="652"/>
      <c r="AX52" s="652"/>
      <c r="AY52" s="652"/>
      <c r="AZ52" s="652"/>
      <c r="BA52" s="660"/>
      <c r="BB52" s="660"/>
      <c r="BC52" s="660"/>
      <c r="BD52" s="660"/>
      <c r="BE52" s="660"/>
      <c r="BF52" s="660"/>
      <c r="BG52" s="660"/>
      <c r="BH52" s="660"/>
      <c r="BI52" s="660"/>
      <c r="BJ52" s="660"/>
      <c r="BK52" s="660"/>
      <c r="BL52" s="652"/>
      <c r="BM52" s="652"/>
      <c r="BN52" s="652"/>
      <c r="BO52" s="652"/>
      <c r="BP52" s="652"/>
      <c r="BQ52" s="652"/>
      <c r="BR52" s="652"/>
      <c r="BS52" s="652"/>
      <c r="BT52" s="652"/>
      <c r="BU52" s="652"/>
      <c r="BV52" s="652"/>
      <c r="BW52" s="704"/>
      <c r="BX52" s="704"/>
      <c r="BY52" s="704"/>
      <c r="BZ52" s="704"/>
      <c r="CA52" s="704"/>
      <c r="CB52" s="704"/>
      <c r="CC52" s="704"/>
      <c r="CD52" s="704"/>
      <c r="CE52" s="704"/>
      <c r="CF52" s="704"/>
      <c r="CG52" s="704"/>
      <c r="CH52" s="704"/>
      <c r="CI52" s="704"/>
      <c r="CJ52" s="704"/>
      <c r="CK52" s="704"/>
      <c r="CL52" s="704"/>
      <c r="CM52" s="704"/>
      <c r="CN52" s="704"/>
      <c r="CO52" s="704"/>
      <c r="CP52" s="704"/>
      <c r="CQ52" s="704"/>
      <c r="CR52" s="704"/>
      <c r="CS52" s="704"/>
      <c r="CT52" s="704"/>
      <c r="CU52" s="704"/>
      <c r="CV52" s="704"/>
      <c r="CW52" s="704"/>
      <c r="CX52" s="704"/>
      <c r="CY52" s="704"/>
      <c r="CZ52" s="704"/>
      <c r="DA52" s="704"/>
      <c r="DB52" s="704"/>
      <c r="DC52" s="704"/>
      <c r="DD52" s="704"/>
      <c r="DE52" s="704"/>
      <c r="DF52" s="704"/>
      <c r="DG52" s="704"/>
      <c r="DH52" s="704"/>
      <c r="DI52" s="704"/>
      <c r="DJ52" s="704"/>
      <c r="DK52" s="704"/>
      <c r="DL52" s="704"/>
      <c r="DM52" s="704"/>
      <c r="DN52" s="704"/>
      <c r="DO52" s="704"/>
      <c r="DP52" s="704"/>
      <c r="DQ52" s="704"/>
      <c r="DR52" s="704"/>
      <c r="DS52" s="704"/>
      <c r="DT52" s="704"/>
      <c r="DU52" s="704"/>
      <c r="DV52" s="704"/>
      <c r="DW52" s="404"/>
      <c r="DY52" s="405"/>
      <c r="DZ52" s="662" t="s">
        <v>469</v>
      </c>
      <c r="EA52" s="662"/>
      <c r="EB52" s="662"/>
      <c r="EC52" s="662"/>
      <c r="ED52" s="662"/>
      <c r="EE52" s="662"/>
      <c r="EF52" s="662"/>
      <c r="EG52" s="662"/>
      <c r="EH52" s="662"/>
      <c r="EI52" s="662"/>
      <c r="EJ52" s="662"/>
      <c r="EK52" s="662"/>
      <c r="EL52" s="662"/>
      <c r="EM52" s="662"/>
      <c r="EN52" s="662"/>
      <c r="EO52" s="662"/>
      <c r="EP52" s="662"/>
      <c r="EQ52" s="662"/>
      <c r="ER52" s="662"/>
      <c r="ES52" s="662"/>
      <c r="ET52" s="662"/>
      <c r="EU52" s="662"/>
      <c r="EV52" s="662"/>
      <c r="EW52" s="662"/>
      <c r="EX52" s="662"/>
      <c r="EY52" s="662"/>
      <c r="EZ52" s="670" t="s">
        <v>470</v>
      </c>
      <c r="FA52" s="670"/>
      <c r="FB52" s="671">
        <v>1024</v>
      </c>
      <c r="FC52" s="671"/>
      <c r="FD52" s="671"/>
      <c r="FE52" s="671"/>
      <c r="FF52" s="671"/>
      <c r="FG52" s="671"/>
      <c r="FH52" s="671"/>
      <c r="FI52" s="671"/>
      <c r="FJ52" s="671"/>
      <c r="FK52" s="671"/>
      <c r="FL52" s="671"/>
    </row>
    <row r="53" spans="1:168" ht="6" customHeight="1">
      <c r="A53" s="406"/>
      <c r="B53" s="417"/>
      <c r="C53" s="662"/>
      <c r="D53" s="662"/>
      <c r="E53" s="662"/>
      <c r="F53" s="662"/>
      <c r="G53" s="662"/>
      <c r="H53" s="662"/>
      <c r="I53" s="662"/>
      <c r="J53" s="662"/>
      <c r="K53" s="662"/>
      <c r="L53" s="662"/>
      <c r="M53" s="662"/>
      <c r="N53" s="662"/>
      <c r="O53" s="662"/>
      <c r="P53" s="662"/>
      <c r="Q53" s="662"/>
      <c r="R53" s="662"/>
      <c r="S53" s="662"/>
      <c r="T53" s="652"/>
      <c r="U53" s="652"/>
      <c r="V53" s="652"/>
      <c r="W53" s="652"/>
      <c r="X53" s="652"/>
      <c r="Y53" s="652"/>
      <c r="Z53" s="652"/>
      <c r="AA53" s="652"/>
      <c r="AB53" s="652"/>
      <c r="AC53" s="652"/>
      <c r="AD53" s="652"/>
      <c r="AE53" s="660"/>
      <c r="AF53" s="660"/>
      <c r="AG53" s="660"/>
      <c r="AH53" s="660"/>
      <c r="AI53" s="660"/>
      <c r="AJ53" s="660"/>
      <c r="AK53" s="660"/>
      <c r="AL53" s="660"/>
      <c r="AM53" s="660"/>
      <c r="AN53" s="660"/>
      <c r="AO53" s="660"/>
      <c r="AP53" s="652">
        <f>+T53+AE53</f>
        <v>0</v>
      </c>
      <c r="AQ53" s="652"/>
      <c r="AR53" s="652"/>
      <c r="AS53" s="652"/>
      <c r="AT53" s="652"/>
      <c r="AU53" s="652"/>
      <c r="AV53" s="652"/>
      <c r="AW53" s="652"/>
      <c r="AX53" s="652"/>
      <c r="AY53" s="652"/>
      <c r="AZ53" s="652"/>
      <c r="BA53" s="660"/>
      <c r="BB53" s="660"/>
      <c r="BC53" s="660"/>
      <c r="BD53" s="660"/>
      <c r="BE53" s="660"/>
      <c r="BF53" s="660"/>
      <c r="BG53" s="660"/>
      <c r="BH53" s="660"/>
      <c r="BI53" s="660"/>
      <c r="BJ53" s="660"/>
      <c r="BK53" s="660"/>
      <c r="BL53" s="652">
        <f>+T53+BA53</f>
        <v>0</v>
      </c>
      <c r="BM53" s="652"/>
      <c r="BN53" s="652"/>
      <c r="BO53" s="652"/>
      <c r="BP53" s="652"/>
      <c r="BQ53" s="652"/>
      <c r="BR53" s="652"/>
      <c r="BS53" s="652"/>
      <c r="BT53" s="652"/>
      <c r="BU53" s="652"/>
      <c r="BV53" s="652"/>
      <c r="BW53" s="704"/>
      <c r="BX53" s="704"/>
      <c r="BY53" s="704"/>
      <c r="BZ53" s="704"/>
      <c r="CA53" s="704"/>
      <c r="CB53" s="704"/>
      <c r="CC53" s="704"/>
      <c r="CD53" s="704"/>
      <c r="CE53" s="704"/>
      <c r="CF53" s="704"/>
      <c r="CG53" s="704"/>
      <c r="CH53" s="704"/>
      <c r="CI53" s="704"/>
      <c r="CJ53" s="704"/>
      <c r="CK53" s="704"/>
      <c r="CL53" s="704"/>
      <c r="CM53" s="704"/>
      <c r="CN53" s="704"/>
      <c r="CO53" s="704"/>
      <c r="CP53" s="704"/>
      <c r="CQ53" s="704"/>
      <c r="CR53" s="704"/>
      <c r="CS53" s="704"/>
      <c r="CT53" s="704"/>
      <c r="CU53" s="704"/>
      <c r="CV53" s="704"/>
      <c r="CW53" s="704"/>
      <c r="CX53" s="704"/>
      <c r="CY53" s="704"/>
      <c r="CZ53" s="704"/>
      <c r="DA53" s="704"/>
      <c r="DB53" s="704"/>
      <c r="DC53" s="704"/>
      <c r="DD53" s="704"/>
      <c r="DE53" s="704"/>
      <c r="DF53" s="704"/>
      <c r="DG53" s="704"/>
      <c r="DH53" s="704"/>
      <c r="DI53" s="704"/>
      <c r="DJ53" s="704"/>
      <c r="DK53" s="704"/>
      <c r="DL53" s="704"/>
      <c r="DM53" s="704"/>
      <c r="DN53" s="704"/>
      <c r="DO53" s="704"/>
      <c r="DP53" s="704"/>
      <c r="DQ53" s="704"/>
      <c r="DR53" s="704"/>
      <c r="DS53" s="704"/>
      <c r="DT53" s="704"/>
      <c r="DU53" s="704"/>
      <c r="DV53" s="704"/>
      <c r="DW53" s="404"/>
      <c r="DY53" s="407"/>
      <c r="DZ53" s="662"/>
      <c r="EA53" s="662"/>
      <c r="EB53" s="662"/>
      <c r="EC53" s="662"/>
      <c r="ED53" s="662"/>
      <c r="EE53" s="662"/>
      <c r="EF53" s="662"/>
      <c r="EG53" s="662"/>
      <c r="EH53" s="662"/>
      <c r="EI53" s="662"/>
      <c r="EJ53" s="662"/>
      <c r="EK53" s="662"/>
      <c r="EL53" s="662"/>
      <c r="EM53" s="662"/>
      <c r="EN53" s="662"/>
      <c r="EO53" s="662"/>
      <c r="EP53" s="662"/>
      <c r="EQ53" s="662"/>
      <c r="ER53" s="662"/>
      <c r="ES53" s="662"/>
      <c r="ET53" s="662"/>
      <c r="EU53" s="662"/>
      <c r="EV53" s="662"/>
      <c r="EW53" s="662"/>
      <c r="EX53" s="662"/>
      <c r="EY53" s="662"/>
      <c r="EZ53" s="670"/>
      <c r="FA53" s="670"/>
      <c r="FB53" s="671"/>
      <c r="FC53" s="671"/>
      <c r="FD53" s="671"/>
      <c r="FE53" s="671"/>
      <c r="FF53" s="671"/>
      <c r="FG53" s="671"/>
      <c r="FH53" s="671"/>
      <c r="FI53" s="671"/>
      <c r="FJ53" s="671"/>
      <c r="FK53" s="671"/>
      <c r="FL53" s="671"/>
    </row>
    <row r="54" spans="1:168" ht="6" customHeight="1">
      <c r="A54" s="406"/>
      <c r="B54" s="417"/>
      <c r="C54" s="662"/>
      <c r="D54" s="662"/>
      <c r="E54" s="662"/>
      <c r="F54" s="662"/>
      <c r="G54" s="662"/>
      <c r="H54" s="662"/>
      <c r="I54" s="662"/>
      <c r="J54" s="662"/>
      <c r="K54" s="662"/>
      <c r="L54" s="662"/>
      <c r="M54" s="662"/>
      <c r="N54" s="662"/>
      <c r="O54" s="662"/>
      <c r="P54" s="662"/>
      <c r="Q54" s="662"/>
      <c r="R54" s="662"/>
      <c r="S54" s="662"/>
      <c r="T54" s="652"/>
      <c r="U54" s="652"/>
      <c r="V54" s="652"/>
      <c r="W54" s="652"/>
      <c r="X54" s="652"/>
      <c r="Y54" s="652"/>
      <c r="Z54" s="652"/>
      <c r="AA54" s="652"/>
      <c r="AB54" s="652"/>
      <c r="AC54" s="652"/>
      <c r="AD54" s="652"/>
      <c r="AE54" s="660"/>
      <c r="AF54" s="660"/>
      <c r="AG54" s="660"/>
      <c r="AH54" s="660"/>
      <c r="AI54" s="660"/>
      <c r="AJ54" s="660"/>
      <c r="AK54" s="660"/>
      <c r="AL54" s="660"/>
      <c r="AM54" s="660"/>
      <c r="AN54" s="660"/>
      <c r="AO54" s="660"/>
      <c r="AP54" s="652"/>
      <c r="AQ54" s="652"/>
      <c r="AR54" s="652"/>
      <c r="AS54" s="652"/>
      <c r="AT54" s="652"/>
      <c r="AU54" s="652"/>
      <c r="AV54" s="652"/>
      <c r="AW54" s="652"/>
      <c r="AX54" s="652"/>
      <c r="AY54" s="652"/>
      <c r="AZ54" s="652"/>
      <c r="BA54" s="660"/>
      <c r="BB54" s="660"/>
      <c r="BC54" s="660"/>
      <c r="BD54" s="660"/>
      <c r="BE54" s="660"/>
      <c r="BF54" s="660"/>
      <c r="BG54" s="660"/>
      <c r="BH54" s="660"/>
      <c r="BI54" s="660"/>
      <c r="BJ54" s="660"/>
      <c r="BK54" s="660"/>
      <c r="BL54" s="652"/>
      <c r="BM54" s="652"/>
      <c r="BN54" s="652"/>
      <c r="BO54" s="652"/>
      <c r="BP54" s="652"/>
      <c r="BQ54" s="652"/>
      <c r="BR54" s="652"/>
      <c r="BS54" s="652"/>
      <c r="BT54" s="652"/>
      <c r="BU54" s="652"/>
      <c r="BV54" s="652"/>
      <c r="BW54" s="704"/>
      <c r="BX54" s="704"/>
      <c r="BY54" s="704"/>
      <c r="BZ54" s="704"/>
      <c r="CA54" s="704"/>
      <c r="CB54" s="704"/>
      <c r="CC54" s="704"/>
      <c r="CD54" s="704"/>
      <c r="CE54" s="704"/>
      <c r="CF54" s="704"/>
      <c r="CG54" s="704"/>
      <c r="CH54" s="704"/>
      <c r="CI54" s="704"/>
      <c r="CJ54" s="704"/>
      <c r="CK54" s="704"/>
      <c r="CL54" s="704"/>
      <c r="CM54" s="704"/>
      <c r="CN54" s="704"/>
      <c r="CO54" s="704"/>
      <c r="CP54" s="704"/>
      <c r="CQ54" s="704"/>
      <c r="CR54" s="704"/>
      <c r="CS54" s="704"/>
      <c r="CT54" s="704"/>
      <c r="CU54" s="704"/>
      <c r="CV54" s="704"/>
      <c r="CW54" s="704"/>
      <c r="CX54" s="704"/>
      <c r="CY54" s="704"/>
      <c r="CZ54" s="704"/>
      <c r="DA54" s="704"/>
      <c r="DB54" s="704"/>
      <c r="DC54" s="704"/>
      <c r="DD54" s="704"/>
      <c r="DE54" s="704"/>
      <c r="DF54" s="704"/>
      <c r="DG54" s="704"/>
      <c r="DH54" s="704"/>
      <c r="DI54" s="704"/>
      <c r="DJ54" s="704"/>
      <c r="DK54" s="704"/>
      <c r="DL54" s="704"/>
      <c r="DM54" s="704"/>
      <c r="DN54" s="704"/>
      <c r="DO54" s="704"/>
      <c r="DP54" s="704"/>
      <c r="DQ54" s="704"/>
      <c r="DR54" s="704"/>
      <c r="DS54" s="704"/>
      <c r="DT54" s="704"/>
      <c r="DU54" s="704"/>
      <c r="DV54" s="704"/>
      <c r="DW54" s="404"/>
      <c r="DY54" s="407"/>
      <c r="DZ54" s="662" t="s">
        <v>471</v>
      </c>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70" t="s">
        <v>472</v>
      </c>
      <c r="FA54" s="670"/>
      <c r="FB54" s="671"/>
      <c r="FC54" s="671"/>
      <c r="FD54" s="671"/>
      <c r="FE54" s="671"/>
      <c r="FF54" s="671"/>
      <c r="FG54" s="671"/>
      <c r="FH54" s="671"/>
      <c r="FI54" s="671"/>
      <c r="FJ54" s="671"/>
      <c r="FK54" s="671"/>
      <c r="FL54" s="671"/>
    </row>
    <row r="55" spans="1:168" ht="6" customHeight="1">
      <c r="A55" s="406"/>
      <c r="B55" s="417"/>
      <c r="C55" s="662"/>
      <c r="D55" s="662"/>
      <c r="E55" s="662"/>
      <c r="F55" s="662"/>
      <c r="G55" s="662"/>
      <c r="H55" s="662"/>
      <c r="I55" s="662"/>
      <c r="J55" s="662"/>
      <c r="K55" s="662"/>
      <c r="L55" s="662"/>
      <c r="M55" s="662"/>
      <c r="N55" s="662"/>
      <c r="O55" s="662"/>
      <c r="P55" s="662"/>
      <c r="Q55" s="662"/>
      <c r="R55" s="662"/>
      <c r="S55" s="662"/>
      <c r="T55" s="652"/>
      <c r="U55" s="652"/>
      <c r="V55" s="652"/>
      <c r="W55" s="652"/>
      <c r="X55" s="652"/>
      <c r="Y55" s="652"/>
      <c r="Z55" s="652"/>
      <c r="AA55" s="652"/>
      <c r="AB55" s="652"/>
      <c r="AC55" s="652"/>
      <c r="AD55" s="652"/>
      <c r="AE55" s="660"/>
      <c r="AF55" s="660"/>
      <c r="AG55" s="660"/>
      <c r="AH55" s="660"/>
      <c r="AI55" s="660"/>
      <c r="AJ55" s="660"/>
      <c r="AK55" s="660"/>
      <c r="AL55" s="660"/>
      <c r="AM55" s="660"/>
      <c r="AN55" s="660"/>
      <c r="AO55" s="660"/>
      <c r="AP55" s="652">
        <f>+T55+AE55</f>
        <v>0</v>
      </c>
      <c r="AQ55" s="652"/>
      <c r="AR55" s="652"/>
      <c r="AS55" s="652"/>
      <c r="AT55" s="652"/>
      <c r="AU55" s="652"/>
      <c r="AV55" s="652"/>
      <c r="AW55" s="652"/>
      <c r="AX55" s="652"/>
      <c r="AY55" s="652"/>
      <c r="AZ55" s="652"/>
      <c r="BA55" s="660"/>
      <c r="BB55" s="660"/>
      <c r="BC55" s="660"/>
      <c r="BD55" s="660"/>
      <c r="BE55" s="660"/>
      <c r="BF55" s="660"/>
      <c r="BG55" s="660"/>
      <c r="BH55" s="660"/>
      <c r="BI55" s="660"/>
      <c r="BJ55" s="660"/>
      <c r="BK55" s="660"/>
      <c r="BL55" s="652">
        <f>+T55+BA55</f>
        <v>0</v>
      </c>
      <c r="BM55" s="652"/>
      <c r="BN55" s="652"/>
      <c r="BO55" s="652"/>
      <c r="BP55" s="652"/>
      <c r="BQ55" s="652"/>
      <c r="BR55" s="652"/>
      <c r="BS55" s="652"/>
      <c r="BT55" s="652"/>
      <c r="BU55" s="652"/>
      <c r="BV55" s="652"/>
      <c r="BW55" s="704"/>
      <c r="BX55" s="704"/>
      <c r="BY55" s="704"/>
      <c r="BZ55" s="704"/>
      <c r="CA55" s="704"/>
      <c r="CB55" s="704"/>
      <c r="CC55" s="704"/>
      <c r="CD55" s="704"/>
      <c r="CE55" s="704"/>
      <c r="CF55" s="704"/>
      <c r="CG55" s="704"/>
      <c r="CH55" s="704"/>
      <c r="CI55" s="704"/>
      <c r="CJ55" s="704"/>
      <c r="CK55" s="704"/>
      <c r="CL55" s="704"/>
      <c r="CM55" s="704"/>
      <c r="CN55" s="704"/>
      <c r="CO55" s="704"/>
      <c r="CP55" s="704"/>
      <c r="CQ55" s="704"/>
      <c r="CR55" s="704"/>
      <c r="CS55" s="704"/>
      <c r="CT55" s="704"/>
      <c r="CU55" s="704"/>
      <c r="CV55" s="704"/>
      <c r="CW55" s="704"/>
      <c r="CX55" s="704"/>
      <c r="CY55" s="704"/>
      <c r="CZ55" s="704"/>
      <c r="DA55" s="704"/>
      <c r="DB55" s="704"/>
      <c r="DC55" s="704"/>
      <c r="DD55" s="704"/>
      <c r="DE55" s="704"/>
      <c r="DF55" s="704"/>
      <c r="DG55" s="704"/>
      <c r="DH55" s="704"/>
      <c r="DI55" s="704"/>
      <c r="DJ55" s="704"/>
      <c r="DK55" s="704"/>
      <c r="DL55" s="704"/>
      <c r="DM55" s="704"/>
      <c r="DN55" s="704"/>
      <c r="DO55" s="704"/>
      <c r="DP55" s="704"/>
      <c r="DQ55" s="704"/>
      <c r="DR55" s="704"/>
      <c r="DS55" s="704"/>
      <c r="DT55" s="704"/>
      <c r="DU55" s="704"/>
      <c r="DV55" s="704"/>
      <c r="DW55" s="404"/>
      <c r="DY55" s="407"/>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70"/>
      <c r="FA55" s="670"/>
      <c r="FB55" s="671"/>
      <c r="FC55" s="671"/>
      <c r="FD55" s="671"/>
      <c r="FE55" s="671"/>
      <c r="FF55" s="671"/>
      <c r="FG55" s="671"/>
      <c r="FH55" s="671"/>
      <c r="FI55" s="671"/>
      <c r="FJ55" s="671"/>
      <c r="FK55" s="671"/>
      <c r="FL55" s="671"/>
    </row>
    <row r="56" spans="1:168" ht="6" customHeight="1">
      <c r="A56" s="406"/>
      <c r="B56" s="418"/>
      <c r="C56" s="662"/>
      <c r="D56" s="662"/>
      <c r="E56" s="662"/>
      <c r="F56" s="662"/>
      <c r="G56" s="662"/>
      <c r="H56" s="662"/>
      <c r="I56" s="662"/>
      <c r="J56" s="662"/>
      <c r="K56" s="662"/>
      <c r="L56" s="662"/>
      <c r="M56" s="662"/>
      <c r="N56" s="662"/>
      <c r="O56" s="662"/>
      <c r="P56" s="662"/>
      <c r="Q56" s="662"/>
      <c r="R56" s="662"/>
      <c r="S56" s="662"/>
      <c r="T56" s="652"/>
      <c r="U56" s="652"/>
      <c r="V56" s="652"/>
      <c r="W56" s="652"/>
      <c r="X56" s="652"/>
      <c r="Y56" s="652"/>
      <c r="Z56" s="652"/>
      <c r="AA56" s="652"/>
      <c r="AB56" s="652"/>
      <c r="AC56" s="652"/>
      <c r="AD56" s="652"/>
      <c r="AE56" s="660"/>
      <c r="AF56" s="660"/>
      <c r="AG56" s="660"/>
      <c r="AH56" s="660"/>
      <c r="AI56" s="660"/>
      <c r="AJ56" s="660"/>
      <c r="AK56" s="660"/>
      <c r="AL56" s="660"/>
      <c r="AM56" s="660"/>
      <c r="AN56" s="660"/>
      <c r="AO56" s="660"/>
      <c r="AP56" s="652"/>
      <c r="AQ56" s="652"/>
      <c r="AR56" s="652"/>
      <c r="AS56" s="652"/>
      <c r="AT56" s="652"/>
      <c r="AU56" s="652"/>
      <c r="AV56" s="652"/>
      <c r="AW56" s="652"/>
      <c r="AX56" s="652"/>
      <c r="AY56" s="652"/>
      <c r="AZ56" s="652"/>
      <c r="BA56" s="660"/>
      <c r="BB56" s="660"/>
      <c r="BC56" s="660"/>
      <c r="BD56" s="660"/>
      <c r="BE56" s="660"/>
      <c r="BF56" s="660"/>
      <c r="BG56" s="660"/>
      <c r="BH56" s="660"/>
      <c r="BI56" s="660"/>
      <c r="BJ56" s="660"/>
      <c r="BK56" s="660"/>
      <c r="BL56" s="652"/>
      <c r="BM56" s="652"/>
      <c r="BN56" s="652"/>
      <c r="BO56" s="652"/>
      <c r="BP56" s="652"/>
      <c r="BQ56" s="652"/>
      <c r="BR56" s="652"/>
      <c r="BS56" s="652"/>
      <c r="BT56" s="652"/>
      <c r="BU56" s="652"/>
      <c r="BV56" s="652"/>
      <c r="BW56" s="704"/>
      <c r="BX56" s="704"/>
      <c r="BY56" s="704"/>
      <c r="BZ56" s="704"/>
      <c r="CA56" s="704"/>
      <c r="CB56" s="704"/>
      <c r="CC56" s="704"/>
      <c r="CD56" s="704"/>
      <c r="CE56" s="704"/>
      <c r="CF56" s="704"/>
      <c r="CG56" s="704"/>
      <c r="CH56" s="704"/>
      <c r="CI56" s="704"/>
      <c r="CJ56" s="704"/>
      <c r="CK56" s="704"/>
      <c r="CL56" s="704"/>
      <c r="CM56" s="704"/>
      <c r="CN56" s="704"/>
      <c r="CO56" s="704"/>
      <c r="CP56" s="704"/>
      <c r="CQ56" s="704"/>
      <c r="CR56" s="704"/>
      <c r="CS56" s="704"/>
      <c r="CT56" s="704"/>
      <c r="CU56" s="704"/>
      <c r="CV56" s="704"/>
      <c r="CW56" s="704"/>
      <c r="CX56" s="704"/>
      <c r="CY56" s="704"/>
      <c r="CZ56" s="704"/>
      <c r="DA56" s="704"/>
      <c r="DB56" s="704"/>
      <c r="DC56" s="704"/>
      <c r="DD56" s="704"/>
      <c r="DE56" s="704"/>
      <c r="DF56" s="704"/>
      <c r="DG56" s="704"/>
      <c r="DH56" s="704"/>
      <c r="DI56" s="704"/>
      <c r="DJ56" s="704"/>
      <c r="DK56" s="704"/>
      <c r="DL56" s="704"/>
      <c r="DM56" s="704"/>
      <c r="DN56" s="704"/>
      <c r="DO56" s="704"/>
      <c r="DP56" s="704"/>
      <c r="DQ56" s="704"/>
      <c r="DR56" s="704"/>
      <c r="DS56" s="704"/>
      <c r="DT56" s="704"/>
      <c r="DU56" s="704"/>
      <c r="DV56" s="704"/>
      <c r="DW56" s="404"/>
      <c r="DY56" s="407"/>
      <c r="DZ56" s="662" t="s">
        <v>473</v>
      </c>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70" t="s">
        <v>474</v>
      </c>
      <c r="FA56" s="670"/>
      <c r="FB56" s="671">
        <f>58127+15550</f>
        <v>73677</v>
      </c>
      <c r="FC56" s="671"/>
      <c r="FD56" s="671"/>
      <c r="FE56" s="671"/>
      <c r="FF56" s="671"/>
      <c r="FG56" s="671"/>
      <c r="FH56" s="671"/>
      <c r="FI56" s="671"/>
      <c r="FJ56" s="671"/>
      <c r="FK56" s="671"/>
      <c r="FL56" s="671"/>
    </row>
    <row r="57" spans="1:168" ht="6" customHeight="1">
      <c r="A57" s="406"/>
      <c r="B57" s="662" t="s">
        <v>475</v>
      </c>
      <c r="C57" s="662"/>
      <c r="D57" s="662"/>
      <c r="E57" s="662"/>
      <c r="F57" s="662"/>
      <c r="G57" s="662"/>
      <c r="H57" s="662"/>
      <c r="I57" s="662"/>
      <c r="J57" s="662"/>
      <c r="K57" s="662"/>
      <c r="L57" s="662"/>
      <c r="M57" s="662"/>
      <c r="N57" s="662"/>
      <c r="O57" s="662"/>
      <c r="P57" s="662"/>
      <c r="Q57" s="662"/>
      <c r="R57" s="662"/>
      <c r="S57" s="662"/>
      <c r="T57" s="652">
        <f>SUM(T41:AD56)</f>
        <v>32269.599999999999</v>
      </c>
      <c r="U57" s="652"/>
      <c r="V57" s="652"/>
      <c r="W57" s="652"/>
      <c r="X57" s="652"/>
      <c r="Y57" s="652"/>
      <c r="Z57" s="652"/>
      <c r="AA57" s="652"/>
      <c r="AB57" s="652"/>
      <c r="AC57" s="652"/>
      <c r="AD57" s="652"/>
      <c r="AE57" s="660">
        <f>SUM(AE41:AO56)</f>
        <v>0</v>
      </c>
      <c r="AF57" s="660"/>
      <c r="AG57" s="660"/>
      <c r="AH57" s="660"/>
      <c r="AI57" s="660"/>
      <c r="AJ57" s="660"/>
      <c r="AK57" s="660"/>
      <c r="AL57" s="660"/>
      <c r="AM57" s="660"/>
      <c r="AN57" s="660"/>
      <c r="AO57" s="660"/>
      <c r="AP57" s="652">
        <f>+T57+AE57</f>
        <v>32269.599999999999</v>
      </c>
      <c r="AQ57" s="652"/>
      <c r="AR57" s="652"/>
      <c r="AS57" s="652"/>
      <c r="AT57" s="652"/>
      <c r="AU57" s="652"/>
      <c r="AV57" s="652"/>
      <c r="AW57" s="652"/>
      <c r="AX57" s="652"/>
      <c r="AY57" s="652"/>
      <c r="AZ57" s="652"/>
      <c r="BA57" s="660">
        <f>SUM(BA41:BK56)</f>
        <v>0</v>
      </c>
      <c r="BB57" s="660"/>
      <c r="BC57" s="660"/>
      <c r="BD57" s="660"/>
      <c r="BE57" s="660"/>
      <c r="BF57" s="660"/>
      <c r="BG57" s="660"/>
      <c r="BH57" s="660"/>
      <c r="BI57" s="660"/>
      <c r="BJ57" s="660"/>
      <c r="BK57" s="660"/>
      <c r="BL57" s="652">
        <f>+T57+BA57</f>
        <v>32269.599999999999</v>
      </c>
      <c r="BM57" s="652"/>
      <c r="BN57" s="652"/>
      <c r="BO57" s="652"/>
      <c r="BP57" s="652"/>
      <c r="BQ57" s="652"/>
      <c r="BR57" s="652"/>
      <c r="BS57" s="652"/>
      <c r="BT57" s="652"/>
      <c r="BU57" s="652"/>
      <c r="BV57" s="652"/>
      <c r="BW57" s="704"/>
      <c r="BX57" s="704"/>
      <c r="BY57" s="704"/>
      <c r="BZ57" s="704"/>
      <c r="CA57" s="704"/>
      <c r="CB57" s="704"/>
      <c r="CC57" s="704"/>
      <c r="CD57" s="704"/>
      <c r="CE57" s="704"/>
      <c r="CF57" s="704"/>
      <c r="CG57" s="704"/>
      <c r="CH57" s="704"/>
      <c r="CI57" s="704"/>
      <c r="CJ57" s="704"/>
      <c r="CK57" s="704"/>
      <c r="CL57" s="704"/>
      <c r="CM57" s="704"/>
      <c r="CN57" s="704"/>
      <c r="CO57" s="704"/>
      <c r="CP57" s="704"/>
      <c r="CQ57" s="704"/>
      <c r="CR57" s="704"/>
      <c r="CS57" s="704"/>
      <c r="CT57" s="704"/>
      <c r="CU57" s="704"/>
      <c r="CV57" s="704"/>
      <c r="CW57" s="704"/>
      <c r="CX57" s="704"/>
      <c r="CY57" s="704"/>
      <c r="CZ57" s="704"/>
      <c r="DA57" s="704"/>
      <c r="DB57" s="704"/>
      <c r="DC57" s="704"/>
      <c r="DD57" s="704"/>
      <c r="DE57" s="704"/>
      <c r="DF57" s="704"/>
      <c r="DG57" s="704"/>
      <c r="DH57" s="704"/>
      <c r="DI57" s="704"/>
      <c r="DJ57" s="704"/>
      <c r="DK57" s="704"/>
      <c r="DL57" s="704"/>
      <c r="DM57" s="704"/>
      <c r="DN57" s="704"/>
      <c r="DO57" s="704"/>
      <c r="DP57" s="704"/>
      <c r="DQ57" s="704"/>
      <c r="DR57" s="704"/>
      <c r="DS57" s="704"/>
      <c r="DT57" s="704"/>
      <c r="DU57" s="704"/>
      <c r="DV57" s="704"/>
      <c r="DW57" s="404"/>
      <c r="DY57" s="407"/>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70"/>
      <c r="FA57" s="670"/>
      <c r="FB57" s="671"/>
      <c r="FC57" s="671"/>
      <c r="FD57" s="671"/>
      <c r="FE57" s="671"/>
      <c r="FF57" s="671"/>
      <c r="FG57" s="671"/>
      <c r="FH57" s="671"/>
      <c r="FI57" s="671"/>
      <c r="FJ57" s="671"/>
      <c r="FK57" s="671"/>
      <c r="FL57" s="671"/>
    </row>
    <row r="58" spans="1:168" ht="6" customHeight="1">
      <c r="A58" s="406"/>
      <c r="B58" s="662"/>
      <c r="C58" s="662"/>
      <c r="D58" s="662"/>
      <c r="E58" s="662"/>
      <c r="F58" s="662"/>
      <c r="G58" s="662"/>
      <c r="H58" s="662"/>
      <c r="I58" s="662"/>
      <c r="J58" s="662"/>
      <c r="K58" s="662"/>
      <c r="L58" s="662"/>
      <c r="M58" s="662"/>
      <c r="N58" s="662"/>
      <c r="O58" s="662"/>
      <c r="P58" s="662"/>
      <c r="Q58" s="662"/>
      <c r="R58" s="662"/>
      <c r="S58" s="662"/>
      <c r="T58" s="652"/>
      <c r="U58" s="652"/>
      <c r="V58" s="652"/>
      <c r="W58" s="652"/>
      <c r="X58" s="652"/>
      <c r="Y58" s="652"/>
      <c r="Z58" s="652"/>
      <c r="AA58" s="652"/>
      <c r="AB58" s="652"/>
      <c r="AC58" s="652"/>
      <c r="AD58" s="652"/>
      <c r="AE58" s="660"/>
      <c r="AF58" s="660"/>
      <c r="AG58" s="660"/>
      <c r="AH58" s="660"/>
      <c r="AI58" s="660"/>
      <c r="AJ58" s="660"/>
      <c r="AK58" s="660"/>
      <c r="AL58" s="660"/>
      <c r="AM58" s="660"/>
      <c r="AN58" s="660"/>
      <c r="AO58" s="660"/>
      <c r="AP58" s="652"/>
      <c r="AQ58" s="652"/>
      <c r="AR58" s="652"/>
      <c r="AS58" s="652"/>
      <c r="AT58" s="652"/>
      <c r="AU58" s="652"/>
      <c r="AV58" s="652"/>
      <c r="AW58" s="652"/>
      <c r="AX58" s="652"/>
      <c r="AY58" s="652"/>
      <c r="AZ58" s="652"/>
      <c r="BA58" s="660"/>
      <c r="BB58" s="660"/>
      <c r="BC58" s="660"/>
      <c r="BD58" s="660"/>
      <c r="BE58" s="660"/>
      <c r="BF58" s="660"/>
      <c r="BG58" s="660"/>
      <c r="BH58" s="660"/>
      <c r="BI58" s="660"/>
      <c r="BJ58" s="660"/>
      <c r="BK58" s="660"/>
      <c r="BL58" s="652"/>
      <c r="BM58" s="652"/>
      <c r="BN58" s="652"/>
      <c r="BO58" s="652"/>
      <c r="BP58" s="652"/>
      <c r="BQ58" s="652"/>
      <c r="BR58" s="652"/>
      <c r="BS58" s="652"/>
      <c r="BT58" s="652"/>
      <c r="BU58" s="652"/>
      <c r="BV58" s="652"/>
      <c r="BW58" s="704"/>
      <c r="BX58" s="704"/>
      <c r="BY58" s="704"/>
      <c r="BZ58" s="704"/>
      <c r="CA58" s="704"/>
      <c r="CB58" s="704"/>
      <c r="CC58" s="704"/>
      <c r="CD58" s="704"/>
      <c r="CE58" s="704"/>
      <c r="CF58" s="704"/>
      <c r="CG58" s="704"/>
      <c r="CH58" s="704"/>
      <c r="CI58" s="704"/>
      <c r="CJ58" s="704"/>
      <c r="CK58" s="704"/>
      <c r="CL58" s="704"/>
      <c r="CM58" s="704"/>
      <c r="CN58" s="704"/>
      <c r="CO58" s="704"/>
      <c r="CP58" s="704"/>
      <c r="CQ58" s="704"/>
      <c r="CR58" s="704"/>
      <c r="CS58" s="704"/>
      <c r="CT58" s="704"/>
      <c r="CU58" s="704"/>
      <c r="CV58" s="704"/>
      <c r="CW58" s="704"/>
      <c r="CX58" s="704"/>
      <c r="CY58" s="704"/>
      <c r="CZ58" s="704"/>
      <c r="DA58" s="704"/>
      <c r="DB58" s="704"/>
      <c r="DC58" s="704"/>
      <c r="DD58" s="704"/>
      <c r="DE58" s="704"/>
      <c r="DF58" s="704"/>
      <c r="DG58" s="704"/>
      <c r="DH58" s="704"/>
      <c r="DI58" s="704"/>
      <c r="DJ58" s="704"/>
      <c r="DK58" s="704"/>
      <c r="DL58" s="704"/>
      <c r="DM58" s="704"/>
      <c r="DN58" s="704"/>
      <c r="DO58" s="704"/>
      <c r="DP58" s="704"/>
      <c r="DQ58" s="704"/>
      <c r="DR58" s="704"/>
      <c r="DS58" s="704"/>
      <c r="DT58" s="704"/>
      <c r="DU58" s="704"/>
      <c r="DV58" s="704"/>
      <c r="DW58" s="404"/>
      <c r="DY58" s="407"/>
      <c r="DZ58" s="662" t="s">
        <v>476</v>
      </c>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70" t="s">
        <v>477</v>
      </c>
      <c r="FA58" s="670"/>
      <c r="FB58" s="671">
        <f>76431-FB56</f>
        <v>2754</v>
      </c>
      <c r="FC58" s="671"/>
      <c r="FD58" s="671"/>
      <c r="FE58" s="671"/>
      <c r="FF58" s="671"/>
      <c r="FG58" s="671"/>
      <c r="FH58" s="671"/>
      <c r="FI58" s="671"/>
      <c r="FJ58" s="671"/>
      <c r="FK58" s="671"/>
      <c r="FL58" s="671"/>
    </row>
    <row r="59" spans="1:168" ht="11.25" customHeight="1">
      <c r="A59" s="406"/>
      <c r="B59" s="662" t="s">
        <v>478</v>
      </c>
      <c r="C59" s="662"/>
      <c r="D59" s="662"/>
      <c r="E59" s="662"/>
      <c r="F59" s="662"/>
      <c r="G59" s="662"/>
      <c r="H59" s="662"/>
      <c r="I59" s="662"/>
      <c r="J59" s="662"/>
      <c r="K59" s="662"/>
      <c r="L59" s="662"/>
      <c r="M59" s="662"/>
      <c r="N59" s="662"/>
      <c r="O59" s="662"/>
      <c r="P59" s="662"/>
      <c r="Q59" s="662"/>
      <c r="R59" s="662"/>
      <c r="S59" s="662"/>
      <c r="T59" s="652">
        <f>18+1330</f>
        <v>1348</v>
      </c>
      <c r="U59" s="652"/>
      <c r="V59" s="652"/>
      <c r="W59" s="652"/>
      <c r="X59" s="652"/>
      <c r="Y59" s="652"/>
      <c r="Z59" s="652"/>
      <c r="AA59" s="652"/>
      <c r="AB59" s="652"/>
      <c r="AC59" s="652"/>
      <c r="AD59" s="652"/>
      <c r="AE59" s="660" t="e">
        <f>-#REF!</f>
        <v>#REF!</v>
      </c>
      <c r="AF59" s="660"/>
      <c r="AG59" s="660"/>
      <c r="AH59" s="660"/>
      <c r="AI59" s="660"/>
      <c r="AJ59" s="660"/>
      <c r="AK59" s="660"/>
      <c r="AL59" s="660"/>
      <c r="AM59" s="660"/>
      <c r="AN59" s="660"/>
      <c r="AO59" s="660"/>
      <c r="AP59" s="652" t="e">
        <f>+T59+AE59</f>
        <v>#REF!</v>
      </c>
      <c r="AQ59" s="652"/>
      <c r="AR59" s="652"/>
      <c r="AS59" s="652"/>
      <c r="AT59" s="652"/>
      <c r="AU59" s="652"/>
      <c r="AV59" s="652"/>
      <c r="AW59" s="652"/>
      <c r="AX59" s="652"/>
      <c r="AY59" s="652"/>
      <c r="AZ59" s="652"/>
      <c r="BA59" s="660" t="e">
        <f>+AE59</f>
        <v>#REF!</v>
      </c>
      <c r="BB59" s="660"/>
      <c r="BC59" s="660"/>
      <c r="BD59" s="660"/>
      <c r="BE59" s="660"/>
      <c r="BF59" s="660"/>
      <c r="BG59" s="660"/>
      <c r="BH59" s="660"/>
      <c r="BI59" s="660"/>
      <c r="BJ59" s="660"/>
      <c r="BK59" s="660"/>
      <c r="BL59" s="652" t="e">
        <f>+T59+BA59</f>
        <v>#REF!</v>
      </c>
      <c r="BM59" s="652"/>
      <c r="BN59" s="652"/>
      <c r="BO59" s="652"/>
      <c r="BP59" s="652"/>
      <c r="BQ59" s="652"/>
      <c r="BR59" s="652"/>
      <c r="BS59" s="652"/>
      <c r="BT59" s="652"/>
      <c r="BU59" s="652"/>
      <c r="BV59" s="652"/>
      <c r="BW59" s="703" t="s">
        <v>515</v>
      </c>
      <c r="BX59" s="703"/>
      <c r="BY59" s="703"/>
      <c r="BZ59" s="703"/>
      <c r="CA59" s="703"/>
      <c r="CB59" s="703"/>
      <c r="CC59" s="703"/>
      <c r="CD59" s="703"/>
      <c r="CE59" s="703"/>
      <c r="CF59" s="703"/>
      <c r="CG59" s="703"/>
      <c r="CH59" s="703"/>
      <c r="CI59" s="703"/>
      <c r="CJ59" s="703"/>
      <c r="CK59" s="703"/>
      <c r="CL59" s="703"/>
      <c r="CM59" s="703"/>
      <c r="CN59" s="703"/>
      <c r="CO59" s="703"/>
      <c r="CP59" s="703"/>
      <c r="CQ59" s="703"/>
      <c r="CR59" s="703"/>
      <c r="CS59" s="703"/>
      <c r="CT59" s="703"/>
      <c r="CU59" s="703"/>
      <c r="CV59" s="703"/>
      <c r="CW59" s="703"/>
      <c r="CX59" s="703"/>
      <c r="CY59" s="703"/>
      <c r="CZ59" s="703"/>
      <c r="DA59" s="703"/>
      <c r="DB59" s="703"/>
      <c r="DC59" s="703"/>
      <c r="DD59" s="703"/>
      <c r="DE59" s="703"/>
      <c r="DF59" s="703"/>
      <c r="DG59" s="703"/>
      <c r="DH59" s="703"/>
      <c r="DI59" s="703"/>
      <c r="DJ59" s="703"/>
      <c r="DK59" s="703"/>
      <c r="DL59" s="703"/>
      <c r="DM59" s="703"/>
      <c r="DN59" s="703"/>
      <c r="DO59" s="703"/>
      <c r="DP59" s="703"/>
      <c r="DQ59" s="703"/>
      <c r="DR59" s="703"/>
      <c r="DS59" s="703"/>
      <c r="DT59" s="703"/>
      <c r="DU59" s="703"/>
      <c r="DV59" s="703"/>
      <c r="DW59" s="404"/>
      <c r="DY59" s="407"/>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70"/>
      <c r="FA59" s="670"/>
      <c r="FB59" s="671"/>
      <c r="FC59" s="671"/>
      <c r="FD59" s="671"/>
      <c r="FE59" s="671"/>
      <c r="FF59" s="671"/>
      <c r="FG59" s="671"/>
      <c r="FH59" s="671"/>
      <c r="FI59" s="671"/>
      <c r="FJ59" s="671"/>
      <c r="FK59" s="671"/>
      <c r="FL59" s="671"/>
    </row>
    <row r="60" spans="1:168" ht="11.25" customHeight="1">
      <c r="A60" s="406"/>
      <c r="B60" s="662"/>
      <c r="C60" s="662"/>
      <c r="D60" s="662"/>
      <c r="E60" s="662"/>
      <c r="F60" s="662"/>
      <c r="G60" s="662"/>
      <c r="H60" s="662"/>
      <c r="I60" s="662"/>
      <c r="J60" s="662"/>
      <c r="K60" s="662"/>
      <c r="L60" s="662"/>
      <c r="M60" s="662"/>
      <c r="N60" s="662"/>
      <c r="O60" s="662"/>
      <c r="P60" s="662"/>
      <c r="Q60" s="662"/>
      <c r="R60" s="662"/>
      <c r="S60" s="662"/>
      <c r="T60" s="652"/>
      <c r="U60" s="652"/>
      <c r="V60" s="652"/>
      <c r="W60" s="652"/>
      <c r="X60" s="652"/>
      <c r="Y60" s="652"/>
      <c r="Z60" s="652"/>
      <c r="AA60" s="652"/>
      <c r="AB60" s="652"/>
      <c r="AC60" s="652"/>
      <c r="AD60" s="652"/>
      <c r="AE60" s="660"/>
      <c r="AF60" s="660"/>
      <c r="AG60" s="660"/>
      <c r="AH60" s="660"/>
      <c r="AI60" s="660"/>
      <c r="AJ60" s="660"/>
      <c r="AK60" s="660"/>
      <c r="AL60" s="660"/>
      <c r="AM60" s="660"/>
      <c r="AN60" s="660"/>
      <c r="AO60" s="660"/>
      <c r="AP60" s="652"/>
      <c r="AQ60" s="652"/>
      <c r="AR60" s="652"/>
      <c r="AS60" s="652"/>
      <c r="AT60" s="652"/>
      <c r="AU60" s="652"/>
      <c r="AV60" s="652"/>
      <c r="AW60" s="652"/>
      <c r="AX60" s="652"/>
      <c r="AY60" s="652"/>
      <c r="AZ60" s="652"/>
      <c r="BA60" s="660"/>
      <c r="BB60" s="660"/>
      <c r="BC60" s="660"/>
      <c r="BD60" s="660"/>
      <c r="BE60" s="660"/>
      <c r="BF60" s="660"/>
      <c r="BG60" s="660"/>
      <c r="BH60" s="660"/>
      <c r="BI60" s="660"/>
      <c r="BJ60" s="660"/>
      <c r="BK60" s="660"/>
      <c r="BL60" s="652"/>
      <c r="BM60" s="652"/>
      <c r="BN60" s="652"/>
      <c r="BO60" s="652"/>
      <c r="BP60" s="652"/>
      <c r="BQ60" s="652"/>
      <c r="BR60" s="652"/>
      <c r="BS60" s="652"/>
      <c r="BT60" s="652"/>
      <c r="BU60" s="652"/>
      <c r="BV60" s="652"/>
      <c r="BW60" s="703"/>
      <c r="BX60" s="703"/>
      <c r="BY60" s="703"/>
      <c r="BZ60" s="703"/>
      <c r="CA60" s="703"/>
      <c r="CB60" s="703"/>
      <c r="CC60" s="703"/>
      <c r="CD60" s="703"/>
      <c r="CE60" s="703"/>
      <c r="CF60" s="703"/>
      <c r="CG60" s="703"/>
      <c r="CH60" s="703"/>
      <c r="CI60" s="703"/>
      <c r="CJ60" s="703"/>
      <c r="CK60" s="703"/>
      <c r="CL60" s="703"/>
      <c r="CM60" s="703"/>
      <c r="CN60" s="703"/>
      <c r="CO60" s="703"/>
      <c r="CP60" s="703"/>
      <c r="CQ60" s="703"/>
      <c r="CR60" s="703"/>
      <c r="CS60" s="703"/>
      <c r="CT60" s="703"/>
      <c r="CU60" s="703"/>
      <c r="CV60" s="703"/>
      <c r="CW60" s="703"/>
      <c r="CX60" s="703"/>
      <c r="CY60" s="703"/>
      <c r="CZ60" s="703"/>
      <c r="DA60" s="703"/>
      <c r="DB60" s="703"/>
      <c r="DC60" s="703"/>
      <c r="DD60" s="703"/>
      <c r="DE60" s="703"/>
      <c r="DF60" s="703"/>
      <c r="DG60" s="703"/>
      <c r="DH60" s="703"/>
      <c r="DI60" s="703"/>
      <c r="DJ60" s="703"/>
      <c r="DK60" s="703"/>
      <c r="DL60" s="703"/>
      <c r="DM60" s="703"/>
      <c r="DN60" s="703"/>
      <c r="DO60" s="703"/>
      <c r="DP60" s="703"/>
      <c r="DQ60" s="703"/>
      <c r="DR60" s="703"/>
      <c r="DS60" s="703"/>
      <c r="DT60" s="703"/>
      <c r="DU60" s="703"/>
      <c r="DV60" s="703"/>
      <c r="DW60" s="404"/>
      <c r="DY60" s="407"/>
      <c r="DZ60" s="672" t="s">
        <v>465</v>
      </c>
      <c r="EA60" s="672"/>
      <c r="EB60" s="672"/>
      <c r="EC60" s="672"/>
      <c r="ED60" s="672"/>
      <c r="EE60" s="672"/>
      <c r="EF60" s="672"/>
      <c r="EG60" s="672"/>
      <c r="EH60" s="672"/>
      <c r="EI60" s="672"/>
      <c r="EJ60" s="672"/>
      <c r="EK60" s="672"/>
      <c r="EL60" s="672"/>
      <c r="EM60" s="672"/>
      <c r="EN60" s="672"/>
      <c r="EO60" s="672"/>
      <c r="EP60" s="672"/>
      <c r="EQ60" s="672"/>
      <c r="ER60" s="672"/>
      <c r="ES60" s="672"/>
      <c r="ET60" s="672"/>
      <c r="EU60" s="672"/>
      <c r="EV60" s="672"/>
      <c r="EW60" s="672"/>
      <c r="EX60" s="672"/>
      <c r="EY60" s="672"/>
      <c r="EZ60" s="670" t="s">
        <v>479</v>
      </c>
      <c r="FA60" s="670"/>
      <c r="FB60" s="671"/>
      <c r="FC60" s="671"/>
      <c r="FD60" s="671"/>
      <c r="FE60" s="671"/>
      <c r="FF60" s="671"/>
      <c r="FG60" s="671"/>
      <c r="FH60" s="671"/>
      <c r="FI60" s="671"/>
      <c r="FJ60" s="671"/>
      <c r="FK60" s="671"/>
      <c r="FL60" s="671"/>
    </row>
    <row r="61" spans="1:168" ht="6" customHeight="1">
      <c r="A61" s="406"/>
      <c r="B61" s="419"/>
      <c r="C61" s="668" t="s">
        <v>480</v>
      </c>
      <c r="D61" s="668"/>
      <c r="E61" s="668"/>
      <c r="F61" s="668"/>
      <c r="G61" s="668"/>
      <c r="H61" s="668"/>
      <c r="I61" s="668"/>
      <c r="J61" s="668"/>
      <c r="K61" s="668"/>
      <c r="L61" s="668"/>
      <c r="M61" s="668"/>
      <c r="N61" s="668"/>
      <c r="O61" s="668"/>
      <c r="P61" s="668"/>
      <c r="Q61" s="668"/>
      <c r="R61" s="668"/>
      <c r="S61" s="668"/>
      <c r="T61" s="652"/>
      <c r="U61" s="652"/>
      <c r="V61" s="652"/>
      <c r="W61" s="652"/>
      <c r="X61" s="652"/>
      <c r="Y61" s="652"/>
      <c r="Z61" s="652"/>
      <c r="AA61" s="652"/>
      <c r="AB61" s="652"/>
      <c r="AC61" s="652"/>
      <c r="AD61" s="652"/>
      <c r="AE61" s="660"/>
      <c r="AF61" s="660"/>
      <c r="AG61" s="660"/>
      <c r="AH61" s="660"/>
      <c r="AI61" s="660"/>
      <c r="AJ61" s="660"/>
      <c r="AK61" s="660"/>
      <c r="AL61" s="660"/>
      <c r="AM61" s="660"/>
      <c r="AN61" s="660"/>
      <c r="AO61" s="660"/>
      <c r="AP61" s="652">
        <f>+T61+AE61</f>
        <v>0</v>
      </c>
      <c r="AQ61" s="652"/>
      <c r="AR61" s="652"/>
      <c r="AS61" s="652"/>
      <c r="AT61" s="652"/>
      <c r="AU61" s="652"/>
      <c r="AV61" s="652"/>
      <c r="AW61" s="652"/>
      <c r="AX61" s="652"/>
      <c r="AY61" s="652"/>
      <c r="AZ61" s="652"/>
      <c r="BA61" s="660"/>
      <c r="BB61" s="660"/>
      <c r="BC61" s="660"/>
      <c r="BD61" s="660"/>
      <c r="BE61" s="660"/>
      <c r="BF61" s="660"/>
      <c r="BG61" s="660"/>
      <c r="BH61" s="660"/>
      <c r="BI61" s="660"/>
      <c r="BJ61" s="660"/>
      <c r="BK61" s="660"/>
      <c r="BL61" s="652">
        <f>+T61+BA61</f>
        <v>0</v>
      </c>
      <c r="BM61" s="652"/>
      <c r="BN61" s="652"/>
      <c r="BO61" s="652"/>
      <c r="BP61" s="652"/>
      <c r="BQ61" s="652"/>
      <c r="BR61" s="652"/>
      <c r="BS61" s="652"/>
      <c r="BT61" s="652"/>
      <c r="BU61" s="652"/>
      <c r="BV61" s="652"/>
      <c r="BW61" s="704"/>
      <c r="BX61" s="704"/>
      <c r="BY61" s="704"/>
      <c r="BZ61" s="704"/>
      <c r="CA61" s="704"/>
      <c r="CB61" s="704"/>
      <c r="CC61" s="704"/>
      <c r="CD61" s="704"/>
      <c r="CE61" s="704"/>
      <c r="CF61" s="704"/>
      <c r="CG61" s="704"/>
      <c r="CH61" s="704"/>
      <c r="CI61" s="704"/>
      <c r="CJ61" s="704"/>
      <c r="CK61" s="704"/>
      <c r="CL61" s="704"/>
      <c r="CM61" s="704"/>
      <c r="CN61" s="704"/>
      <c r="CO61" s="704"/>
      <c r="CP61" s="704"/>
      <c r="CQ61" s="704"/>
      <c r="CR61" s="704"/>
      <c r="CS61" s="704"/>
      <c r="CT61" s="704"/>
      <c r="CU61" s="704"/>
      <c r="CV61" s="704"/>
      <c r="CW61" s="704"/>
      <c r="CX61" s="704"/>
      <c r="CY61" s="704"/>
      <c r="CZ61" s="704"/>
      <c r="DA61" s="704"/>
      <c r="DB61" s="704"/>
      <c r="DC61" s="704"/>
      <c r="DD61" s="704"/>
      <c r="DE61" s="704"/>
      <c r="DF61" s="704"/>
      <c r="DG61" s="704"/>
      <c r="DH61" s="704"/>
      <c r="DI61" s="704"/>
      <c r="DJ61" s="704"/>
      <c r="DK61" s="704"/>
      <c r="DL61" s="704"/>
      <c r="DM61" s="704"/>
      <c r="DN61" s="704"/>
      <c r="DO61" s="704"/>
      <c r="DP61" s="704"/>
      <c r="DQ61" s="704"/>
      <c r="DR61" s="704"/>
      <c r="DS61" s="704"/>
      <c r="DT61" s="704"/>
      <c r="DU61" s="704"/>
      <c r="DV61" s="704"/>
      <c r="DW61" s="404"/>
      <c r="DY61" s="407"/>
      <c r="DZ61" s="672"/>
      <c r="EA61" s="672"/>
      <c r="EB61" s="672"/>
      <c r="EC61" s="672"/>
      <c r="ED61" s="672"/>
      <c r="EE61" s="672"/>
      <c r="EF61" s="672"/>
      <c r="EG61" s="672"/>
      <c r="EH61" s="672"/>
      <c r="EI61" s="672"/>
      <c r="EJ61" s="672"/>
      <c r="EK61" s="672"/>
      <c r="EL61" s="672"/>
      <c r="EM61" s="672"/>
      <c r="EN61" s="672"/>
      <c r="EO61" s="672"/>
      <c r="EP61" s="672"/>
      <c r="EQ61" s="672"/>
      <c r="ER61" s="672"/>
      <c r="ES61" s="672"/>
      <c r="ET61" s="672"/>
      <c r="EU61" s="672"/>
      <c r="EV61" s="672"/>
      <c r="EW61" s="672"/>
      <c r="EX61" s="672"/>
      <c r="EY61" s="672"/>
      <c r="EZ61" s="670"/>
      <c r="FA61" s="670"/>
      <c r="FB61" s="671"/>
      <c r="FC61" s="671"/>
      <c r="FD61" s="671"/>
      <c r="FE61" s="671"/>
      <c r="FF61" s="671"/>
      <c r="FG61" s="671"/>
      <c r="FH61" s="671"/>
      <c r="FI61" s="671"/>
      <c r="FJ61" s="671"/>
      <c r="FK61" s="671"/>
      <c r="FL61" s="671"/>
    </row>
    <row r="62" spans="1:168" ht="6" customHeight="1">
      <c r="A62" s="406"/>
      <c r="B62" s="417"/>
      <c r="C62" s="668"/>
      <c r="D62" s="668"/>
      <c r="E62" s="668"/>
      <c r="F62" s="668"/>
      <c r="G62" s="668"/>
      <c r="H62" s="668"/>
      <c r="I62" s="668"/>
      <c r="J62" s="668"/>
      <c r="K62" s="668"/>
      <c r="L62" s="668"/>
      <c r="M62" s="668"/>
      <c r="N62" s="668"/>
      <c r="O62" s="668"/>
      <c r="P62" s="668"/>
      <c r="Q62" s="668"/>
      <c r="R62" s="668"/>
      <c r="S62" s="668"/>
      <c r="T62" s="652"/>
      <c r="U62" s="652"/>
      <c r="V62" s="652"/>
      <c r="W62" s="652"/>
      <c r="X62" s="652"/>
      <c r="Y62" s="652"/>
      <c r="Z62" s="652"/>
      <c r="AA62" s="652"/>
      <c r="AB62" s="652"/>
      <c r="AC62" s="652"/>
      <c r="AD62" s="652"/>
      <c r="AE62" s="660"/>
      <c r="AF62" s="660"/>
      <c r="AG62" s="660"/>
      <c r="AH62" s="660"/>
      <c r="AI62" s="660"/>
      <c r="AJ62" s="660"/>
      <c r="AK62" s="660"/>
      <c r="AL62" s="660"/>
      <c r="AM62" s="660"/>
      <c r="AN62" s="660"/>
      <c r="AO62" s="660"/>
      <c r="AP62" s="652"/>
      <c r="AQ62" s="652"/>
      <c r="AR62" s="652"/>
      <c r="AS62" s="652"/>
      <c r="AT62" s="652"/>
      <c r="AU62" s="652"/>
      <c r="AV62" s="652"/>
      <c r="AW62" s="652"/>
      <c r="AX62" s="652"/>
      <c r="AY62" s="652"/>
      <c r="AZ62" s="652"/>
      <c r="BA62" s="660"/>
      <c r="BB62" s="660"/>
      <c r="BC62" s="660"/>
      <c r="BD62" s="660"/>
      <c r="BE62" s="660"/>
      <c r="BF62" s="660"/>
      <c r="BG62" s="660"/>
      <c r="BH62" s="660"/>
      <c r="BI62" s="660"/>
      <c r="BJ62" s="660"/>
      <c r="BK62" s="660"/>
      <c r="BL62" s="652"/>
      <c r="BM62" s="652"/>
      <c r="BN62" s="652"/>
      <c r="BO62" s="652"/>
      <c r="BP62" s="652"/>
      <c r="BQ62" s="652"/>
      <c r="BR62" s="652"/>
      <c r="BS62" s="652"/>
      <c r="BT62" s="652"/>
      <c r="BU62" s="652"/>
      <c r="BV62" s="652"/>
      <c r="BW62" s="704"/>
      <c r="BX62" s="704"/>
      <c r="BY62" s="704"/>
      <c r="BZ62" s="704"/>
      <c r="CA62" s="704"/>
      <c r="CB62" s="704"/>
      <c r="CC62" s="704"/>
      <c r="CD62" s="704"/>
      <c r="CE62" s="704"/>
      <c r="CF62" s="704"/>
      <c r="CG62" s="704"/>
      <c r="CH62" s="704"/>
      <c r="CI62" s="704"/>
      <c r="CJ62" s="704"/>
      <c r="CK62" s="704"/>
      <c r="CL62" s="704"/>
      <c r="CM62" s="704"/>
      <c r="CN62" s="704"/>
      <c r="CO62" s="704"/>
      <c r="CP62" s="704"/>
      <c r="CQ62" s="704"/>
      <c r="CR62" s="704"/>
      <c r="CS62" s="704"/>
      <c r="CT62" s="704"/>
      <c r="CU62" s="704"/>
      <c r="CV62" s="704"/>
      <c r="CW62" s="704"/>
      <c r="CX62" s="704"/>
      <c r="CY62" s="704"/>
      <c r="CZ62" s="704"/>
      <c r="DA62" s="704"/>
      <c r="DB62" s="704"/>
      <c r="DC62" s="704"/>
      <c r="DD62" s="704"/>
      <c r="DE62" s="704"/>
      <c r="DF62" s="704"/>
      <c r="DG62" s="704"/>
      <c r="DH62" s="704"/>
      <c r="DI62" s="704"/>
      <c r="DJ62" s="704"/>
      <c r="DK62" s="704"/>
      <c r="DL62" s="704"/>
      <c r="DM62" s="704"/>
      <c r="DN62" s="704"/>
      <c r="DO62" s="704"/>
      <c r="DP62" s="704"/>
      <c r="DQ62" s="704"/>
      <c r="DR62" s="704"/>
      <c r="DS62" s="704"/>
      <c r="DT62" s="704"/>
      <c r="DU62" s="704"/>
      <c r="DV62" s="704"/>
      <c r="DW62" s="404"/>
      <c r="DY62" s="407"/>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73"/>
      <c r="FA62" s="673"/>
      <c r="FB62" s="671"/>
      <c r="FC62" s="671"/>
      <c r="FD62" s="671"/>
      <c r="FE62" s="671"/>
      <c r="FF62" s="671"/>
      <c r="FG62" s="671"/>
      <c r="FH62" s="671"/>
      <c r="FI62" s="671"/>
      <c r="FJ62" s="671"/>
      <c r="FK62" s="671"/>
      <c r="FL62" s="671"/>
    </row>
    <row r="63" spans="1:168" ht="12.75" customHeight="1">
      <c r="A63" s="406"/>
      <c r="B63" s="417"/>
      <c r="C63" s="662" t="s">
        <v>140</v>
      </c>
      <c r="D63" s="662"/>
      <c r="E63" s="662"/>
      <c r="F63" s="662"/>
      <c r="G63" s="662"/>
      <c r="H63" s="662"/>
      <c r="I63" s="662"/>
      <c r="J63" s="662"/>
      <c r="K63" s="662"/>
      <c r="L63" s="662"/>
      <c r="M63" s="662"/>
      <c r="N63" s="662"/>
      <c r="O63" s="662"/>
      <c r="P63" s="662"/>
      <c r="Q63" s="662"/>
      <c r="R63" s="662"/>
      <c r="S63" s="662"/>
      <c r="T63" s="652">
        <v>36181</v>
      </c>
      <c r="U63" s="652"/>
      <c r="V63" s="652"/>
      <c r="W63" s="652"/>
      <c r="X63" s="652"/>
      <c r="Y63" s="652"/>
      <c r="Z63" s="652"/>
      <c r="AA63" s="652"/>
      <c r="AB63" s="652"/>
      <c r="AC63" s="652"/>
      <c r="AD63" s="652"/>
      <c r="AE63" s="660" t="e">
        <f>-#REF!</f>
        <v>#REF!</v>
      </c>
      <c r="AF63" s="660"/>
      <c r="AG63" s="660"/>
      <c r="AH63" s="660"/>
      <c r="AI63" s="660"/>
      <c r="AJ63" s="660"/>
      <c r="AK63" s="660"/>
      <c r="AL63" s="660"/>
      <c r="AM63" s="660"/>
      <c r="AN63" s="660"/>
      <c r="AO63" s="660"/>
      <c r="AP63" s="652" t="e">
        <f>+T63+AE63</f>
        <v>#REF!</v>
      </c>
      <c r="AQ63" s="652"/>
      <c r="AR63" s="652"/>
      <c r="AS63" s="652"/>
      <c r="AT63" s="652"/>
      <c r="AU63" s="652"/>
      <c r="AV63" s="652"/>
      <c r="AW63" s="652"/>
      <c r="AX63" s="652"/>
      <c r="AY63" s="652"/>
      <c r="AZ63" s="652"/>
      <c r="BA63" s="660" t="e">
        <f>+AE63</f>
        <v>#REF!</v>
      </c>
      <c r="BB63" s="660"/>
      <c r="BC63" s="660"/>
      <c r="BD63" s="660"/>
      <c r="BE63" s="660"/>
      <c r="BF63" s="660"/>
      <c r="BG63" s="660"/>
      <c r="BH63" s="660"/>
      <c r="BI63" s="660"/>
      <c r="BJ63" s="660"/>
      <c r="BK63" s="660"/>
      <c r="BL63" s="652" t="e">
        <f>+T63+BA63</f>
        <v>#REF!</v>
      </c>
      <c r="BM63" s="652"/>
      <c r="BN63" s="652"/>
      <c r="BO63" s="652"/>
      <c r="BP63" s="652"/>
      <c r="BQ63" s="652"/>
      <c r="BR63" s="652"/>
      <c r="BS63" s="652"/>
      <c r="BT63" s="652"/>
      <c r="BU63" s="652"/>
      <c r="BV63" s="652"/>
      <c r="BW63" s="703" t="s">
        <v>516</v>
      </c>
      <c r="BX63" s="703"/>
      <c r="BY63" s="703"/>
      <c r="BZ63" s="703"/>
      <c r="CA63" s="703"/>
      <c r="CB63" s="703"/>
      <c r="CC63" s="703"/>
      <c r="CD63" s="703"/>
      <c r="CE63" s="703"/>
      <c r="CF63" s="703"/>
      <c r="CG63" s="703"/>
      <c r="CH63" s="703"/>
      <c r="CI63" s="703"/>
      <c r="CJ63" s="703"/>
      <c r="CK63" s="703"/>
      <c r="CL63" s="703"/>
      <c r="CM63" s="703"/>
      <c r="CN63" s="703"/>
      <c r="CO63" s="703"/>
      <c r="CP63" s="703"/>
      <c r="CQ63" s="703"/>
      <c r="CR63" s="703"/>
      <c r="CS63" s="703"/>
      <c r="CT63" s="703"/>
      <c r="CU63" s="703"/>
      <c r="CV63" s="703"/>
      <c r="CW63" s="703"/>
      <c r="CX63" s="703"/>
      <c r="CY63" s="703"/>
      <c r="CZ63" s="703"/>
      <c r="DA63" s="703"/>
      <c r="DB63" s="703"/>
      <c r="DC63" s="703"/>
      <c r="DD63" s="703"/>
      <c r="DE63" s="703"/>
      <c r="DF63" s="703"/>
      <c r="DG63" s="703"/>
      <c r="DH63" s="703"/>
      <c r="DI63" s="703"/>
      <c r="DJ63" s="703"/>
      <c r="DK63" s="703"/>
      <c r="DL63" s="703"/>
      <c r="DM63" s="703"/>
      <c r="DN63" s="703"/>
      <c r="DO63" s="703"/>
      <c r="DP63" s="703"/>
      <c r="DQ63" s="703"/>
      <c r="DR63" s="703"/>
      <c r="DS63" s="703"/>
      <c r="DT63" s="703"/>
      <c r="DU63" s="703"/>
      <c r="DV63" s="703"/>
      <c r="DW63" s="404"/>
      <c r="DY63" s="407"/>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73"/>
      <c r="FA63" s="673"/>
      <c r="FB63" s="671"/>
      <c r="FC63" s="671"/>
      <c r="FD63" s="671"/>
      <c r="FE63" s="671"/>
      <c r="FF63" s="671"/>
      <c r="FG63" s="671"/>
      <c r="FH63" s="671"/>
      <c r="FI63" s="671"/>
      <c r="FJ63" s="671"/>
      <c r="FK63" s="671"/>
      <c r="FL63" s="671"/>
    </row>
    <row r="64" spans="1:168" ht="12.75" customHeight="1">
      <c r="A64" s="406"/>
      <c r="B64" s="417"/>
      <c r="C64" s="662"/>
      <c r="D64" s="662"/>
      <c r="E64" s="662"/>
      <c r="F64" s="662"/>
      <c r="G64" s="662"/>
      <c r="H64" s="662"/>
      <c r="I64" s="662"/>
      <c r="J64" s="662"/>
      <c r="K64" s="662"/>
      <c r="L64" s="662"/>
      <c r="M64" s="662"/>
      <c r="N64" s="662"/>
      <c r="O64" s="662"/>
      <c r="P64" s="662"/>
      <c r="Q64" s="662"/>
      <c r="R64" s="662"/>
      <c r="S64" s="662"/>
      <c r="T64" s="652"/>
      <c r="U64" s="652"/>
      <c r="V64" s="652"/>
      <c r="W64" s="652"/>
      <c r="X64" s="652"/>
      <c r="Y64" s="652"/>
      <c r="Z64" s="652"/>
      <c r="AA64" s="652"/>
      <c r="AB64" s="652"/>
      <c r="AC64" s="652"/>
      <c r="AD64" s="652"/>
      <c r="AE64" s="660"/>
      <c r="AF64" s="660"/>
      <c r="AG64" s="660"/>
      <c r="AH64" s="660"/>
      <c r="AI64" s="660"/>
      <c r="AJ64" s="660"/>
      <c r="AK64" s="660"/>
      <c r="AL64" s="660"/>
      <c r="AM64" s="660"/>
      <c r="AN64" s="660"/>
      <c r="AO64" s="660"/>
      <c r="AP64" s="652"/>
      <c r="AQ64" s="652"/>
      <c r="AR64" s="652"/>
      <c r="AS64" s="652"/>
      <c r="AT64" s="652"/>
      <c r="AU64" s="652"/>
      <c r="AV64" s="652"/>
      <c r="AW64" s="652"/>
      <c r="AX64" s="652"/>
      <c r="AY64" s="652"/>
      <c r="AZ64" s="652"/>
      <c r="BA64" s="660"/>
      <c r="BB64" s="660"/>
      <c r="BC64" s="660"/>
      <c r="BD64" s="660"/>
      <c r="BE64" s="660"/>
      <c r="BF64" s="660"/>
      <c r="BG64" s="660"/>
      <c r="BH64" s="660"/>
      <c r="BI64" s="660"/>
      <c r="BJ64" s="660"/>
      <c r="BK64" s="660"/>
      <c r="BL64" s="652"/>
      <c r="BM64" s="652"/>
      <c r="BN64" s="652"/>
      <c r="BO64" s="652"/>
      <c r="BP64" s="652"/>
      <c r="BQ64" s="652"/>
      <c r="BR64" s="652"/>
      <c r="BS64" s="652"/>
      <c r="BT64" s="652"/>
      <c r="BU64" s="652"/>
      <c r="BV64" s="652"/>
      <c r="BW64" s="703"/>
      <c r="BX64" s="703"/>
      <c r="BY64" s="703"/>
      <c r="BZ64" s="703"/>
      <c r="CA64" s="703"/>
      <c r="CB64" s="703"/>
      <c r="CC64" s="703"/>
      <c r="CD64" s="703"/>
      <c r="CE64" s="703"/>
      <c r="CF64" s="703"/>
      <c r="CG64" s="703"/>
      <c r="CH64" s="703"/>
      <c r="CI64" s="703"/>
      <c r="CJ64" s="703"/>
      <c r="CK64" s="703"/>
      <c r="CL64" s="703"/>
      <c r="CM64" s="703"/>
      <c r="CN64" s="703"/>
      <c r="CO64" s="703"/>
      <c r="CP64" s="703"/>
      <c r="CQ64" s="703"/>
      <c r="CR64" s="703"/>
      <c r="CS64" s="703"/>
      <c r="CT64" s="703"/>
      <c r="CU64" s="703"/>
      <c r="CV64" s="703"/>
      <c r="CW64" s="703"/>
      <c r="CX64" s="703"/>
      <c r="CY64" s="703"/>
      <c r="CZ64" s="703"/>
      <c r="DA64" s="703"/>
      <c r="DB64" s="703"/>
      <c r="DC64" s="703"/>
      <c r="DD64" s="703"/>
      <c r="DE64" s="703"/>
      <c r="DF64" s="703"/>
      <c r="DG64" s="703"/>
      <c r="DH64" s="703"/>
      <c r="DI64" s="703"/>
      <c r="DJ64" s="703"/>
      <c r="DK64" s="703"/>
      <c r="DL64" s="703"/>
      <c r="DM64" s="703"/>
      <c r="DN64" s="703"/>
      <c r="DO64" s="703"/>
      <c r="DP64" s="703"/>
      <c r="DQ64" s="703"/>
      <c r="DR64" s="703"/>
      <c r="DS64" s="703"/>
      <c r="DT64" s="703"/>
      <c r="DU64" s="703"/>
      <c r="DV64" s="703"/>
      <c r="DW64" s="404"/>
      <c r="DY64" s="407"/>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73"/>
      <c r="FA64" s="673"/>
      <c r="FB64" s="671"/>
      <c r="FC64" s="671"/>
      <c r="FD64" s="671"/>
      <c r="FE64" s="671"/>
      <c r="FF64" s="671"/>
      <c r="FG64" s="671"/>
      <c r="FH64" s="671"/>
      <c r="FI64" s="671"/>
      <c r="FJ64" s="671"/>
      <c r="FK64" s="671"/>
      <c r="FL64" s="671"/>
    </row>
    <row r="65" spans="1:208" ht="6" customHeight="1">
      <c r="A65" s="406"/>
      <c r="B65" s="417"/>
      <c r="C65" s="662" t="s">
        <v>481</v>
      </c>
      <c r="D65" s="662"/>
      <c r="E65" s="662"/>
      <c r="F65" s="662"/>
      <c r="G65" s="662"/>
      <c r="H65" s="662"/>
      <c r="I65" s="662"/>
      <c r="J65" s="662"/>
      <c r="K65" s="662"/>
      <c r="L65" s="662"/>
      <c r="M65" s="662"/>
      <c r="N65" s="662"/>
      <c r="O65" s="662"/>
      <c r="P65" s="662"/>
      <c r="Q65" s="662"/>
      <c r="R65" s="662"/>
      <c r="S65" s="662"/>
      <c r="T65" s="652"/>
      <c r="U65" s="652"/>
      <c r="V65" s="652"/>
      <c r="W65" s="652"/>
      <c r="X65" s="652"/>
      <c r="Y65" s="652"/>
      <c r="Z65" s="652"/>
      <c r="AA65" s="652"/>
      <c r="AB65" s="652"/>
      <c r="AC65" s="652"/>
      <c r="AD65" s="652"/>
      <c r="AE65" s="660"/>
      <c r="AF65" s="660"/>
      <c r="AG65" s="660"/>
      <c r="AH65" s="660"/>
      <c r="AI65" s="660"/>
      <c r="AJ65" s="660"/>
      <c r="AK65" s="660"/>
      <c r="AL65" s="660"/>
      <c r="AM65" s="660"/>
      <c r="AN65" s="660"/>
      <c r="AO65" s="660"/>
      <c r="AP65" s="652">
        <f>+T65+AE65</f>
        <v>0</v>
      </c>
      <c r="AQ65" s="652"/>
      <c r="AR65" s="652"/>
      <c r="AS65" s="652"/>
      <c r="AT65" s="652"/>
      <c r="AU65" s="652"/>
      <c r="AV65" s="652"/>
      <c r="AW65" s="652"/>
      <c r="AX65" s="652"/>
      <c r="AY65" s="652"/>
      <c r="AZ65" s="652"/>
      <c r="BA65" s="660"/>
      <c r="BB65" s="660"/>
      <c r="BC65" s="660"/>
      <c r="BD65" s="660"/>
      <c r="BE65" s="660"/>
      <c r="BF65" s="660"/>
      <c r="BG65" s="660"/>
      <c r="BH65" s="660"/>
      <c r="BI65" s="660"/>
      <c r="BJ65" s="660"/>
      <c r="BK65" s="660"/>
      <c r="BL65" s="652">
        <f>+T65+BA65</f>
        <v>0</v>
      </c>
      <c r="BM65" s="652"/>
      <c r="BN65" s="652"/>
      <c r="BO65" s="652"/>
      <c r="BP65" s="652"/>
      <c r="BQ65" s="652"/>
      <c r="BR65" s="652"/>
      <c r="BS65" s="652"/>
      <c r="BT65" s="652"/>
      <c r="BU65" s="652"/>
      <c r="BV65" s="652"/>
      <c r="BW65" s="704"/>
      <c r="BX65" s="704"/>
      <c r="BY65" s="704"/>
      <c r="BZ65" s="704"/>
      <c r="CA65" s="704"/>
      <c r="CB65" s="704"/>
      <c r="CC65" s="704"/>
      <c r="CD65" s="704"/>
      <c r="CE65" s="704"/>
      <c r="CF65" s="704"/>
      <c r="CG65" s="704"/>
      <c r="CH65" s="704"/>
      <c r="CI65" s="704"/>
      <c r="CJ65" s="704"/>
      <c r="CK65" s="704"/>
      <c r="CL65" s="704"/>
      <c r="CM65" s="704"/>
      <c r="CN65" s="704"/>
      <c r="CO65" s="704"/>
      <c r="CP65" s="704"/>
      <c r="CQ65" s="704"/>
      <c r="CR65" s="704"/>
      <c r="CS65" s="704"/>
      <c r="CT65" s="704"/>
      <c r="CU65" s="704"/>
      <c r="CV65" s="704"/>
      <c r="CW65" s="704"/>
      <c r="CX65" s="704"/>
      <c r="CY65" s="704"/>
      <c r="CZ65" s="704"/>
      <c r="DA65" s="704"/>
      <c r="DB65" s="704"/>
      <c r="DC65" s="704"/>
      <c r="DD65" s="704"/>
      <c r="DE65" s="704"/>
      <c r="DF65" s="704"/>
      <c r="DG65" s="704"/>
      <c r="DH65" s="704"/>
      <c r="DI65" s="704"/>
      <c r="DJ65" s="704"/>
      <c r="DK65" s="704"/>
      <c r="DL65" s="704"/>
      <c r="DM65" s="704"/>
      <c r="DN65" s="704"/>
      <c r="DO65" s="704"/>
      <c r="DP65" s="704"/>
      <c r="DQ65" s="704"/>
      <c r="DR65" s="704"/>
      <c r="DS65" s="704"/>
      <c r="DT65" s="704"/>
      <c r="DU65" s="704"/>
      <c r="DV65" s="704"/>
      <c r="DW65" s="404"/>
      <c r="DY65" s="407"/>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73"/>
      <c r="FA65" s="673"/>
      <c r="FB65" s="671"/>
      <c r="FC65" s="671"/>
      <c r="FD65" s="671"/>
      <c r="FE65" s="671"/>
      <c r="FF65" s="671"/>
      <c r="FG65" s="671"/>
      <c r="FH65" s="671"/>
      <c r="FI65" s="671"/>
      <c r="FJ65" s="671"/>
      <c r="FK65" s="671"/>
      <c r="FL65" s="671"/>
    </row>
    <row r="66" spans="1:208" ht="6" customHeight="1">
      <c r="A66" s="406"/>
      <c r="B66" s="417"/>
      <c r="C66" s="662"/>
      <c r="D66" s="662"/>
      <c r="E66" s="662"/>
      <c r="F66" s="662"/>
      <c r="G66" s="662"/>
      <c r="H66" s="662"/>
      <c r="I66" s="662"/>
      <c r="J66" s="662"/>
      <c r="K66" s="662"/>
      <c r="L66" s="662"/>
      <c r="M66" s="662"/>
      <c r="N66" s="662"/>
      <c r="O66" s="662"/>
      <c r="P66" s="662"/>
      <c r="Q66" s="662"/>
      <c r="R66" s="662"/>
      <c r="S66" s="662"/>
      <c r="T66" s="652"/>
      <c r="U66" s="652"/>
      <c r="V66" s="652"/>
      <c r="W66" s="652"/>
      <c r="X66" s="652"/>
      <c r="Y66" s="652"/>
      <c r="Z66" s="652"/>
      <c r="AA66" s="652"/>
      <c r="AB66" s="652"/>
      <c r="AC66" s="652"/>
      <c r="AD66" s="652"/>
      <c r="AE66" s="660"/>
      <c r="AF66" s="660"/>
      <c r="AG66" s="660"/>
      <c r="AH66" s="660"/>
      <c r="AI66" s="660"/>
      <c r="AJ66" s="660"/>
      <c r="AK66" s="660"/>
      <c r="AL66" s="660"/>
      <c r="AM66" s="660"/>
      <c r="AN66" s="660"/>
      <c r="AO66" s="660"/>
      <c r="AP66" s="652"/>
      <c r="AQ66" s="652"/>
      <c r="AR66" s="652"/>
      <c r="AS66" s="652"/>
      <c r="AT66" s="652"/>
      <c r="AU66" s="652"/>
      <c r="AV66" s="652"/>
      <c r="AW66" s="652"/>
      <c r="AX66" s="652"/>
      <c r="AY66" s="652"/>
      <c r="AZ66" s="652"/>
      <c r="BA66" s="660"/>
      <c r="BB66" s="660"/>
      <c r="BC66" s="660"/>
      <c r="BD66" s="660"/>
      <c r="BE66" s="660"/>
      <c r="BF66" s="660"/>
      <c r="BG66" s="660"/>
      <c r="BH66" s="660"/>
      <c r="BI66" s="660"/>
      <c r="BJ66" s="660"/>
      <c r="BK66" s="660"/>
      <c r="BL66" s="652"/>
      <c r="BM66" s="652"/>
      <c r="BN66" s="652"/>
      <c r="BO66" s="652"/>
      <c r="BP66" s="652"/>
      <c r="BQ66" s="652"/>
      <c r="BR66" s="652"/>
      <c r="BS66" s="652"/>
      <c r="BT66" s="652"/>
      <c r="BU66" s="652"/>
      <c r="BV66" s="652"/>
      <c r="BW66" s="704"/>
      <c r="BX66" s="704"/>
      <c r="BY66" s="704"/>
      <c r="BZ66" s="704"/>
      <c r="CA66" s="704"/>
      <c r="CB66" s="704"/>
      <c r="CC66" s="704"/>
      <c r="CD66" s="704"/>
      <c r="CE66" s="704"/>
      <c r="CF66" s="704"/>
      <c r="CG66" s="704"/>
      <c r="CH66" s="704"/>
      <c r="CI66" s="704"/>
      <c r="CJ66" s="704"/>
      <c r="CK66" s="704"/>
      <c r="CL66" s="704"/>
      <c r="CM66" s="704"/>
      <c r="CN66" s="704"/>
      <c r="CO66" s="704"/>
      <c r="CP66" s="704"/>
      <c r="CQ66" s="704"/>
      <c r="CR66" s="704"/>
      <c r="CS66" s="704"/>
      <c r="CT66" s="704"/>
      <c r="CU66" s="704"/>
      <c r="CV66" s="704"/>
      <c r="CW66" s="704"/>
      <c r="CX66" s="704"/>
      <c r="CY66" s="704"/>
      <c r="CZ66" s="704"/>
      <c r="DA66" s="704"/>
      <c r="DB66" s="704"/>
      <c r="DC66" s="704"/>
      <c r="DD66" s="704"/>
      <c r="DE66" s="704"/>
      <c r="DF66" s="704"/>
      <c r="DG66" s="704"/>
      <c r="DH66" s="704"/>
      <c r="DI66" s="704"/>
      <c r="DJ66" s="704"/>
      <c r="DK66" s="704"/>
      <c r="DL66" s="704"/>
      <c r="DM66" s="704"/>
      <c r="DN66" s="704"/>
      <c r="DO66" s="704"/>
      <c r="DP66" s="704"/>
      <c r="DQ66" s="704"/>
      <c r="DR66" s="704"/>
      <c r="DS66" s="704"/>
      <c r="DT66" s="704"/>
      <c r="DU66" s="704"/>
      <c r="DV66" s="704"/>
      <c r="DW66" s="404"/>
      <c r="DY66" s="662" t="s">
        <v>482</v>
      </c>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70" t="s">
        <v>483</v>
      </c>
      <c r="FA66" s="670"/>
      <c r="FB66" s="671">
        <f>FB52+FB54+FB56+FB58+FB60</f>
        <v>77455</v>
      </c>
      <c r="FC66" s="671"/>
      <c r="FD66" s="671"/>
      <c r="FE66" s="671"/>
      <c r="FF66" s="671"/>
      <c r="FG66" s="671"/>
      <c r="FH66" s="671"/>
      <c r="FI66" s="671"/>
      <c r="FJ66" s="671"/>
      <c r="FK66" s="671"/>
      <c r="FL66" s="671"/>
    </row>
    <row r="67" spans="1:208" ht="15.75" customHeight="1">
      <c r="A67" s="406"/>
      <c r="B67" s="417"/>
      <c r="C67" s="662" t="s">
        <v>517</v>
      </c>
      <c r="D67" s="662"/>
      <c r="E67" s="662"/>
      <c r="F67" s="662"/>
      <c r="G67" s="662"/>
      <c r="H67" s="662"/>
      <c r="I67" s="662"/>
      <c r="J67" s="662"/>
      <c r="K67" s="662"/>
      <c r="L67" s="662"/>
      <c r="M67" s="662"/>
      <c r="N67" s="662"/>
      <c r="O67" s="662"/>
      <c r="P67" s="662"/>
      <c r="Q67" s="662"/>
      <c r="R67" s="662"/>
      <c r="S67" s="662"/>
      <c r="T67" s="652">
        <f>86063-T63-T59-T57+60</f>
        <v>16324.400000000001</v>
      </c>
      <c r="U67" s="652"/>
      <c r="V67" s="652"/>
      <c r="W67" s="652"/>
      <c r="X67" s="652"/>
      <c r="Y67" s="652"/>
      <c r="Z67" s="652"/>
      <c r="AA67" s="652"/>
      <c r="AB67" s="652"/>
      <c r="AC67" s="652"/>
      <c r="AD67" s="652"/>
      <c r="AE67" s="660"/>
      <c r="AF67" s="660"/>
      <c r="AG67" s="660"/>
      <c r="AH67" s="660"/>
      <c r="AI67" s="660"/>
      <c r="AJ67" s="660"/>
      <c r="AK67" s="660"/>
      <c r="AL67" s="660"/>
      <c r="AM67" s="660"/>
      <c r="AN67" s="660"/>
      <c r="AO67" s="660"/>
      <c r="AP67" s="652">
        <f>+T67+AE67</f>
        <v>16324.400000000001</v>
      </c>
      <c r="AQ67" s="652"/>
      <c r="AR67" s="652"/>
      <c r="AS67" s="652"/>
      <c r="AT67" s="652"/>
      <c r="AU67" s="652"/>
      <c r="AV67" s="652"/>
      <c r="AW67" s="652"/>
      <c r="AX67" s="652"/>
      <c r="AY67" s="652"/>
      <c r="AZ67" s="652"/>
      <c r="BA67" s="660"/>
      <c r="BB67" s="660"/>
      <c r="BC67" s="660"/>
      <c r="BD67" s="660"/>
      <c r="BE67" s="660"/>
      <c r="BF67" s="660"/>
      <c r="BG67" s="660"/>
      <c r="BH67" s="660"/>
      <c r="BI67" s="660"/>
      <c r="BJ67" s="660"/>
      <c r="BK67" s="660"/>
      <c r="BL67" s="652">
        <f>+T67+BA67</f>
        <v>16324.400000000001</v>
      </c>
      <c r="BM67" s="652"/>
      <c r="BN67" s="652"/>
      <c r="BO67" s="652"/>
      <c r="BP67" s="652"/>
      <c r="BQ67" s="652"/>
      <c r="BR67" s="652"/>
      <c r="BS67" s="652"/>
      <c r="BT67" s="652"/>
      <c r="BU67" s="652"/>
      <c r="BV67" s="652"/>
      <c r="BW67" s="703" t="s">
        <v>518</v>
      </c>
      <c r="BX67" s="703"/>
      <c r="BY67" s="703"/>
      <c r="BZ67" s="703"/>
      <c r="CA67" s="703"/>
      <c r="CB67" s="703"/>
      <c r="CC67" s="703"/>
      <c r="CD67" s="703"/>
      <c r="CE67" s="703"/>
      <c r="CF67" s="703"/>
      <c r="CG67" s="703"/>
      <c r="CH67" s="703"/>
      <c r="CI67" s="703"/>
      <c r="CJ67" s="703"/>
      <c r="CK67" s="703"/>
      <c r="CL67" s="703"/>
      <c r="CM67" s="703"/>
      <c r="CN67" s="703"/>
      <c r="CO67" s="703"/>
      <c r="CP67" s="703"/>
      <c r="CQ67" s="703"/>
      <c r="CR67" s="703"/>
      <c r="CS67" s="703"/>
      <c r="CT67" s="703"/>
      <c r="CU67" s="703"/>
      <c r="CV67" s="703"/>
      <c r="CW67" s="703"/>
      <c r="CX67" s="703"/>
      <c r="CY67" s="703"/>
      <c r="CZ67" s="703"/>
      <c r="DA67" s="703"/>
      <c r="DB67" s="703"/>
      <c r="DC67" s="703"/>
      <c r="DD67" s="703"/>
      <c r="DE67" s="703"/>
      <c r="DF67" s="703"/>
      <c r="DG67" s="703"/>
      <c r="DH67" s="703"/>
      <c r="DI67" s="703"/>
      <c r="DJ67" s="703"/>
      <c r="DK67" s="703"/>
      <c r="DL67" s="703"/>
      <c r="DM67" s="703"/>
      <c r="DN67" s="703"/>
      <c r="DO67" s="703"/>
      <c r="DP67" s="703"/>
      <c r="DQ67" s="703"/>
      <c r="DR67" s="703"/>
      <c r="DS67" s="703"/>
      <c r="DT67" s="703"/>
      <c r="DU67" s="703"/>
      <c r="DV67" s="703"/>
      <c r="DW67" s="404"/>
      <c r="DY67" s="662"/>
      <c r="DZ67" s="662"/>
      <c r="EA67" s="662"/>
      <c r="EB67" s="662"/>
      <c r="EC67" s="662"/>
      <c r="ED67" s="662"/>
      <c r="EE67" s="662"/>
      <c r="EF67" s="662"/>
      <c r="EG67" s="662"/>
      <c r="EH67" s="662"/>
      <c r="EI67" s="662"/>
      <c r="EJ67" s="662"/>
      <c r="EK67" s="662"/>
      <c r="EL67" s="662"/>
      <c r="EM67" s="662"/>
      <c r="EN67" s="662"/>
      <c r="EO67" s="662"/>
      <c r="EP67" s="662"/>
      <c r="EQ67" s="662"/>
      <c r="ER67" s="662"/>
      <c r="ES67" s="662"/>
      <c r="ET67" s="662"/>
      <c r="EU67" s="662"/>
      <c r="EV67" s="662"/>
      <c r="EW67" s="662"/>
      <c r="EX67" s="662"/>
      <c r="EY67" s="662"/>
      <c r="EZ67" s="670"/>
      <c r="FA67" s="670"/>
      <c r="FB67" s="671"/>
      <c r="FC67" s="671"/>
      <c r="FD67" s="671"/>
      <c r="FE67" s="671"/>
      <c r="FF67" s="671"/>
      <c r="FG67" s="671"/>
      <c r="FH67" s="671"/>
      <c r="FI67" s="671"/>
      <c r="FJ67" s="671"/>
      <c r="FK67" s="671"/>
      <c r="FL67" s="671"/>
    </row>
    <row r="68" spans="1:208" ht="15.75" customHeight="1">
      <c r="A68" s="406"/>
      <c r="B68" s="417"/>
      <c r="C68" s="662"/>
      <c r="D68" s="662"/>
      <c r="E68" s="662"/>
      <c r="F68" s="662"/>
      <c r="G68" s="662"/>
      <c r="H68" s="662"/>
      <c r="I68" s="662"/>
      <c r="J68" s="662"/>
      <c r="K68" s="662"/>
      <c r="L68" s="662"/>
      <c r="M68" s="662"/>
      <c r="N68" s="662"/>
      <c r="O68" s="662"/>
      <c r="P68" s="662"/>
      <c r="Q68" s="662"/>
      <c r="R68" s="662"/>
      <c r="S68" s="662"/>
      <c r="T68" s="652"/>
      <c r="U68" s="652"/>
      <c r="V68" s="652"/>
      <c r="W68" s="652"/>
      <c r="X68" s="652"/>
      <c r="Y68" s="652"/>
      <c r="Z68" s="652"/>
      <c r="AA68" s="652"/>
      <c r="AB68" s="652"/>
      <c r="AC68" s="652"/>
      <c r="AD68" s="652"/>
      <c r="AE68" s="660"/>
      <c r="AF68" s="660"/>
      <c r="AG68" s="660"/>
      <c r="AH68" s="660"/>
      <c r="AI68" s="660"/>
      <c r="AJ68" s="660"/>
      <c r="AK68" s="660"/>
      <c r="AL68" s="660"/>
      <c r="AM68" s="660"/>
      <c r="AN68" s="660"/>
      <c r="AO68" s="660"/>
      <c r="AP68" s="652"/>
      <c r="AQ68" s="652"/>
      <c r="AR68" s="652"/>
      <c r="AS68" s="652"/>
      <c r="AT68" s="652"/>
      <c r="AU68" s="652"/>
      <c r="AV68" s="652"/>
      <c r="AW68" s="652"/>
      <c r="AX68" s="652"/>
      <c r="AY68" s="652"/>
      <c r="AZ68" s="652"/>
      <c r="BA68" s="660"/>
      <c r="BB68" s="660"/>
      <c r="BC68" s="660"/>
      <c r="BD68" s="660"/>
      <c r="BE68" s="660"/>
      <c r="BF68" s="660"/>
      <c r="BG68" s="660"/>
      <c r="BH68" s="660"/>
      <c r="BI68" s="660"/>
      <c r="BJ68" s="660"/>
      <c r="BK68" s="660"/>
      <c r="BL68" s="652"/>
      <c r="BM68" s="652"/>
      <c r="BN68" s="652"/>
      <c r="BO68" s="652"/>
      <c r="BP68" s="652"/>
      <c r="BQ68" s="652"/>
      <c r="BR68" s="652"/>
      <c r="BS68" s="652"/>
      <c r="BT68" s="652"/>
      <c r="BU68" s="652"/>
      <c r="BV68" s="652"/>
      <c r="BW68" s="703"/>
      <c r="BX68" s="703"/>
      <c r="BY68" s="703"/>
      <c r="BZ68" s="703"/>
      <c r="CA68" s="703"/>
      <c r="CB68" s="703"/>
      <c r="CC68" s="703"/>
      <c r="CD68" s="703"/>
      <c r="CE68" s="703"/>
      <c r="CF68" s="703"/>
      <c r="CG68" s="703"/>
      <c r="CH68" s="703"/>
      <c r="CI68" s="703"/>
      <c r="CJ68" s="703"/>
      <c r="CK68" s="703"/>
      <c r="CL68" s="703"/>
      <c r="CM68" s="703"/>
      <c r="CN68" s="703"/>
      <c r="CO68" s="703"/>
      <c r="CP68" s="703"/>
      <c r="CQ68" s="703"/>
      <c r="CR68" s="703"/>
      <c r="CS68" s="703"/>
      <c r="CT68" s="703"/>
      <c r="CU68" s="703"/>
      <c r="CV68" s="703"/>
      <c r="CW68" s="703"/>
      <c r="CX68" s="703"/>
      <c r="CY68" s="703"/>
      <c r="CZ68" s="703"/>
      <c r="DA68" s="703"/>
      <c r="DB68" s="703"/>
      <c r="DC68" s="703"/>
      <c r="DD68" s="703"/>
      <c r="DE68" s="703"/>
      <c r="DF68" s="703"/>
      <c r="DG68" s="703"/>
      <c r="DH68" s="703"/>
      <c r="DI68" s="703"/>
      <c r="DJ68" s="703"/>
      <c r="DK68" s="703"/>
      <c r="DL68" s="703"/>
      <c r="DM68" s="703"/>
      <c r="DN68" s="703"/>
      <c r="DO68" s="703"/>
      <c r="DP68" s="703"/>
      <c r="DQ68" s="703"/>
      <c r="DR68" s="703"/>
      <c r="DS68" s="703"/>
      <c r="DT68" s="703"/>
      <c r="DU68" s="703"/>
      <c r="DV68" s="703"/>
      <c r="DW68" s="404"/>
      <c r="DY68" s="669" t="s">
        <v>485</v>
      </c>
      <c r="DZ68" s="669"/>
      <c r="EA68" s="669"/>
      <c r="EB68" s="669"/>
      <c r="EC68" s="669"/>
      <c r="ED68" s="669"/>
      <c r="EE68" s="669"/>
      <c r="EF68" s="669"/>
      <c r="EG68" s="669"/>
      <c r="EH68" s="669"/>
      <c r="EI68" s="669"/>
      <c r="EJ68" s="669"/>
      <c r="EK68" s="669"/>
      <c r="EL68" s="669"/>
      <c r="EM68" s="669"/>
      <c r="EN68" s="669"/>
      <c r="EO68" s="669"/>
      <c r="EP68" s="669"/>
      <c r="EQ68" s="669"/>
      <c r="ER68" s="669"/>
      <c r="ES68" s="669"/>
      <c r="ET68" s="669"/>
      <c r="EU68" s="669"/>
      <c r="EV68" s="669"/>
      <c r="EW68" s="669"/>
      <c r="EX68" s="669"/>
      <c r="EY68" s="669"/>
      <c r="EZ68" s="669"/>
      <c r="FA68" s="669"/>
      <c r="FB68" s="669"/>
      <c r="FC68" s="669"/>
      <c r="FD68" s="669"/>
      <c r="FE68" s="669"/>
      <c r="FF68" s="669"/>
      <c r="FG68" s="669"/>
      <c r="FH68" s="669"/>
      <c r="FI68" s="669"/>
      <c r="FJ68" s="669"/>
      <c r="FK68" s="669"/>
      <c r="FL68" s="669"/>
    </row>
    <row r="69" spans="1:208" ht="6" customHeight="1">
      <c r="A69" s="412"/>
      <c r="B69" s="417"/>
      <c r="C69" s="662"/>
      <c r="D69" s="662"/>
      <c r="E69" s="662"/>
      <c r="F69" s="662"/>
      <c r="G69" s="662"/>
      <c r="H69" s="662"/>
      <c r="I69" s="662"/>
      <c r="J69" s="662"/>
      <c r="K69" s="662"/>
      <c r="L69" s="662"/>
      <c r="M69" s="662"/>
      <c r="N69" s="662"/>
      <c r="O69" s="662"/>
      <c r="P69" s="662"/>
      <c r="Q69" s="662"/>
      <c r="R69" s="662"/>
      <c r="S69" s="662"/>
      <c r="T69" s="652"/>
      <c r="U69" s="652"/>
      <c r="V69" s="652"/>
      <c r="W69" s="652"/>
      <c r="X69" s="652"/>
      <c r="Y69" s="652"/>
      <c r="Z69" s="652"/>
      <c r="AA69" s="652"/>
      <c r="AB69" s="652"/>
      <c r="AC69" s="652"/>
      <c r="AD69" s="652"/>
      <c r="AE69" s="660"/>
      <c r="AF69" s="660"/>
      <c r="AG69" s="660"/>
      <c r="AH69" s="660"/>
      <c r="AI69" s="660"/>
      <c r="AJ69" s="660"/>
      <c r="AK69" s="660"/>
      <c r="AL69" s="660"/>
      <c r="AM69" s="660"/>
      <c r="AN69" s="660"/>
      <c r="AO69" s="660"/>
      <c r="AP69" s="652">
        <f>+T69+AE69</f>
        <v>0</v>
      </c>
      <c r="AQ69" s="652"/>
      <c r="AR69" s="652"/>
      <c r="AS69" s="652"/>
      <c r="AT69" s="652"/>
      <c r="AU69" s="652"/>
      <c r="AV69" s="652"/>
      <c r="AW69" s="652"/>
      <c r="AX69" s="652"/>
      <c r="AY69" s="652"/>
      <c r="AZ69" s="652"/>
      <c r="BA69" s="660"/>
      <c r="BB69" s="660"/>
      <c r="BC69" s="660"/>
      <c r="BD69" s="660"/>
      <c r="BE69" s="660"/>
      <c r="BF69" s="660"/>
      <c r="BG69" s="660"/>
      <c r="BH69" s="660"/>
      <c r="BI69" s="660"/>
      <c r="BJ69" s="660"/>
      <c r="BK69" s="660"/>
      <c r="BL69" s="652">
        <f>+T69+BA69</f>
        <v>0</v>
      </c>
      <c r="BM69" s="652"/>
      <c r="BN69" s="652"/>
      <c r="BO69" s="652"/>
      <c r="BP69" s="652"/>
      <c r="BQ69" s="652"/>
      <c r="BR69" s="652"/>
      <c r="BS69" s="652"/>
      <c r="BT69" s="652"/>
      <c r="BU69" s="652"/>
      <c r="BV69" s="652"/>
      <c r="BW69" s="701"/>
      <c r="BX69" s="701"/>
      <c r="BY69" s="701"/>
      <c r="BZ69" s="701"/>
      <c r="CA69" s="701"/>
      <c r="CB69" s="701"/>
      <c r="CC69" s="701"/>
      <c r="CD69" s="701"/>
      <c r="CE69" s="701"/>
      <c r="CF69" s="701"/>
      <c r="CG69" s="701"/>
      <c r="CH69" s="701"/>
      <c r="CI69" s="701"/>
      <c r="CJ69" s="701"/>
      <c r="CK69" s="701"/>
      <c r="CL69" s="701"/>
      <c r="CM69" s="701"/>
      <c r="CN69" s="701"/>
      <c r="CO69" s="701"/>
      <c r="CP69" s="701"/>
      <c r="CQ69" s="701"/>
      <c r="CR69" s="701"/>
      <c r="CS69" s="701"/>
      <c r="CT69" s="701"/>
      <c r="CU69" s="701"/>
      <c r="CV69" s="701"/>
      <c r="CW69" s="701"/>
      <c r="CX69" s="701"/>
      <c r="CY69" s="701"/>
      <c r="CZ69" s="701"/>
      <c r="DA69" s="701"/>
      <c r="DB69" s="701"/>
      <c r="DC69" s="701"/>
      <c r="DD69" s="701"/>
      <c r="DE69" s="701"/>
      <c r="DF69" s="701"/>
      <c r="DG69" s="701"/>
      <c r="DH69" s="701"/>
      <c r="DI69" s="701"/>
      <c r="DJ69" s="701"/>
      <c r="DK69" s="701"/>
      <c r="DL69" s="701"/>
      <c r="DM69" s="701"/>
      <c r="DN69" s="701"/>
      <c r="DO69" s="701"/>
      <c r="DP69" s="701"/>
      <c r="DQ69" s="701"/>
      <c r="DR69" s="701"/>
      <c r="DS69" s="701"/>
      <c r="DT69" s="701"/>
      <c r="DU69" s="701"/>
      <c r="DV69" s="701"/>
      <c r="DW69" s="404"/>
      <c r="DY69" s="669"/>
      <c r="DZ69" s="669"/>
      <c r="EA69" s="669"/>
      <c r="EB69" s="669"/>
      <c r="EC69" s="669"/>
      <c r="ED69" s="669"/>
      <c r="EE69" s="669"/>
      <c r="EF69" s="669"/>
      <c r="EG69" s="669"/>
      <c r="EH69" s="669"/>
      <c r="EI69" s="669"/>
      <c r="EJ69" s="669"/>
      <c r="EK69" s="669"/>
      <c r="EL69" s="669"/>
      <c r="EM69" s="669"/>
      <c r="EN69" s="669"/>
      <c r="EO69" s="669"/>
      <c r="EP69" s="669"/>
      <c r="EQ69" s="669"/>
      <c r="ER69" s="669"/>
      <c r="ES69" s="669"/>
      <c r="ET69" s="669"/>
      <c r="EU69" s="669"/>
      <c r="EV69" s="669"/>
      <c r="EW69" s="669"/>
      <c r="EX69" s="669"/>
      <c r="EY69" s="669"/>
      <c r="EZ69" s="669"/>
      <c r="FA69" s="669"/>
      <c r="FB69" s="669"/>
      <c r="FC69" s="669"/>
      <c r="FD69" s="669"/>
      <c r="FE69" s="669"/>
      <c r="FF69" s="669"/>
      <c r="FG69" s="669"/>
      <c r="FH69" s="669"/>
      <c r="FI69" s="669"/>
      <c r="FJ69" s="669"/>
      <c r="FK69" s="669"/>
      <c r="FL69" s="669"/>
    </row>
    <row r="70" spans="1:208" ht="6" customHeight="1">
      <c r="A70" s="412"/>
      <c r="B70" s="417"/>
      <c r="C70" s="662"/>
      <c r="D70" s="662"/>
      <c r="E70" s="662"/>
      <c r="F70" s="662"/>
      <c r="G70" s="662"/>
      <c r="H70" s="662"/>
      <c r="I70" s="662"/>
      <c r="J70" s="662"/>
      <c r="K70" s="662"/>
      <c r="L70" s="662"/>
      <c r="M70" s="662"/>
      <c r="N70" s="662"/>
      <c r="O70" s="662"/>
      <c r="P70" s="662"/>
      <c r="Q70" s="662"/>
      <c r="R70" s="662"/>
      <c r="S70" s="662"/>
      <c r="T70" s="652"/>
      <c r="U70" s="652"/>
      <c r="V70" s="652"/>
      <c r="W70" s="652"/>
      <c r="X70" s="652"/>
      <c r="Y70" s="652"/>
      <c r="Z70" s="652"/>
      <c r="AA70" s="652"/>
      <c r="AB70" s="652"/>
      <c r="AC70" s="652"/>
      <c r="AD70" s="652"/>
      <c r="AE70" s="660"/>
      <c r="AF70" s="660"/>
      <c r="AG70" s="660"/>
      <c r="AH70" s="660"/>
      <c r="AI70" s="660"/>
      <c r="AJ70" s="660"/>
      <c r="AK70" s="660"/>
      <c r="AL70" s="660"/>
      <c r="AM70" s="660"/>
      <c r="AN70" s="660"/>
      <c r="AO70" s="660"/>
      <c r="AP70" s="652"/>
      <c r="AQ70" s="652"/>
      <c r="AR70" s="652"/>
      <c r="AS70" s="652"/>
      <c r="AT70" s="652"/>
      <c r="AU70" s="652"/>
      <c r="AV70" s="652"/>
      <c r="AW70" s="652"/>
      <c r="AX70" s="652"/>
      <c r="AY70" s="652"/>
      <c r="AZ70" s="652"/>
      <c r="BA70" s="660"/>
      <c r="BB70" s="660"/>
      <c r="BC70" s="660"/>
      <c r="BD70" s="660"/>
      <c r="BE70" s="660"/>
      <c r="BF70" s="660"/>
      <c r="BG70" s="660"/>
      <c r="BH70" s="660"/>
      <c r="BI70" s="660"/>
      <c r="BJ70" s="660"/>
      <c r="BK70" s="660"/>
      <c r="BL70" s="652"/>
      <c r="BM70" s="652"/>
      <c r="BN70" s="652"/>
      <c r="BO70" s="652"/>
      <c r="BP70" s="652"/>
      <c r="BQ70" s="652"/>
      <c r="BR70" s="652"/>
      <c r="BS70" s="652"/>
      <c r="BT70" s="652"/>
      <c r="BU70" s="652"/>
      <c r="BV70" s="652"/>
      <c r="BW70" s="701"/>
      <c r="BX70" s="701"/>
      <c r="BY70" s="701"/>
      <c r="BZ70" s="701"/>
      <c r="CA70" s="701"/>
      <c r="CB70" s="701"/>
      <c r="CC70" s="701"/>
      <c r="CD70" s="701"/>
      <c r="CE70" s="701"/>
      <c r="CF70" s="701"/>
      <c r="CG70" s="701"/>
      <c r="CH70" s="701"/>
      <c r="CI70" s="701"/>
      <c r="CJ70" s="701"/>
      <c r="CK70" s="701"/>
      <c r="CL70" s="701"/>
      <c r="CM70" s="701"/>
      <c r="CN70" s="701"/>
      <c r="CO70" s="701"/>
      <c r="CP70" s="701"/>
      <c r="CQ70" s="701"/>
      <c r="CR70" s="701"/>
      <c r="CS70" s="701"/>
      <c r="CT70" s="701"/>
      <c r="CU70" s="701"/>
      <c r="CV70" s="701"/>
      <c r="CW70" s="701"/>
      <c r="CX70" s="701"/>
      <c r="CY70" s="701"/>
      <c r="CZ70" s="701"/>
      <c r="DA70" s="701"/>
      <c r="DB70" s="701"/>
      <c r="DC70" s="701"/>
      <c r="DD70" s="701"/>
      <c r="DE70" s="701"/>
      <c r="DF70" s="701"/>
      <c r="DG70" s="701"/>
      <c r="DH70" s="701"/>
      <c r="DI70" s="701"/>
      <c r="DJ70" s="701"/>
      <c r="DK70" s="701"/>
      <c r="DL70" s="701"/>
      <c r="DM70" s="701"/>
      <c r="DN70" s="701"/>
      <c r="DO70" s="701"/>
      <c r="DP70" s="701"/>
      <c r="DQ70" s="701"/>
      <c r="DR70" s="701"/>
      <c r="DS70" s="701"/>
      <c r="DT70" s="701"/>
      <c r="DU70" s="701"/>
      <c r="DV70" s="701"/>
      <c r="DW70" s="404"/>
      <c r="DY70" s="669"/>
      <c r="DZ70" s="669"/>
      <c r="EA70" s="669"/>
      <c r="EB70" s="669"/>
      <c r="EC70" s="669"/>
      <c r="ED70" s="669"/>
      <c r="EE70" s="669"/>
      <c r="EF70" s="669"/>
      <c r="EG70" s="669"/>
      <c r="EH70" s="669"/>
      <c r="EI70" s="669"/>
      <c r="EJ70" s="669"/>
      <c r="EK70" s="669"/>
      <c r="EL70" s="669"/>
      <c r="EM70" s="669"/>
      <c r="EN70" s="669"/>
      <c r="EO70" s="669"/>
      <c r="EP70" s="669"/>
      <c r="EQ70" s="669"/>
      <c r="ER70" s="669"/>
      <c r="ES70" s="669"/>
      <c r="ET70" s="669"/>
      <c r="EU70" s="669"/>
      <c r="EV70" s="669"/>
      <c r="EW70" s="669"/>
      <c r="EX70" s="669"/>
      <c r="EY70" s="669"/>
      <c r="EZ70" s="669"/>
      <c r="FA70" s="669"/>
      <c r="FB70" s="669"/>
      <c r="FC70" s="669"/>
      <c r="FD70" s="669"/>
      <c r="FE70" s="669"/>
      <c r="FF70" s="669"/>
      <c r="FG70" s="669"/>
      <c r="FH70" s="669"/>
      <c r="FI70" s="669"/>
      <c r="FJ70" s="669"/>
      <c r="FK70" s="669"/>
      <c r="FL70" s="669"/>
    </row>
    <row r="71" spans="1:208" ht="6" customHeight="1">
      <c r="A71" s="412"/>
      <c r="B71" s="417"/>
      <c r="C71" s="662"/>
      <c r="D71" s="662"/>
      <c r="E71" s="662"/>
      <c r="F71" s="662"/>
      <c r="G71" s="662"/>
      <c r="H71" s="662"/>
      <c r="I71" s="662"/>
      <c r="J71" s="662"/>
      <c r="K71" s="662"/>
      <c r="L71" s="662"/>
      <c r="M71" s="662"/>
      <c r="N71" s="662"/>
      <c r="O71" s="662"/>
      <c r="P71" s="662"/>
      <c r="Q71" s="662"/>
      <c r="R71" s="662"/>
      <c r="S71" s="662"/>
      <c r="T71" s="652"/>
      <c r="U71" s="652"/>
      <c r="V71" s="652"/>
      <c r="W71" s="652"/>
      <c r="X71" s="652"/>
      <c r="Y71" s="652"/>
      <c r="Z71" s="652"/>
      <c r="AA71" s="652"/>
      <c r="AB71" s="652"/>
      <c r="AC71" s="652"/>
      <c r="AD71" s="652"/>
      <c r="AE71" s="660"/>
      <c r="AF71" s="660"/>
      <c r="AG71" s="660"/>
      <c r="AH71" s="660"/>
      <c r="AI71" s="660"/>
      <c r="AJ71" s="660"/>
      <c r="AK71" s="660"/>
      <c r="AL71" s="660"/>
      <c r="AM71" s="660"/>
      <c r="AN71" s="660"/>
      <c r="AO71" s="660"/>
      <c r="AP71" s="652">
        <f>+T71+AE71</f>
        <v>0</v>
      </c>
      <c r="AQ71" s="652"/>
      <c r="AR71" s="652"/>
      <c r="AS71" s="652"/>
      <c r="AT71" s="652"/>
      <c r="AU71" s="652"/>
      <c r="AV71" s="652"/>
      <c r="AW71" s="652"/>
      <c r="AX71" s="652"/>
      <c r="AY71" s="652"/>
      <c r="AZ71" s="652"/>
      <c r="BA71" s="660"/>
      <c r="BB71" s="660"/>
      <c r="BC71" s="660"/>
      <c r="BD71" s="660"/>
      <c r="BE71" s="660"/>
      <c r="BF71" s="660"/>
      <c r="BG71" s="660"/>
      <c r="BH71" s="660"/>
      <c r="BI71" s="660"/>
      <c r="BJ71" s="660"/>
      <c r="BK71" s="660"/>
      <c r="BL71" s="652">
        <f>+T71+BA71</f>
        <v>0</v>
      </c>
      <c r="BM71" s="652"/>
      <c r="BN71" s="652"/>
      <c r="BO71" s="652"/>
      <c r="BP71" s="652"/>
      <c r="BQ71" s="652"/>
      <c r="BR71" s="652"/>
      <c r="BS71" s="652"/>
      <c r="BT71" s="652"/>
      <c r="BU71" s="652"/>
      <c r="BV71" s="652"/>
      <c r="BW71" s="701"/>
      <c r="BX71" s="701"/>
      <c r="BY71" s="701"/>
      <c r="BZ71" s="701"/>
      <c r="CA71" s="701"/>
      <c r="CB71" s="701"/>
      <c r="CC71" s="701"/>
      <c r="CD71" s="701"/>
      <c r="CE71" s="701"/>
      <c r="CF71" s="701"/>
      <c r="CG71" s="701"/>
      <c r="CH71" s="701"/>
      <c r="CI71" s="701"/>
      <c r="CJ71" s="701"/>
      <c r="CK71" s="701"/>
      <c r="CL71" s="701"/>
      <c r="CM71" s="701"/>
      <c r="CN71" s="701"/>
      <c r="CO71" s="701"/>
      <c r="CP71" s="701"/>
      <c r="CQ71" s="701"/>
      <c r="CR71" s="701"/>
      <c r="CS71" s="701"/>
      <c r="CT71" s="701"/>
      <c r="CU71" s="701"/>
      <c r="CV71" s="701"/>
      <c r="CW71" s="701"/>
      <c r="CX71" s="701"/>
      <c r="CY71" s="701"/>
      <c r="CZ71" s="701"/>
      <c r="DA71" s="701"/>
      <c r="DB71" s="701"/>
      <c r="DC71" s="701"/>
      <c r="DD71" s="701"/>
      <c r="DE71" s="701"/>
      <c r="DF71" s="701"/>
      <c r="DG71" s="701"/>
      <c r="DH71" s="701"/>
      <c r="DI71" s="701"/>
      <c r="DJ71" s="701"/>
      <c r="DK71" s="701"/>
      <c r="DL71" s="701"/>
      <c r="DM71" s="701"/>
      <c r="DN71" s="701"/>
      <c r="DO71" s="701"/>
      <c r="DP71" s="701"/>
      <c r="DQ71" s="701"/>
      <c r="DR71" s="701"/>
      <c r="DS71" s="701"/>
      <c r="DT71" s="701"/>
      <c r="DU71" s="701"/>
      <c r="DV71" s="701"/>
      <c r="DW71" s="404"/>
      <c r="DY71" s="669"/>
      <c r="DZ71" s="669"/>
      <c r="EA71" s="669"/>
      <c r="EB71" s="669"/>
      <c r="EC71" s="669"/>
      <c r="ED71" s="669"/>
      <c r="EE71" s="669"/>
      <c r="EF71" s="669"/>
      <c r="EG71" s="669"/>
      <c r="EH71" s="669"/>
      <c r="EI71" s="669"/>
      <c r="EJ71" s="669"/>
      <c r="EK71" s="669"/>
      <c r="EL71" s="669"/>
      <c r="EM71" s="669"/>
      <c r="EN71" s="669"/>
      <c r="EO71" s="669"/>
      <c r="EP71" s="669"/>
      <c r="EQ71" s="669"/>
      <c r="ER71" s="669"/>
      <c r="ES71" s="669"/>
      <c r="ET71" s="669"/>
      <c r="EU71" s="669"/>
      <c r="EV71" s="669"/>
      <c r="EW71" s="669"/>
      <c r="EX71" s="669"/>
      <c r="EY71" s="669"/>
      <c r="EZ71" s="669"/>
      <c r="FA71" s="669"/>
      <c r="FB71" s="669"/>
      <c r="FC71" s="669"/>
      <c r="FD71" s="669"/>
      <c r="FE71" s="669"/>
      <c r="FF71" s="669"/>
      <c r="FG71" s="669"/>
      <c r="FH71" s="669"/>
      <c r="FI71" s="669"/>
      <c r="FJ71" s="669"/>
      <c r="FK71" s="669"/>
      <c r="FL71" s="669"/>
    </row>
    <row r="72" spans="1:208" ht="6" customHeight="1">
      <c r="A72" s="412"/>
      <c r="B72" s="417"/>
      <c r="C72" s="662"/>
      <c r="D72" s="662"/>
      <c r="E72" s="662"/>
      <c r="F72" s="662"/>
      <c r="G72" s="662"/>
      <c r="H72" s="662"/>
      <c r="I72" s="662"/>
      <c r="J72" s="662"/>
      <c r="K72" s="662"/>
      <c r="L72" s="662"/>
      <c r="M72" s="662"/>
      <c r="N72" s="662"/>
      <c r="O72" s="662"/>
      <c r="P72" s="662"/>
      <c r="Q72" s="662"/>
      <c r="R72" s="662"/>
      <c r="S72" s="662"/>
      <c r="T72" s="652"/>
      <c r="U72" s="652"/>
      <c r="V72" s="652"/>
      <c r="W72" s="652"/>
      <c r="X72" s="652"/>
      <c r="Y72" s="652"/>
      <c r="Z72" s="652"/>
      <c r="AA72" s="652"/>
      <c r="AB72" s="652"/>
      <c r="AC72" s="652"/>
      <c r="AD72" s="652"/>
      <c r="AE72" s="660"/>
      <c r="AF72" s="660"/>
      <c r="AG72" s="660"/>
      <c r="AH72" s="660"/>
      <c r="AI72" s="660"/>
      <c r="AJ72" s="660"/>
      <c r="AK72" s="660"/>
      <c r="AL72" s="660"/>
      <c r="AM72" s="660"/>
      <c r="AN72" s="660"/>
      <c r="AO72" s="660"/>
      <c r="AP72" s="652"/>
      <c r="AQ72" s="652"/>
      <c r="AR72" s="652"/>
      <c r="AS72" s="652"/>
      <c r="AT72" s="652"/>
      <c r="AU72" s="652"/>
      <c r="AV72" s="652"/>
      <c r="AW72" s="652"/>
      <c r="AX72" s="652"/>
      <c r="AY72" s="652"/>
      <c r="AZ72" s="652"/>
      <c r="BA72" s="660"/>
      <c r="BB72" s="660"/>
      <c r="BC72" s="660"/>
      <c r="BD72" s="660"/>
      <c r="BE72" s="660"/>
      <c r="BF72" s="660"/>
      <c r="BG72" s="660"/>
      <c r="BH72" s="660"/>
      <c r="BI72" s="660"/>
      <c r="BJ72" s="660"/>
      <c r="BK72" s="660"/>
      <c r="BL72" s="652"/>
      <c r="BM72" s="652"/>
      <c r="BN72" s="652"/>
      <c r="BO72" s="652"/>
      <c r="BP72" s="652"/>
      <c r="BQ72" s="652"/>
      <c r="BR72" s="652"/>
      <c r="BS72" s="652"/>
      <c r="BT72" s="652"/>
      <c r="BU72" s="652"/>
      <c r="BV72" s="652"/>
      <c r="BW72" s="701"/>
      <c r="BX72" s="701"/>
      <c r="BY72" s="701"/>
      <c r="BZ72" s="701"/>
      <c r="CA72" s="701"/>
      <c r="CB72" s="701"/>
      <c r="CC72" s="701"/>
      <c r="CD72" s="701"/>
      <c r="CE72" s="701"/>
      <c r="CF72" s="701"/>
      <c r="CG72" s="701"/>
      <c r="CH72" s="701"/>
      <c r="CI72" s="701"/>
      <c r="CJ72" s="701"/>
      <c r="CK72" s="701"/>
      <c r="CL72" s="701"/>
      <c r="CM72" s="701"/>
      <c r="CN72" s="701"/>
      <c r="CO72" s="701"/>
      <c r="CP72" s="701"/>
      <c r="CQ72" s="701"/>
      <c r="CR72" s="701"/>
      <c r="CS72" s="701"/>
      <c r="CT72" s="701"/>
      <c r="CU72" s="701"/>
      <c r="CV72" s="701"/>
      <c r="CW72" s="701"/>
      <c r="CX72" s="701"/>
      <c r="CY72" s="701"/>
      <c r="CZ72" s="701"/>
      <c r="DA72" s="701"/>
      <c r="DB72" s="701"/>
      <c r="DC72" s="701"/>
      <c r="DD72" s="701"/>
      <c r="DE72" s="701"/>
      <c r="DF72" s="701"/>
      <c r="DG72" s="701"/>
      <c r="DH72" s="701"/>
      <c r="DI72" s="701"/>
      <c r="DJ72" s="701"/>
      <c r="DK72" s="701"/>
      <c r="DL72" s="701"/>
      <c r="DM72" s="701"/>
      <c r="DN72" s="701"/>
      <c r="DO72" s="701"/>
      <c r="DP72" s="701"/>
      <c r="DQ72" s="701"/>
      <c r="DR72" s="701"/>
      <c r="DS72" s="701"/>
      <c r="DT72" s="701"/>
      <c r="DU72" s="701"/>
      <c r="DV72" s="701"/>
      <c r="DW72" s="404"/>
      <c r="DY72" s="669"/>
      <c r="DZ72" s="669"/>
      <c r="EA72" s="669"/>
      <c r="EB72" s="669"/>
      <c r="EC72" s="669"/>
      <c r="ED72" s="669"/>
      <c r="EE72" s="669"/>
      <c r="EF72" s="669"/>
      <c r="EG72" s="669"/>
      <c r="EH72" s="669"/>
      <c r="EI72" s="669"/>
      <c r="EJ72" s="669"/>
      <c r="EK72" s="669"/>
      <c r="EL72" s="669"/>
      <c r="EM72" s="669"/>
      <c r="EN72" s="669"/>
      <c r="EO72" s="669"/>
      <c r="EP72" s="669"/>
      <c r="EQ72" s="669"/>
      <c r="ER72" s="669"/>
      <c r="ES72" s="669"/>
      <c r="ET72" s="669"/>
      <c r="EU72" s="669"/>
      <c r="EV72" s="669"/>
      <c r="EW72" s="669"/>
      <c r="EX72" s="669"/>
      <c r="EY72" s="669"/>
      <c r="EZ72" s="669"/>
      <c r="FA72" s="669"/>
      <c r="FB72" s="669"/>
      <c r="FC72" s="669"/>
      <c r="FD72" s="669"/>
      <c r="FE72" s="669"/>
      <c r="FF72" s="669"/>
      <c r="FG72" s="669"/>
      <c r="FH72" s="669"/>
      <c r="FI72" s="669"/>
      <c r="FJ72" s="669"/>
      <c r="FK72" s="669"/>
      <c r="FL72" s="669"/>
    </row>
    <row r="73" spans="1:208" ht="6" customHeight="1">
      <c r="A73" s="412"/>
      <c r="B73" s="420"/>
      <c r="C73" s="662"/>
      <c r="D73" s="662"/>
      <c r="E73" s="662"/>
      <c r="F73" s="662"/>
      <c r="G73" s="662"/>
      <c r="H73" s="662"/>
      <c r="I73" s="662"/>
      <c r="J73" s="662"/>
      <c r="K73" s="662"/>
      <c r="L73" s="662"/>
      <c r="M73" s="662"/>
      <c r="N73" s="662"/>
      <c r="O73" s="662"/>
      <c r="P73" s="662"/>
      <c r="Q73" s="662"/>
      <c r="R73" s="662"/>
      <c r="S73" s="662"/>
      <c r="T73" s="652"/>
      <c r="U73" s="652"/>
      <c r="V73" s="652"/>
      <c r="W73" s="652"/>
      <c r="X73" s="652"/>
      <c r="Y73" s="652"/>
      <c r="Z73" s="652"/>
      <c r="AA73" s="652"/>
      <c r="AB73" s="652"/>
      <c r="AC73" s="652"/>
      <c r="AD73" s="652"/>
      <c r="AE73" s="660"/>
      <c r="AF73" s="660"/>
      <c r="AG73" s="660"/>
      <c r="AH73" s="660"/>
      <c r="AI73" s="660"/>
      <c r="AJ73" s="660"/>
      <c r="AK73" s="660"/>
      <c r="AL73" s="660"/>
      <c r="AM73" s="660"/>
      <c r="AN73" s="660"/>
      <c r="AO73" s="660"/>
      <c r="AP73" s="652">
        <f>+T73+AE73</f>
        <v>0</v>
      </c>
      <c r="AQ73" s="652"/>
      <c r="AR73" s="652"/>
      <c r="AS73" s="652"/>
      <c r="AT73" s="652"/>
      <c r="AU73" s="652"/>
      <c r="AV73" s="652"/>
      <c r="AW73" s="652"/>
      <c r="AX73" s="652"/>
      <c r="AY73" s="652"/>
      <c r="AZ73" s="652"/>
      <c r="BA73" s="660"/>
      <c r="BB73" s="660"/>
      <c r="BC73" s="660"/>
      <c r="BD73" s="660"/>
      <c r="BE73" s="660"/>
      <c r="BF73" s="660"/>
      <c r="BG73" s="660"/>
      <c r="BH73" s="660"/>
      <c r="BI73" s="660"/>
      <c r="BJ73" s="660"/>
      <c r="BK73" s="660"/>
      <c r="BL73" s="652">
        <f>+T73+BA73</f>
        <v>0</v>
      </c>
      <c r="BM73" s="652"/>
      <c r="BN73" s="652"/>
      <c r="BO73" s="652"/>
      <c r="BP73" s="652"/>
      <c r="BQ73" s="652"/>
      <c r="BR73" s="652"/>
      <c r="BS73" s="652"/>
      <c r="BT73" s="652"/>
      <c r="BU73" s="652"/>
      <c r="BV73" s="652"/>
      <c r="BW73" s="701"/>
      <c r="BX73" s="701"/>
      <c r="BY73" s="701"/>
      <c r="BZ73" s="701"/>
      <c r="CA73" s="701"/>
      <c r="CB73" s="701"/>
      <c r="CC73" s="701"/>
      <c r="CD73" s="701"/>
      <c r="CE73" s="701"/>
      <c r="CF73" s="701"/>
      <c r="CG73" s="701"/>
      <c r="CH73" s="701"/>
      <c r="CI73" s="701"/>
      <c r="CJ73" s="701"/>
      <c r="CK73" s="701"/>
      <c r="CL73" s="701"/>
      <c r="CM73" s="701"/>
      <c r="CN73" s="701"/>
      <c r="CO73" s="701"/>
      <c r="CP73" s="701"/>
      <c r="CQ73" s="701"/>
      <c r="CR73" s="701"/>
      <c r="CS73" s="701"/>
      <c r="CT73" s="701"/>
      <c r="CU73" s="701"/>
      <c r="CV73" s="701"/>
      <c r="CW73" s="701"/>
      <c r="CX73" s="701"/>
      <c r="CY73" s="701"/>
      <c r="CZ73" s="701"/>
      <c r="DA73" s="701"/>
      <c r="DB73" s="701"/>
      <c r="DC73" s="701"/>
      <c r="DD73" s="701"/>
      <c r="DE73" s="701"/>
      <c r="DF73" s="701"/>
      <c r="DG73" s="701"/>
      <c r="DH73" s="701"/>
      <c r="DI73" s="701"/>
      <c r="DJ73" s="701"/>
      <c r="DK73" s="701"/>
      <c r="DL73" s="701"/>
      <c r="DM73" s="701"/>
      <c r="DN73" s="701"/>
      <c r="DO73" s="701"/>
      <c r="DP73" s="701"/>
      <c r="DQ73" s="701"/>
      <c r="DR73" s="701"/>
      <c r="DS73" s="701"/>
      <c r="DT73" s="701"/>
      <c r="DU73" s="701"/>
      <c r="DV73" s="701"/>
      <c r="DW73" s="404"/>
      <c r="DY73" s="419"/>
      <c r="DZ73" s="668" t="s">
        <v>486</v>
      </c>
      <c r="EA73" s="668"/>
      <c r="EB73" s="668"/>
      <c r="EC73" s="668"/>
      <c r="ED73" s="668"/>
      <c r="EE73" s="668"/>
      <c r="EF73" s="668"/>
      <c r="EG73" s="668"/>
      <c r="EH73" s="668"/>
      <c r="EI73" s="668"/>
      <c r="EJ73" s="668"/>
      <c r="EK73" s="668"/>
      <c r="EL73" s="668"/>
      <c r="EM73" s="668"/>
      <c r="EN73" s="668"/>
      <c r="EO73" s="668"/>
      <c r="EP73" s="668"/>
      <c r="EQ73" s="668"/>
      <c r="ER73" s="668"/>
      <c r="ES73" s="668"/>
      <c r="ET73" s="668"/>
      <c r="EU73" s="668"/>
      <c r="EV73" s="668"/>
      <c r="EW73" s="668"/>
      <c r="EX73" s="668"/>
      <c r="EY73" s="668"/>
      <c r="EZ73" s="665"/>
      <c r="FA73" s="665"/>
      <c r="FB73" s="665"/>
      <c r="FC73" s="665"/>
      <c r="FD73" s="665"/>
      <c r="FE73" s="665"/>
      <c r="FF73" s="665"/>
      <c r="FG73" s="665"/>
      <c r="FH73" s="665"/>
      <c r="FI73" s="665"/>
      <c r="FJ73" s="665"/>
      <c r="FK73" s="665"/>
      <c r="FL73" s="665"/>
    </row>
    <row r="74" spans="1:208" ht="6" customHeight="1">
      <c r="A74" s="412"/>
      <c r="B74" s="418"/>
      <c r="C74" s="662"/>
      <c r="D74" s="662"/>
      <c r="E74" s="662"/>
      <c r="F74" s="662"/>
      <c r="G74" s="662"/>
      <c r="H74" s="662"/>
      <c r="I74" s="662"/>
      <c r="J74" s="662"/>
      <c r="K74" s="662"/>
      <c r="L74" s="662"/>
      <c r="M74" s="662"/>
      <c r="N74" s="662"/>
      <c r="O74" s="662"/>
      <c r="P74" s="662"/>
      <c r="Q74" s="662"/>
      <c r="R74" s="662"/>
      <c r="S74" s="662"/>
      <c r="T74" s="652"/>
      <c r="U74" s="652"/>
      <c r="V74" s="652"/>
      <c r="W74" s="652"/>
      <c r="X74" s="652"/>
      <c r="Y74" s="652"/>
      <c r="Z74" s="652"/>
      <c r="AA74" s="652"/>
      <c r="AB74" s="652"/>
      <c r="AC74" s="652"/>
      <c r="AD74" s="652"/>
      <c r="AE74" s="660"/>
      <c r="AF74" s="660"/>
      <c r="AG74" s="660"/>
      <c r="AH74" s="660"/>
      <c r="AI74" s="660"/>
      <c r="AJ74" s="660"/>
      <c r="AK74" s="660"/>
      <c r="AL74" s="660"/>
      <c r="AM74" s="660"/>
      <c r="AN74" s="660"/>
      <c r="AO74" s="660"/>
      <c r="AP74" s="652"/>
      <c r="AQ74" s="652"/>
      <c r="AR74" s="652"/>
      <c r="AS74" s="652"/>
      <c r="AT74" s="652"/>
      <c r="AU74" s="652"/>
      <c r="AV74" s="652"/>
      <c r="AW74" s="652"/>
      <c r="AX74" s="652"/>
      <c r="AY74" s="652"/>
      <c r="AZ74" s="652"/>
      <c r="BA74" s="660"/>
      <c r="BB74" s="660"/>
      <c r="BC74" s="660"/>
      <c r="BD74" s="660"/>
      <c r="BE74" s="660"/>
      <c r="BF74" s="660"/>
      <c r="BG74" s="660"/>
      <c r="BH74" s="660"/>
      <c r="BI74" s="660"/>
      <c r="BJ74" s="660"/>
      <c r="BK74" s="660"/>
      <c r="BL74" s="652"/>
      <c r="BM74" s="652"/>
      <c r="BN74" s="652"/>
      <c r="BO74" s="652"/>
      <c r="BP74" s="652"/>
      <c r="BQ74" s="652"/>
      <c r="BR74" s="652"/>
      <c r="BS74" s="652"/>
      <c r="BT74" s="652"/>
      <c r="BU74" s="652"/>
      <c r="BV74" s="652"/>
      <c r="BW74" s="701"/>
      <c r="BX74" s="701"/>
      <c r="BY74" s="701"/>
      <c r="BZ74" s="701"/>
      <c r="CA74" s="701"/>
      <c r="CB74" s="701"/>
      <c r="CC74" s="701"/>
      <c r="CD74" s="701"/>
      <c r="CE74" s="701"/>
      <c r="CF74" s="701"/>
      <c r="CG74" s="701"/>
      <c r="CH74" s="701"/>
      <c r="CI74" s="701"/>
      <c r="CJ74" s="701"/>
      <c r="CK74" s="701"/>
      <c r="CL74" s="701"/>
      <c r="CM74" s="701"/>
      <c r="CN74" s="701"/>
      <c r="CO74" s="701"/>
      <c r="CP74" s="701"/>
      <c r="CQ74" s="701"/>
      <c r="CR74" s="701"/>
      <c r="CS74" s="701"/>
      <c r="CT74" s="701"/>
      <c r="CU74" s="701"/>
      <c r="CV74" s="701"/>
      <c r="CW74" s="701"/>
      <c r="CX74" s="701"/>
      <c r="CY74" s="701"/>
      <c r="CZ74" s="701"/>
      <c r="DA74" s="701"/>
      <c r="DB74" s="701"/>
      <c r="DC74" s="701"/>
      <c r="DD74" s="701"/>
      <c r="DE74" s="701"/>
      <c r="DF74" s="701"/>
      <c r="DG74" s="701"/>
      <c r="DH74" s="701"/>
      <c r="DI74" s="701"/>
      <c r="DJ74" s="701"/>
      <c r="DK74" s="701"/>
      <c r="DL74" s="701"/>
      <c r="DM74" s="701"/>
      <c r="DN74" s="701"/>
      <c r="DO74" s="701"/>
      <c r="DP74" s="701"/>
      <c r="DQ74" s="701"/>
      <c r="DR74" s="701"/>
      <c r="DS74" s="701"/>
      <c r="DT74" s="701"/>
      <c r="DU74" s="701"/>
      <c r="DV74" s="701"/>
      <c r="DW74" s="404"/>
      <c r="DY74" s="417"/>
      <c r="DZ74" s="668"/>
      <c r="EA74" s="668"/>
      <c r="EB74" s="668"/>
      <c r="EC74" s="668"/>
      <c r="ED74" s="668"/>
      <c r="EE74" s="668"/>
      <c r="EF74" s="668"/>
      <c r="EG74" s="668"/>
      <c r="EH74" s="668"/>
      <c r="EI74" s="668"/>
      <c r="EJ74" s="668"/>
      <c r="EK74" s="668"/>
      <c r="EL74" s="668"/>
      <c r="EM74" s="668"/>
      <c r="EN74" s="668"/>
      <c r="EO74" s="668"/>
      <c r="EP74" s="668"/>
      <c r="EQ74" s="668"/>
      <c r="ER74" s="668"/>
      <c r="ES74" s="668"/>
      <c r="ET74" s="668"/>
      <c r="EU74" s="668"/>
      <c r="EV74" s="668"/>
      <c r="EW74" s="668"/>
      <c r="EX74" s="668"/>
      <c r="EY74" s="668"/>
      <c r="EZ74" s="665"/>
      <c r="FA74" s="665"/>
      <c r="FB74" s="665"/>
      <c r="FC74" s="665"/>
      <c r="FD74" s="665"/>
      <c r="FE74" s="665"/>
      <c r="FF74" s="665"/>
      <c r="FG74" s="665"/>
      <c r="FH74" s="665"/>
      <c r="FI74" s="665"/>
      <c r="FJ74" s="665"/>
      <c r="FK74" s="665"/>
      <c r="FL74" s="665"/>
    </row>
    <row r="75" spans="1:208" ht="6" customHeight="1">
      <c r="A75" s="412"/>
      <c r="B75" s="662" t="s">
        <v>487</v>
      </c>
      <c r="C75" s="662"/>
      <c r="D75" s="662"/>
      <c r="E75" s="662"/>
      <c r="F75" s="662"/>
      <c r="G75" s="662"/>
      <c r="H75" s="662"/>
      <c r="I75" s="662"/>
      <c r="J75" s="662"/>
      <c r="K75" s="662"/>
      <c r="L75" s="662"/>
      <c r="M75" s="662"/>
      <c r="N75" s="662"/>
      <c r="O75" s="662"/>
      <c r="P75" s="662"/>
      <c r="Q75" s="662"/>
      <c r="R75" s="662"/>
      <c r="S75" s="662"/>
      <c r="T75" s="652">
        <f>SUM(T61:AD74)</f>
        <v>52505.4</v>
      </c>
      <c r="U75" s="652"/>
      <c r="V75" s="652"/>
      <c r="W75" s="652"/>
      <c r="X75" s="652"/>
      <c r="Y75" s="652"/>
      <c r="Z75" s="652"/>
      <c r="AA75" s="652"/>
      <c r="AB75" s="652"/>
      <c r="AC75" s="652"/>
      <c r="AD75" s="652"/>
      <c r="AE75" s="660" t="e">
        <f>SUM(AE61:AO74)</f>
        <v>#REF!</v>
      </c>
      <c r="AF75" s="660"/>
      <c r="AG75" s="660"/>
      <c r="AH75" s="660"/>
      <c r="AI75" s="660"/>
      <c r="AJ75" s="660"/>
      <c r="AK75" s="660"/>
      <c r="AL75" s="660"/>
      <c r="AM75" s="660"/>
      <c r="AN75" s="660"/>
      <c r="AO75" s="660"/>
      <c r="AP75" s="652" t="e">
        <f>+T75+AE75</f>
        <v>#REF!</v>
      </c>
      <c r="AQ75" s="652"/>
      <c r="AR75" s="652"/>
      <c r="AS75" s="652"/>
      <c r="AT75" s="652"/>
      <c r="AU75" s="652"/>
      <c r="AV75" s="652"/>
      <c r="AW75" s="652"/>
      <c r="AX75" s="652"/>
      <c r="AY75" s="652"/>
      <c r="AZ75" s="652"/>
      <c r="BA75" s="660" t="e">
        <f>SUM(BA61:BK74)</f>
        <v>#REF!</v>
      </c>
      <c r="BB75" s="660"/>
      <c r="BC75" s="660"/>
      <c r="BD75" s="660"/>
      <c r="BE75" s="660"/>
      <c r="BF75" s="660"/>
      <c r="BG75" s="660"/>
      <c r="BH75" s="660"/>
      <c r="BI75" s="660"/>
      <c r="BJ75" s="660"/>
      <c r="BK75" s="660"/>
      <c r="BL75" s="652" t="e">
        <f>+T75+BA75</f>
        <v>#REF!</v>
      </c>
      <c r="BM75" s="652"/>
      <c r="BN75" s="652"/>
      <c r="BO75" s="652"/>
      <c r="BP75" s="652"/>
      <c r="BQ75" s="652"/>
      <c r="BR75" s="652"/>
      <c r="BS75" s="652"/>
      <c r="BT75" s="652"/>
      <c r="BU75" s="652"/>
      <c r="BV75" s="652"/>
      <c r="BW75" s="701"/>
      <c r="BX75" s="701"/>
      <c r="BY75" s="701"/>
      <c r="BZ75" s="701"/>
      <c r="CA75" s="701"/>
      <c r="CB75" s="701"/>
      <c r="CC75" s="701"/>
      <c r="CD75" s="701"/>
      <c r="CE75" s="701"/>
      <c r="CF75" s="701"/>
      <c r="CG75" s="701"/>
      <c r="CH75" s="701"/>
      <c r="CI75" s="701"/>
      <c r="CJ75" s="701"/>
      <c r="CK75" s="701"/>
      <c r="CL75" s="701"/>
      <c r="CM75" s="701"/>
      <c r="CN75" s="701"/>
      <c r="CO75" s="701"/>
      <c r="CP75" s="701"/>
      <c r="CQ75" s="701"/>
      <c r="CR75" s="701"/>
      <c r="CS75" s="701"/>
      <c r="CT75" s="701"/>
      <c r="CU75" s="701"/>
      <c r="CV75" s="701"/>
      <c r="CW75" s="701"/>
      <c r="CX75" s="701"/>
      <c r="CY75" s="701"/>
      <c r="CZ75" s="701"/>
      <c r="DA75" s="701"/>
      <c r="DB75" s="701"/>
      <c r="DC75" s="701"/>
      <c r="DD75" s="701"/>
      <c r="DE75" s="701"/>
      <c r="DF75" s="701"/>
      <c r="DG75" s="701"/>
      <c r="DH75" s="701"/>
      <c r="DI75" s="701"/>
      <c r="DJ75" s="701"/>
      <c r="DK75" s="701"/>
      <c r="DL75" s="701"/>
      <c r="DM75" s="701"/>
      <c r="DN75" s="701"/>
      <c r="DO75" s="701"/>
      <c r="DP75" s="701"/>
      <c r="DQ75" s="701"/>
      <c r="DR75" s="701"/>
      <c r="DS75" s="701"/>
      <c r="DT75" s="701"/>
      <c r="DU75" s="701"/>
      <c r="DV75" s="701"/>
      <c r="DW75" s="404"/>
      <c r="DY75" s="417"/>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5"/>
      <c r="FA75" s="665"/>
      <c r="FB75" s="665"/>
      <c r="FC75" s="665"/>
      <c r="FD75" s="665"/>
      <c r="FE75" s="665"/>
      <c r="FF75" s="665"/>
      <c r="FG75" s="665"/>
      <c r="FH75" s="665"/>
      <c r="FI75" s="665"/>
      <c r="FJ75" s="665"/>
      <c r="FK75" s="665"/>
      <c r="FL75" s="665"/>
    </row>
    <row r="76" spans="1:208" ht="6" customHeight="1">
      <c r="A76" s="415"/>
      <c r="B76" s="662"/>
      <c r="C76" s="662"/>
      <c r="D76" s="662"/>
      <c r="E76" s="662"/>
      <c r="F76" s="662"/>
      <c r="G76" s="662"/>
      <c r="H76" s="662"/>
      <c r="I76" s="662"/>
      <c r="J76" s="662"/>
      <c r="K76" s="662"/>
      <c r="L76" s="662"/>
      <c r="M76" s="662"/>
      <c r="N76" s="662"/>
      <c r="O76" s="662"/>
      <c r="P76" s="662"/>
      <c r="Q76" s="662"/>
      <c r="R76" s="662"/>
      <c r="S76" s="662"/>
      <c r="T76" s="652"/>
      <c r="U76" s="652"/>
      <c r="V76" s="652"/>
      <c r="W76" s="652"/>
      <c r="X76" s="652"/>
      <c r="Y76" s="652"/>
      <c r="Z76" s="652"/>
      <c r="AA76" s="652"/>
      <c r="AB76" s="652"/>
      <c r="AC76" s="652"/>
      <c r="AD76" s="652"/>
      <c r="AE76" s="660"/>
      <c r="AF76" s="660"/>
      <c r="AG76" s="660"/>
      <c r="AH76" s="660"/>
      <c r="AI76" s="660"/>
      <c r="AJ76" s="660"/>
      <c r="AK76" s="660"/>
      <c r="AL76" s="660"/>
      <c r="AM76" s="660"/>
      <c r="AN76" s="660"/>
      <c r="AO76" s="660"/>
      <c r="AP76" s="652"/>
      <c r="AQ76" s="652"/>
      <c r="AR76" s="652"/>
      <c r="AS76" s="652"/>
      <c r="AT76" s="652"/>
      <c r="AU76" s="652"/>
      <c r="AV76" s="652"/>
      <c r="AW76" s="652"/>
      <c r="AX76" s="652"/>
      <c r="AY76" s="652"/>
      <c r="AZ76" s="652"/>
      <c r="BA76" s="660"/>
      <c r="BB76" s="660"/>
      <c r="BC76" s="660"/>
      <c r="BD76" s="660"/>
      <c r="BE76" s="660"/>
      <c r="BF76" s="660"/>
      <c r="BG76" s="660"/>
      <c r="BH76" s="660"/>
      <c r="BI76" s="660"/>
      <c r="BJ76" s="660"/>
      <c r="BK76" s="660"/>
      <c r="BL76" s="652"/>
      <c r="BM76" s="652"/>
      <c r="BN76" s="652"/>
      <c r="BO76" s="652"/>
      <c r="BP76" s="652"/>
      <c r="BQ76" s="652"/>
      <c r="BR76" s="652"/>
      <c r="BS76" s="652"/>
      <c r="BT76" s="652"/>
      <c r="BU76" s="652"/>
      <c r="BV76" s="652"/>
      <c r="BW76" s="701"/>
      <c r="BX76" s="701"/>
      <c r="BY76" s="701"/>
      <c r="BZ76" s="701"/>
      <c r="CA76" s="701"/>
      <c r="CB76" s="701"/>
      <c r="CC76" s="701"/>
      <c r="CD76" s="701"/>
      <c r="CE76" s="701"/>
      <c r="CF76" s="701"/>
      <c r="CG76" s="701"/>
      <c r="CH76" s="701"/>
      <c r="CI76" s="701"/>
      <c r="CJ76" s="701"/>
      <c r="CK76" s="701"/>
      <c r="CL76" s="701"/>
      <c r="CM76" s="701"/>
      <c r="CN76" s="701"/>
      <c r="CO76" s="701"/>
      <c r="CP76" s="701"/>
      <c r="CQ76" s="701"/>
      <c r="CR76" s="701"/>
      <c r="CS76" s="701"/>
      <c r="CT76" s="701"/>
      <c r="CU76" s="701"/>
      <c r="CV76" s="701"/>
      <c r="CW76" s="701"/>
      <c r="CX76" s="701"/>
      <c r="CY76" s="701"/>
      <c r="CZ76" s="701"/>
      <c r="DA76" s="701"/>
      <c r="DB76" s="701"/>
      <c r="DC76" s="701"/>
      <c r="DD76" s="701"/>
      <c r="DE76" s="701"/>
      <c r="DF76" s="701"/>
      <c r="DG76" s="701"/>
      <c r="DH76" s="701"/>
      <c r="DI76" s="701"/>
      <c r="DJ76" s="701"/>
      <c r="DK76" s="701"/>
      <c r="DL76" s="701"/>
      <c r="DM76" s="701"/>
      <c r="DN76" s="701"/>
      <c r="DO76" s="701"/>
      <c r="DP76" s="701"/>
      <c r="DQ76" s="701"/>
      <c r="DR76" s="701"/>
      <c r="DS76" s="701"/>
      <c r="DT76" s="701"/>
      <c r="DU76" s="701"/>
      <c r="DV76" s="701"/>
      <c r="DW76" s="404"/>
      <c r="DY76" s="418"/>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5"/>
      <c r="FA76" s="665"/>
      <c r="FB76" s="665"/>
      <c r="FC76" s="665"/>
      <c r="FD76" s="665"/>
      <c r="FE76" s="665"/>
      <c r="FF76" s="665"/>
      <c r="FG76" s="665"/>
      <c r="FH76" s="665"/>
      <c r="FI76" s="665"/>
      <c r="FJ76" s="665"/>
      <c r="FK76" s="665"/>
      <c r="FL76" s="665"/>
    </row>
    <row r="77" spans="1:208" ht="6" customHeight="1">
      <c r="A77" s="702" t="s">
        <v>488</v>
      </c>
      <c r="B77" s="702"/>
      <c r="C77" s="702"/>
      <c r="D77" s="702"/>
      <c r="E77" s="702"/>
      <c r="F77" s="702"/>
      <c r="G77" s="702"/>
      <c r="H77" s="702"/>
      <c r="I77" s="702"/>
      <c r="J77" s="702"/>
      <c r="K77" s="702"/>
      <c r="L77" s="702"/>
      <c r="M77" s="702"/>
      <c r="N77" s="702"/>
      <c r="O77" s="702"/>
      <c r="P77" s="702"/>
      <c r="Q77" s="702"/>
      <c r="R77" s="702"/>
      <c r="S77" s="702"/>
      <c r="T77" s="652">
        <f>T57+T59+T75</f>
        <v>86123</v>
      </c>
      <c r="U77" s="652"/>
      <c r="V77" s="652"/>
      <c r="W77" s="652"/>
      <c r="X77" s="652"/>
      <c r="Y77" s="652"/>
      <c r="Z77" s="652"/>
      <c r="AA77" s="652"/>
      <c r="AB77" s="652"/>
      <c r="AC77" s="652"/>
      <c r="AD77" s="652"/>
      <c r="AE77" s="660" t="e">
        <f>AE57+AE59+AE75</f>
        <v>#REF!</v>
      </c>
      <c r="AF77" s="660"/>
      <c r="AG77" s="660"/>
      <c r="AH77" s="660"/>
      <c r="AI77" s="660"/>
      <c r="AJ77" s="660"/>
      <c r="AK77" s="660"/>
      <c r="AL77" s="660"/>
      <c r="AM77" s="660"/>
      <c r="AN77" s="660"/>
      <c r="AO77" s="660"/>
      <c r="AP77" s="652" t="e">
        <f>+T77+AE77</f>
        <v>#REF!</v>
      </c>
      <c r="AQ77" s="652"/>
      <c r="AR77" s="652"/>
      <c r="AS77" s="652"/>
      <c r="AT77" s="652"/>
      <c r="AU77" s="652"/>
      <c r="AV77" s="652"/>
      <c r="AW77" s="652"/>
      <c r="AX77" s="652"/>
      <c r="AY77" s="652"/>
      <c r="AZ77" s="652"/>
      <c r="BA77" s="660" t="e">
        <f>BA57+BA59+BA75</f>
        <v>#REF!</v>
      </c>
      <c r="BB77" s="660"/>
      <c r="BC77" s="660"/>
      <c r="BD77" s="660"/>
      <c r="BE77" s="660"/>
      <c r="BF77" s="660"/>
      <c r="BG77" s="660"/>
      <c r="BH77" s="660"/>
      <c r="BI77" s="660"/>
      <c r="BJ77" s="660"/>
      <c r="BK77" s="660"/>
      <c r="BL77" s="652" t="e">
        <f>+T77+BA77</f>
        <v>#REF!</v>
      </c>
      <c r="BM77" s="652"/>
      <c r="BN77" s="652"/>
      <c r="BO77" s="652"/>
      <c r="BP77" s="652"/>
      <c r="BQ77" s="652"/>
      <c r="BR77" s="652"/>
      <c r="BS77" s="652"/>
      <c r="BT77" s="652"/>
      <c r="BU77" s="652"/>
      <c r="BV77" s="652"/>
      <c r="BW77" s="701"/>
      <c r="BX77" s="701"/>
      <c r="BY77" s="701"/>
      <c r="BZ77" s="701"/>
      <c r="CA77" s="701"/>
      <c r="CB77" s="701"/>
      <c r="CC77" s="701"/>
      <c r="CD77" s="701"/>
      <c r="CE77" s="701"/>
      <c r="CF77" s="701"/>
      <c r="CG77" s="701"/>
      <c r="CH77" s="701"/>
      <c r="CI77" s="701"/>
      <c r="CJ77" s="701"/>
      <c r="CK77" s="701"/>
      <c r="CL77" s="701"/>
      <c r="CM77" s="701"/>
      <c r="CN77" s="701"/>
      <c r="CO77" s="701"/>
      <c r="CP77" s="701"/>
      <c r="CQ77" s="701"/>
      <c r="CR77" s="701"/>
      <c r="CS77" s="701"/>
      <c r="CT77" s="701"/>
      <c r="CU77" s="701"/>
      <c r="CV77" s="701"/>
      <c r="CW77" s="701"/>
      <c r="CX77" s="701"/>
      <c r="CY77" s="701"/>
      <c r="CZ77" s="701"/>
      <c r="DA77" s="701"/>
      <c r="DB77" s="701"/>
      <c r="DC77" s="701"/>
      <c r="DD77" s="701"/>
      <c r="DE77" s="701"/>
      <c r="DF77" s="701"/>
      <c r="DG77" s="701"/>
      <c r="DH77" s="701"/>
      <c r="DI77" s="701"/>
      <c r="DJ77" s="701"/>
      <c r="DK77" s="701"/>
      <c r="DL77" s="701"/>
      <c r="DM77" s="701"/>
      <c r="DN77" s="701"/>
      <c r="DO77" s="701"/>
      <c r="DP77" s="701"/>
      <c r="DQ77" s="701"/>
      <c r="DR77" s="701"/>
      <c r="DS77" s="701"/>
      <c r="DT77" s="701"/>
      <c r="DU77" s="701"/>
      <c r="DV77" s="701"/>
      <c r="DW77" s="404"/>
      <c r="DY77" s="662" t="s">
        <v>489</v>
      </c>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3" t="s">
        <v>490</v>
      </c>
      <c r="FA77" s="663"/>
      <c r="FB77" s="666">
        <f>EZ73+EZ75</f>
        <v>0</v>
      </c>
      <c r="FC77" s="666"/>
      <c r="FD77" s="666"/>
      <c r="FE77" s="666"/>
      <c r="FF77" s="666"/>
      <c r="FG77" s="666"/>
      <c r="FH77" s="666"/>
      <c r="FI77" s="666"/>
      <c r="FJ77" s="666"/>
      <c r="FK77" s="666"/>
      <c r="FL77" s="666"/>
    </row>
    <row r="78" spans="1:208" ht="6" customHeight="1">
      <c r="A78" s="702"/>
      <c r="B78" s="702"/>
      <c r="C78" s="702"/>
      <c r="D78" s="702"/>
      <c r="E78" s="702"/>
      <c r="F78" s="702"/>
      <c r="G78" s="702"/>
      <c r="H78" s="702"/>
      <c r="I78" s="702"/>
      <c r="J78" s="702"/>
      <c r="K78" s="702"/>
      <c r="L78" s="702"/>
      <c r="M78" s="702"/>
      <c r="N78" s="702"/>
      <c r="O78" s="702"/>
      <c r="P78" s="702"/>
      <c r="Q78" s="702"/>
      <c r="R78" s="702"/>
      <c r="S78" s="702"/>
      <c r="T78" s="652"/>
      <c r="U78" s="652"/>
      <c r="V78" s="652"/>
      <c r="W78" s="652"/>
      <c r="X78" s="652"/>
      <c r="Y78" s="652"/>
      <c r="Z78" s="652"/>
      <c r="AA78" s="652"/>
      <c r="AB78" s="652"/>
      <c r="AC78" s="652"/>
      <c r="AD78" s="652"/>
      <c r="AE78" s="660"/>
      <c r="AF78" s="660"/>
      <c r="AG78" s="660"/>
      <c r="AH78" s="660"/>
      <c r="AI78" s="660"/>
      <c r="AJ78" s="660"/>
      <c r="AK78" s="660"/>
      <c r="AL78" s="660"/>
      <c r="AM78" s="660"/>
      <c r="AN78" s="660"/>
      <c r="AO78" s="660"/>
      <c r="AP78" s="652"/>
      <c r="AQ78" s="652"/>
      <c r="AR78" s="652"/>
      <c r="AS78" s="652"/>
      <c r="AT78" s="652"/>
      <c r="AU78" s="652"/>
      <c r="AV78" s="652"/>
      <c r="AW78" s="652"/>
      <c r="AX78" s="652"/>
      <c r="AY78" s="652"/>
      <c r="AZ78" s="652"/>
      <c r="BA78" s="660"/>
      <c r="BB78" s="660"/>
      <c r="BC78" s="660"/>
      <c r="BD78" s="660"/>
      <c r="BE78" s="660"/>
      <c r="BF78" s="660"/>
      <c r="BG78" s="660"/>
      <c r="BH78" s="660"/>
      <c r="BI78" s="660"/>
      <c r="BJ78" s="660"/>
      <c r="BK78" s="660"/>
      <c r="BL78" s="652"/>
      <c r="BM78" s="652"/>
      <c r="BN78" s="652"/>
      <c r="BO78" s="652"/>
      <c r="BP78" s="652"/>
      <c r="BQ78" s="652"/>
      <c r="BR78" s="652"/>
      <c r="BS78" s="652"/>
      <c r="BT78" s="652"/>
      <c r="BU78" s="652"/>
      <c r="BV78" s="652"/>
      <c r="BW78" s="701"/>
      <c r="BX78" s="701"/>
      <c r="BY78" s="701"/>
      <c r="BZ78" s="701"/>
      <c r="CA78" s="701"/>
      <c r="CB78" s="701"/>
      <c r="CC78" s="701"/>
      <c r="CD78" s="701"/>
      <c r="CE78" s="701"/>
      <c r="CF78" s="701"/>
      <c r="CG78" s="701"/>
      <c r="CH78" s="701"/>
      <c r="CI78" s="701"/>
      <c r="CJ78" s="701"/>
      <c r="CK78" s="701"/>
      <c r="CL78" s="701"/>
      <c r="CM78" s="701"/>
      <c r="CN78" s="701"/>
      <c r="CO78" s="701"/>
      <c r="CP78" s="701"/>
      <c r="CQ78" s="701"/>
      <c r="CR78" s="701"/>
      <c r="CS78" s="701"/>
      <c r="CT78" s="701"/>
      <c r="CU78" s="701"/>
      <c r="CV78" s="701"/>
      <c r="CW78" s="701"/>
      <c r="CX78" s="701"/>
      <c r="CY78" s="701"/>
      <c r="CZ78" s="701"/>
      <c r="DA78" s="701"/>
      <c r="DB78" s="701"/>
      <c r="DC78" s="701"/>
      <c r="DD78" s="701"/>
      <c r="DE78" s="701"/>
      <c r="DF78" s="701"/>
      <c r="DG78" s="701"/>
      <c r="DH78" s="701"/>
      <c r="DI78" s="701"/>
      <c r="DJ78" s="701"/>
      <c r="DK78" s="701"/>
      <c r="DL78" s="701"/>
      <c r="DM78" s="701"/>
      <c r="DN78" s="701"/>
      <c r="DO78" s="701"/>
      <c r="DP78" s="701"/>
      <c r="DQ78" s="701"/>
      <c r="DR78" s="701"/>
      <c r="DS78" s="701"/>
      <c r="DT78" s="701"/>
      <c r="DU78" s="701"/>
      <c r="DV78" s="701"/>
      <c r="DW78" s="404"/>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3"/>
      <c r="FA78" s="663"/>
      <c r="FB78" s="666"/>
      <c r="FC78" s="666"/>
      <c r="FD78" s="666"/>
      <c r="FE78" s="666"/>
      <c r="FF78" s="666"/>
      <c r="FG78" s="666"/>
      <c r="FH78" s="666"/>
      <c r="FI78" s="666"/>
      <c r="FJ78" s="666"/>
      <c r="FK78" s="666"/>
      <c r="FL78" s="666"/>
    </row>
    <row r="79" spans="1:208" ht="6" customHeight="1">
      <c r="A79" s="697" t="s">
        <v>491</v>
      </c>
      <c r="B79" s="697"/>
      <c r="C79" s="697"/>
      <c r="D79" s="697"/>
      <c r="E79" s="697"/>
      <c r="F79" s="697"/>
      <c r="G79" s="697"/>
      <c r="H79" s="697"/>
      <c r="I79" s="697"/>
      <c r="J79" s="697"/>
      <c r="K79" s="697"/>
      <c r="L79" s="697"/>
      <c r="M79" s="697"/>
      <c r="N79" s="697"/>
      <c r="O79" s="697"/>
      <c r="P79" s="697"/>
      <c r="Q79" s="697"/>
      <c r="R79" s="697"/>
      <c r="S79" s="697"/>
      <c r="T79" s="649"/>
      <c r="U79" s="649"/>
      <c r="V79" s="649"/>
      <c r="W79" s="649"/>
      <c r="X79" s="649"/>
      <c r="Y79" s="649"/>
      <c r="Z79" s="649"/>
      <c r="AA79" s="649"/>
      <c r="AB79" s="649"/>
      <c r="AC79" s="649"/>
      <c r="AD79" s="649"/>
      <c r="AE79" s="650"/>
      <c r="AF79" s="650"/>
      <c r="AG79" s="650"/>
      <c r="AH79" s="650"/>
      <c r="AI79" s="650"/>
      <c r="AJ79" s="650"/>
      <c r="AK79" s="650"/>
      <c r="AL79" s="650"/>
      <c r="AM79" s="650"/>
      <c r="AN79" s="650"/>
      <c r="AO79" s="650"/>
      <c r="AP79" s="651">
        <f>+T79+AE79</f>
        <v>0</v>
      </c>
      <c r="AQ79" s="651"/>
      <c r="AR79" s="651"/>
      <c r="AS79" s="651"/>
      <c r="AT79" s="651"/>
      <c r="AU79" s="651"/>
      <c r="AV79" s="651"/>
      <c r="AW79" s="651"/>
      <c r="AX79" s="651"/>
      <c r="AY79" s="651"/>
      <c r="AZ79" s="651"/>
      <c r="BA79" s="650"/>
      <c r="BB79" s="650"/>
      <c r="BC79" s="650"/>
      <c r="BD79" s="650"/>
      <c r="BE79" s="650"/>
      <c r="BF79" s="650"/>
      <c r="BG79" s="650"/>
      <c r="BH79" s="650"/>
      <c r="BI79" s="650"/>
      <c r="BJ79" s="650"/>
      <c r="BK79" s="650"/>
      <c r="BL79" s="652">
        <f>+T79+BA79</f>
        <v>0</v>
      </c>
      <c r="BM79" s="652"/>
      <c r="BN79" s="652"/>
      <c r="BO79" s="652"/>
      <c r="BP79" s="652"/>
      <c r="BQ79" s="652"/>
      <c r="BR79" s="652"/>
      <c r="BS79" s="652"/>
      <c r="BT79" s="652"/>
      <c r="BU79" s="652"/>
      <c r="BV79" s="652"/>
      <c r="BW79" s="698"/>
      <c r="BX79" s="698"/>
      <c r="BY79" s="698"/>
      <c r="BZ79" s="698"/>
      <c r="CA79" s="698"/>
      <c r="CB79" s="698"/>
      <c r="CC79" s="698"/>
      <c r="CD79" s="698"/>
      <c r="CE79" s="698"/>
      <c r="CF79" s="698"/>
      <c r="CG79" s="698"/>
      <c r="CH79" s="698"/>
      <c r="CI79" s="698"/>
      <c r="CJ79" s="698"/>
      <c r="CK79" s="698"/>
      <c r="CL79" s="698"/>
      <c r="CM79" s="698"/>
      <c r="CN79" s="698"/>
      <c r="CO79" s="698"/>
      <c r="CP79" s="698"/>
      <c r="CQ79" s="698"/>
      <c r="CR79" s="698"/>
      <c r="CS79" s="698"/>
      <c r="CT79" s="698"/>
      <c r="CU79" s="698"/>
      <c r="CV79" s="698"/>
      <c r="CW79" s="698"/>
      <c r="CX79" s="698"/>
      <c r="CY79" s="698"/>
      <c r="CZ79" s="698"/>
      <c r="DA79" s="698"/>
      <c r="DB79" s="698"/>
      <c r="DC79" s="698"/>
      <c r="DD79" s="698"/>
      <c r="DE79" s="698"/>
      <c r="DF79" s="698"/>
      <c r="DG79" s="698"/>
      <c r="DH79" s="698"/>
      <c r="DI79" s="698"/>
      <c r="DJ79" s="698"/>
      <c r="DK79" s="698"/>
      <c r="DL79" s="698"/>
      <c r="DM79" s="698"/>
      <c r="DN79" s="698"/>
      <c r="DO79" s="698"/>
      <c r="DP79" s="698"/>
      <c r="DQ79" s="698"/>
      <c r="DR79" s="698"/>
      <c r="DS79" s="698"/>
      <c r="DT79" s="698"/>
      <c r="DU79" s="698"/>
      <c r="DV79" s="698"/>
      <c r="DW79" s="404"/>
      <c r="DY79" s="421"/>
      <c r="DZ79" s="398"/>
      <c r="EA79" s="398"/>
      <c r="EB79" s="398"/>
      <c r="EX79" s="410"/>
      <c r="EZ79" s="422"/>
      <c r="FA79" s="422"/>
      <c r="FB79" s="422"/>
      <c r="FC79" s="422"/>
      <c r="FD79" s="422"/>
      <c r="FE79" s="422"/>
      <c r="FF79" s="422"/>
      <c r="FG79" s="422"/>
      <c r="FH79" s="422"/>
      <c r="FI79" s="422"/>
      <c r="FJ79" s="422"/>
      <c r="FK79" s="422"/>
      <c r="FL79" s="423"/>
      <c r="FO79" s="424"/>
      <c r="FP79" s="398"/>
      <c r="FQ79" s="398"/>
      <c r="FR79" s="398"/>
      <c r="FS79" s="398"/>
      <c r="FT79" s="398"/>
      <c r="FU79" s="398"/>
      <c r="FV79" s="398"/>
      <c r="FW79" s="398"/>
      <c r="FX79" s="398"/>
      <c r="FY79" s="398"/>
      <c r="FZ79" s="398"/>
      <c r="GA79" s="398"/>
      <c r="GB79" s="398"/>
      <c r="GC79" s="398"/>
      <c r="GD79" s="398"/>
      <c r="GE79" s="398"/>
      <c r="GF79" s="398"/>
      <c r="GG79" s="398"/>
      <c r="GH79" s="398"/>
      <c r="GI79" s="398"/>
      <c r="GJ79" s="398"/>
      <c r="GK79" s="398"/>
      <c r="GN79" s="436"/>
      <c r="GO79" s="436"/>
      <c r="GP79" s="436"/>
      <c r="GQ79" s="436"/>
      <c r="GR79" s="436"/>
      <c r="GS79" s="436"/>
      <c r="GT79" s="436"/>
      <c r="GU79" s="436"/>
      <c r="GV79" s="436"/>
      <c r="GW79" s="436"/>
      <c r="GX79" s="436"/>
      <c r="GY79" s="436"/>
      <c r="GZ79" s="436"/>
    </row>
    <row r="80" spans="1:208" ht="6" customHeight="1">
      <c r="A80" s="697"/>
      <c r="B80" s="697"/>
      <c r="C80" s="697"/>
      <c r="D80" s="697"/>
      <c r="E80" s="697"/>
      <c r="F80" s="697"/>
      <c r="G80" s="697"/>
      <c r="H80" s="697"/>
      <c r="I80" s="697"/>
      <c r="J80" s="697"/>
      <c r="K80" s="697"/>
      <c r="L80" s="697"/>
      <c r="M80" s="697"/>
      <c r="N80" s="697"/>
      <c r="O80" s="697"/>
      <c r="P80" s="697"/>
      <c r="Q80" s="697"/>
      <c r="R80" s="697"/>
      <c r="S80" s="697"/>
      <c r="T80" s="649"/>
      <c r="U80" s="649"/>
      <c r="V80" s="649"/>
      <c r="W80" s="649"/>
      <c r="X80" s="649"/>
      <c r="Y80" s="649"/>
      <c r="Z80" s="649"/>
      <c r="AA80" s="649"/>
      <c r="AB80" s="649"/>
      <c r="AC80" s="649"/>
      <c r="AD80" s="649"/>
      <c r="AE80" s="650"/>
      <c r="AF80" s="650"/>
      <c r="AG80" s="650"/>
      <c r="AH80" s="650"/>
      <c r="AI80" s="650"/>
      <c r="AJ80" s="650"/>
      <c r="AK80" s="650"/>
      <c r="AL80" s="650"/>
      <c r="AM80" s="650"/>
      <c r="AN80" s="650"/>
      <c r="AO80" s="650"/>
      <c r="AP80" s="651"/>
      <c r="AQ80" s="651"/>
      <c r="AR80" s="651"/>
      <c r="AS80" s="651"/>
      <c r="AT80" s="651"/>
      <c r="AU80" s="651"/>
      <c r="AV80" s="651"/>
      <c r="AW80" s="651"/>
      <c r="AX80" s="651"/>
      <c r="AY80" s="651"/>
      <c r="AZ80" s="651"/>
      <c r="BA80" s="650"/>
      <c r="BB80" s="650"/>
      <c r="BC80" s="650"/>
      <c r="BD80" s="650"/>
      <c r="BE80" s="650"/>
      <c r="BF80" s="650"/>
      <c r="BG80" s="650"/>
      <c r="BH80" s="650"/>
      <c r="BI80" s="650"/>
      <c r="BJ80" s="650"/>
      <c r="BK80" s="650"/>
      <c r="BL80" s="652"/>
      <c r="BM80" s="652"/>
      <c r="BN80" s="652"/>
      <c r="BO80" s="652"/>
      <c r="BP80" s="652"/>
      <c r="BQ80" s="652"/>
      <c r="BR80" s="652"/>
      <c r="BS80" s="652"/>
      <c r="BT80" s="652"/>
      <c r="BU80" s="652"/>
      <c r="BV80" s="652"/>
      <c r="BW80" s="698"/>
      <c r="BX80" s="698"/>
      <c r="BY80" s="698"/>
      <c r="BZ80" s="698"/>
      <c r="CA80" s="698"/>
      <c r="CB80" s="698"/>
      <c r="CC80" s="698"/>
      <c r="CD80" s="698"/>
      <c r="CE80" s="698"/>
      <c r="CF80" s="698"/>
      <c r="CG80" s="698"/>
      <c r="CH80" s="698"/>
      <c r="CI80" s="698"/>
      <c r="CJ80" s="698"/>
      <c r="CK80" s="698"/>
      <c r="CL80" s="698"/>
      <c r="CM80" s="698"/>
      <c r="CN80" s="698"/>
      <c r="CO80" s="698"/>
      <c r="CP80" s="698"/>
      <c r="CQ80" s="698"/>
      <c r="CR80" s="698"/>
      <c r="CS80" s="698"/>
      <c r="CT80" s="698"/>
      <c r="CU80" s="698"/>
      <c r="CV80" s="698"/>
      <c r="CW80" s="698"/>
      <c r="CX80" s="698"/>
      <c r="CY80" s="698"/>
      <c r="CZ80" s="698"/>
      <c r="DA80" s="698"/>
      <c r="DB80" s="698"/>
      <c r="DC80" s="698"/>
      <c r="DD80" s="698"/>
      <c r="DE80" s="698"/>
      <c r="DF80" s="698"/>
      <c r="DG80" s="698"/>
      <c r="DH80" s="698"/>
      <c r="DI80" s="698"/>
      <c r="DJ80" s="698"/>
      <c r="DK80" s="698"/>
      <c r="DL80" s="698"/>
      <c r="DM80" s="698"/>
      <c r="DN80" s="698"/>
      <c r="DO80" s="698"/>
      <c r="DP80" s="698"/>
      <c r="DQ80" s="698"/>
      <c r="DR80" s="698"/>
      <c r="DS80" s="698"/>
      <c r="DT80" s="698"/>
      <c r="DU80" s="698"/>
      <c r="DV80" s="698"/>
      <c r="DW80" s="425"/>
      <c r="DY80" s="641" t="s">
        <v>492</v>
      </c>
      <c r="DZ80" s="641"/>
      <c r="EA80" s="641"/>
      <c r="EB80" s="641"/>
      <c r="EC80" s="641"/>
      <c r="ED80" s="641"/>
      <c r="EE80" s="641"/>
      <c r="EF80" s="641"/>
      <c r="EG80" s="641"/>
      <c r="EH80" s="641"/>
      <c r="EI80" s="641"/>
      <c r="EJ80" s="641"/>
      <c r="EK80" s="641"/>
      <c r="EL80" s="641"/>
      <c r="EM80" s="641"/>
      <c r="EN80" s="641"/>
      <c r="EO80" s="641"/>
      <c r="EP80" s="641"/>
      <c r="EQ80" s="641"/>
      <c r="ER80" s="641"/>
      <c r="ES80" s="641"/>
      <c r="ET80" s="641"/>
      <c r="EU80" s="641"/>
      <c r="EV80" s="641"/>
      <c r="EW80" s="641"/>
      <c r="EX80" s="641"/>
      <c r="EY80" s="641"/>
      <c r="EZ80" s="693" t="e">
        <f>FB24+FB42+FB66+FB77</f>
        <v>#REF!</v>
      </c>
      <c r="FA80" s="693"/>
      <c r="FB80" s="693"/>
      <c r="FC80" s="693"/>
      <c r="FD80" s="693"/>
      <c r="FE80" s="693"/>
      <c r="FF80" s="693"/>
      <c r="FG80" s="693"/>
      <c r="FH80" s="693"/>
      <c r="FI80" s="693"/>
      <c r="FJ80" s="693"/>
      <c r="FK80" s="693"/>
      <c r="FL80" s="693"/>
      <c r="FO80" s="424"/>
      <c r="FP80" s="398"/>
      <c r="FQ80" s="398"/>
      <c r="FR80" s="398"/>
      <c r="FS80" s="398"/>
      <c r="FT80" s="398"/>
      <c r="FU80" s="398"/>
      <c r="FV80" s="398"/>
      <c r="FW80" s="398"/>
      <c r="FX80" s="398"/>
      <c r="FY80" s="398"/>
      <c r="FZ80" s="398"/>
      <c r="GA80" s="398"/>
      <c r="GB80" s="398"/>
      <c r="GC80" s="398"/>
      <c r="GD80" s="398"/>
      <c r="GE80" s="398"/>
      <c r="GF80" s="398"/>
      <c r="GG80" s="398"/>
      <c r="GH80" s="398"/>
      <c r="GI80" s="398"/>
      <c r="GJ80" s="398"/>
      <c r="GK80" s="398"/>
      <c r="GN80" s="436"/>
      <c r="GO80" s="436"/>
      <c r="GP80" s="436"/>
      <c r="GQ80" s="436"/>
      <c r="GR80" s="436"/>
      <c r="GS80" s="436"/>
      <c r="GT80" s="436"/>
      <c r="GU80" s="436"/>
      <c r="GV80" s="436"/>
      <c r="GW80" s="436"/>
      <c r="GX80" s="436"/>
      <c r="GY80" s="436"/>
      <c r="GZ80" s="436"/>
    </row>
    <row r="81" spans="1:208" ht="6" customHeight="1">
      <c r="A81" s="699" t="s">
        <v>493</v>
      </c>
      <c r="B81" s="699"/>
      <c r="C81" s="699"/>
      <c r="D81" s="699"/>
      <c r="E81" s="699"/>
      <c r="F81" s="699"/>
      <c r="G81" s="699"/>
      <c r="H81" s="699"/>
      <c r="I81" s="699"/>
      <c r="J81" s="699"/>
      <c r="K81" s="699"/>
      <c r="L81" s="699"/>
      <c r="M81" s="699"/>
      <c r="N81" s="699"/>
      <c r="O81" s="699"/>
      <c r="P81" s="699"/>
      <c r="Q81" s="699"/>
      <c r="R81" s="699"/>
      <c r="S81" s="699"/>
      <c r="T81" s="655" t="s">
        <v>494</v>
      </c>
      <c r="U81" s="655"/>
      <c r="V81" s="656">
        <f>T39+T77+T79</f>
        <v>121637</v>
      </c>
      <c r="W81" s="656"/>
      <c r="X81" s="656"/>
      <c r="Y81" s="656"/>
      <c r="Z81" s="656"/>
      <c r="AA81" s="656"/>
      <c r="AB81" s="656"/>
      <c r="AC81" s="656"/>
      <c r="AD81" s="656"/>
      <c r="AE81" s="657" t="s">
        <v>495</v>
      </c>
      <c r="AF81" s="657"/>
      <c r="AG81" s="656" t="e">
        <f>AE39+AE77+AE79</f>
        <v>#REF!</v>
      </c>
      <c r="AH81" s="656"/>
      <c r="AI81" s="656"/>
      <c r="AJ81" s="656"/>
      <c r="AK81" s="656"/>
      <c r="AL81" s="656"/>
      <c r="AM81" s="656"/>
      <c r="AN81" s="656"/>
      <c r="AO81" s="656"/>
      <c r="AP81" s="651" t="e">
        <f>+V81+AG81</f>
        <v>#REF!</v>
      </c>
      <c r="AQ81" s="651"/>
      <c r="AR81" s="651"/>
      <c r="AS81" s="651"/>
      <c r="AT81" s="651"/>
      <c r="AU81" s="651"/>
      <c r="AV81" s="651"/>
      <c r="AW81" s="651"/>
      <c r="AX81" s="651"/>
      <c r="AY81" s="651"/>
      <c r="AZ81" s="651"/>
      <c r="BA81" s="657" t="s">
        <v>496</v>
      </c>
      <c r="BB81" s="657"/>
      <c r="BC81" s="656" t="e">
        <f>BA39+BA77+BA79</f>
        <v>#REF!</v>
      </c>
      <c r="BD81" s="656"/>
      <c r="BE81" s="656"/>
      <c r="BF81" s="656"/>
      <c r="BG81" s="656"/>
      <c r="BH81" s="656"/>
      <c r="BI81" s="656"/>
      <c r="BJ81" s="656"/>
      <c r="BK81" s="656"/>
      <c r="BL81" s="652" t="e">
        <f>+V81+BC81</f>
        <v>#REF!</v>
      </c>
      <c r="BM81" s="652"/>
      <c r="BN81" s="652"/>
      <c r="BO81" s="652"/>
      <c r="BP81" s="652"/>
      <c r="BQ81" s="652"/>
      <c r="BR81" s="652"/>
      <c r="BS81" s="652"/>
      <c r="BT81" s="652"/>
      <c r="BU81" s="652"/>
      <c r="BV81" s="652"/>
      <c r="BW81" s="700"/>
      <c r="BX81" s="700"/>
      <c r="BY81" s="700"/>
      <c r="BZ81" s="700"/>
      <c r="CA81" s="700"/>
      <c r="CB81" s="700"/>
      <c r="CC81" s="700"/>
      <c r="CD81" s="700"/>
      <c r="CE81" s="700"/>
      <c r="CF81" s="700"/>
      <c r="CG81" s="700"/>
      <c r="CH81" s="700"/>
      <c r="CI81" s="700"/>
      <c r="CJ81" s="700"/>
      <c r="CK81" s="700"/>
      <c r="CL81" s="700"/>
      <c r="CM81" s="700"/>
      <c r="CN81" s="700"/>
      <c r="CO81" s="700"/>
      <c r="CP81" s="700"/>
      <c r="CQ81" s="700"/>
      <c r="CR81" s="700"/>
      <c r="CS81" s="700"/>
      <c r="CT81" s="700"/>
      <c r="CU81" s="700"/>
      <c r="CV81" s="700"/>
      <c r="CW81" s="700"/>
      <c r="CX81" s="700"/>
      <c r="CY81" s="700"/>
      <c r="CZ81" s="700"/>
      <c r="DA81" s="700"/>
      <c r="DB81" s="700"/>
      <c r="DC81" s="700"/>
      <c r="DD81" s="700"/>
      <c r="DE81" s="700"/>
      <c r="DF81" s="700"/>
      <c r="DG81" s="700"/>
      <c r="DH81" s="700"/>
      <c r="DI81" s="700"/>
      <c r="DJ81" s="700"/>
      <c r="DK81" s="700"/>
      <c r="DL81" s="700"/>
      <c r="DM81" s="700"/>
      <c r="DN81" s="700"/>
      <c r="DO81" s="700"/>
      <c r="DP81" s="700"/>
      <c r="DQ81" s="700"/>
      <c r="DR81" s="700"/>
      <c r="DS81" s="700"/>
      <c r="DT81" s="700"/>
      <c r="DU81" s="700"/>
      <c r="DV81" s="700"/>
      <c r="DW81" s="425"/>
      <c r="DY81" s="641"/>
      <c r="DZ81" s="641"/>
      <c r="EA81" s="641"/>
      <c r="EB81" s="641"/>
      <c r="EC81" s="641"/>
      <c r="ED81" s="641"/>
      <c r="EE81" s="641"/>
      <c r="EF81" s="641"/>
      <c r="EG81" s="641"/>
      <c r="EH81" s="641"/>
      <c r="EI81" s="641"/>
      <c r="EJ81" s="641"/>
      <c r="EK81" s="641"/>
      <c r="EL81" s="641"/>
      <c r="EM81" s="641"/>
      <c r="EN81" s="641"/>
      <c r="EO81" s="641"/>
      <c r="EP81" s="641"/>
      <c r="EQ81" s="641"/>
      <c r="ER81" s="641"/>
      <c r="ES81" s="641"/>
      <c r="ET81" s="641"/>
      <c r="EU81" s="641"/>
      <c r="EV81" s="641"/>
      <c r="EW81" s="641"/>
      <c r="EX81" s="641"/>
      <c r="EY81" s="641"/>
      <c r="EZ81" s="693"/>
      <c r="FA81" s="693"/>
      <c r="FB81" s="693"/>
      <c r="FC81" s="693"/>
      <c r="FD81" s="693"/>
      <c r="FE81" s="693"/>
      <c r="FF81" s="693"/>
      <c r="FG81" s="693"/>
      <c r="FH81" s="693"/>
      <c r="FI81" s="693"/>
      <c r="FJ81" s="693"/>
      <c r="FK81" s="693"/>
      <c r="FL81" s="693"/>
      <c r="FO81" s="398"/>
      <c r="FP81" s="398"/>
      <c r="FQ81" s="398"/>
      <c r="FR81" s="398"/>
      <c r="FS81" s="398"/>
      <c r="FT81" s="398"/>
      <c r="FU81" s="398"/>
      <c r="FV81" s="398"/>
      <c r="FW81" s="398"/>
      <c r="FX81" s="398"/>
      <c r="FY81" s="398"/>
      <c r="FZ81" s="398"/>
      <c r="GA81" s="398"/>
      <c r="GB81" s="398"/>
      <c r="GC81" s="398"/>
      <c r="GD81" s="398"/>
      <c r="GE81" s="398"/>
      <c r="GF81" s="398"/>
      <c r="GG81" s="398"/>
      <c r="GH81" s="398"/>
      <c r="GI81" s="398"/>
      <c r="GJ81" s="398"/>
      <c r="GK81" s="398"/>
      <c r="GN81" s="436"/>
      <c r="GO81" s="436"/>
      <c r="GP81" s="436"/>
      <c r="GQ81" s="436"/>
      <c r="GR81" s="436"/>
      <c r="GS81" s="436"/>
      <c r="GT81" s="436"/>
      <c r="GU81" s="436"/>
      <c r="GV81" s="436"/>
      <c r="GW81" s="436"/>
      <c r="GX81" s="436"/>
      <c r="GY81" s="436"/>
      <c r="GZ81" s="436"/>
    </row>
    <row r="82" spans="1:208" ht="6" customHeight="1">
      <c r="A82" s="699"/>
      <c r="B82" s="699"/>
      <c r="C82" s="699"/>
      <c r="D82" s="699"/>
      <c r="E82" s="699"/>
      <c r="F82" s="699"/>
      <c r="G82" s="699"/>
      <c r="H82" s="699"/>
      <c r="I82" s="699"/>
      <c r="J82" s="699"/>
      <c r="K82" s="699"/>
      <c r="L82" s="699"/>
      <c r="M82" s="699"/>
      <c r="N82" s="699"/>
      <c r="O82" s="699"/>
      <c r="P82" s="699"/>
      <c r="Q82" s="699"/>
      <c r="R82" s="699"/>
      <c r="S82" s="699"/>
      <c r="T82" s="655"/>
      <c r="U82" s="655"/>
      <c r="V82" s="656"/>
      <c r="W82" s="656"/>
      <c r="X82" s="656"/>
      <c r="Y82" s="656"/>
      <c r="Z82" s="656"/>
      <c r="AA82" s="656"/>
      <c r="AB82" s="656"/>
      <c r="AC82" s="656"/>
      <c r="AD82" s="656"/>
      <c r="AE82" s="657"/>
      <c r="AF82" s="657"/>
      <c r="AG82" s="656"/>
      <c r="AH82" s="656"/>
      <c r="AI82" s="656"/>
      <c r="AJ82" s="656"/>
      <c r="AK82" s="656"/>
      <c r="AL82" s="656"/>
      <c r="AM82" s="656"/>
      <c r="AN82" s="656"/>
      <c r="AO82" s="656"/>
      <c r="AP82" s="651"/>
      <c r="AQ82" s="651"/>
      <c r="AR82" s="651"/>
      <c r="AS82" s="651"/>
      <c r="AT82" s="651"/>
      <c r="AU82" s="651"/>
      <c r="AV82" s="651"/>
      <c r="AW82" s="651"/>
      <c r="AX82" s="651"/>
      <c r="AY82" s="651"/>
      <c r="AZ82" s="651"/>
      <c r="BA82" s="657"/>
      <c r="BB82" s="657"/>
      <c r="BC82" s="656"/>
      <c r="BD82" s="656"/>
      <c r="BE82" s="656"/>
      <c r="BF82" s="656"/>
      <c r="BG82" s="656"/>
      <c r="BH82" s="656"/>
      <c r="BI82" s="656"/>
      <c r="BJ82" s="656"/>
      <c r="BK82" s="656"/>
      <c r="BL82" s="652"/>
      <c r="BM82" s="652"/>
      <c r="BN82" s="652"/>
      <c r="BO82" s="652"/>
      <c r="BP82" s="652"/>
      <c r="BQ82" s="652"/>
      <c r="BR82" s="652"/>
      <c r="BS82" s="652"/>
      <c r="BT82" s="652"/>
      <c r="BU82" s="652"/>
      <c r="BV82" s="652"/>
      <c r="BW82" s="700"/>
      <c r="BX82" s="700"/>
      <c r="BY82" s="700"/>
      <c r="BZ82" s="700"/>
      <c r="CA82" s="700"/>
      <c r="CB82" s="700"/>
      <c r="CC82" s="700"/>
      <c r="CD82" s="700"/>
      <c r="CE82" s="700"/>
      <c r="CF82" s="700"/>
      <c r="CG82" s="700"/>
      <c r="CH82" s="700"/>
      <c r="CI82" s="700"/>
      <c r="CJ82" s="700"/>
      <c r="CK82" s="700"/>
      <c r="CL82" s="700"/>
      <c r="CM82" s="700"/>
      <c r="CN82" s="700"/>
      <c r="CO82" s="700"/>
      <c r="CP82" s="700"/>
      <c r="CQ82" s="700"/>
      <c r="CR82" s="700"/>
      <c r="CS82" s="700"/>
      <c r="CT82" s="700"/>
      <c r="CU82" s="700"/>
      <c r="CV82" s="700"/>
      <c r="CW82" s="700"/>
      <c r="CX82" s="700"/>
      <c r="CY82" s="700"/>
      <c r="CZ82" s="700"/>
      <c r="DA82" s="700"/>
      <c r="DB82" s="700"/>
      <c r="DC82" s="700"/>
      <c r="DD82" s="700"/>
      <c r="DE82" s="700"/>
      <c r="DF82" s="700"/>
      <c r="DG82" s="700"/>
      <c r="DH82" s="700"/>
      <c r="DI82" s="700"/>
      <c r="DJ82" s="700"/>
      <c r="DK82" s="700"/>
      <c r="DL82" s="700"/>
      <c r="DM82" s="700"/>
      <c r="DN82" s="700"/>
      <c r="DO82" s="700"/>
      <c r="DP82" s="700"/>
      <c r="DQ82" s="700"/>
      <c r="DR82" s="700"/>
      <c r="DS82" s="700"/>
      <c r="DT82" s="700"/>
      <c r="DU82" s="700"/>
      <c r="DV82" s="700"/>
      <c r="DW82" s="425"/>
      <c r="DY82" s="659" t="s">
        <v>497</v>
      </c>
      <c r="DZ82" s="659"/>
      <c r="EA82" s="659"/>
      <c r="EB82" s="659"/>
      <c r="EC82" s="659"/>
      <c r="ED82" s="659"/>
      <c r="EE82" s="659"/>
      <c r="EF82" s="659"/>
      <c r="EG82" s="659"/>
      <c r="EH82" s="659"/>
      <c r="EI82" s="659"/>
      <c r="EJ82" s="659"/>
      <c r="EK82" s="659"/>
      <c r="EL82" s="659"/>
      <c r="EM82" s="659"/>
      <c r="EN82" s="659"/>
      <c r="EO82" s="659"/>
      <c r="EP82" s="659"/>
      <c r="EQ82" s="659"/>
      <c r="ER82" s="659"/>
      <c r="ES82" s="659"/>
      <c r="ET82" s="659"/>
      <c r="EU82" s="659"/>
      <c r="EV82" s="659"/>
      <c r="EW82" s="659"/>
      <c r="EX82" s="659"/>
      <c r="EY82" s="659"/>
      <c r="EZ82" s="427"/>
      <c r="FA82" s="427"/>
      <c r="FB82" s="427"/>
      <c r="FC82" s="427"/>
      <c r="FD82" s="427"/>
      <c r="FE82" s="427"/>
      <c r="FF82" s="427"/>
      <c r="FG82" s="427"/>
      <c r="FH82" s="427"/>
      <c r="FI82" s="427"/>
      <c r="FJ82" s="427"/>
      <c r="FK82" s="427"/>
      <c r="FL82" s="427"/>
      <c r="FO82" s="398"/>
      <c r="FP82" s="398"/>
      <c r="FQ82" s="398"/>
      <c r="FR82" s="398"/>
      <c r="FS82" s="398"/>
      <c r="FT82" s="398"/>
      <c r="FU82" s="398"/>
      <c r="FV82" s="398"/>
      <c r="FW82" s="398"/>
      <c r="FX82" s="398"/>
      <c r="FY82" s="398"/>
      <c r="FZ82" s="398"/>
      <c r="GA82" s="398"/>
      <c r="GB82" s="398"/>
      <c r="GC82" s="398"/>
      <c r="GD82" s="398"/>
      <c r="GE82" s="398"/>
      <c r="GF82" s="398"/>
      <c r="GG82" s="398"/>
      <c r="GH82" s="398"/>
      <c r="GI82" s="398"/>
      <c r="GJ82" s="398"/>
      <c r="GK82" s="398"/>
      <c r="GN82" s="436"/>
      <c r="GO82" s="436"/>
      <c r="GP82" s="436"/>
      <c r="GQ82" s="436"/>
      <c r="GR82" s="436"/>
      <c r="GS82" s="436"/>
      <c r="GT82" s="436"/>
      <c r="GU82" s="436"/>
      <c r="GV82" s="436"/>
      <c r="GW82" s="436"/>
      <c r="GX82" s="436"/>
      <c r="GY82" s="436"/>
      <c r="GZ82" s="436"/>
    </row>
    <row r="83" spans="1:208" ht="6" customHeight="1">
      <c r="A83" s="398"/>
      <c r="C83" s="398"/>
      <c r="D83" s="398"/>
      <c r="E83" s="398"/>
      <c r="F83" s="398"/>
      <c r="G83" s="398"/>
      <c r="H83" s="398"/>
      <c r="I83" s="398"/>
      <c r="J83" s="398"/>
      <c r="K83" s="398"/>
      <c r="L83" s="398"/>
      <c r="M83" s="398"/>
      <c r="N83" s="398"/>
      <c r="O83" s="398"/>
      <c r="P83" s="398"/>
      <c r="Q83" s="398"/>
      <c r="R83" s="398"/>
      <c r="S83" s="398"/>
      <c r="T83" s="436"/>
      <c r="U83" s="436"/>
      <c r="V83" s="436"/>
      <c r="W83" s="436"/>
      <c r="X83" s="436"/>
      <c r="Y83" s="436"/>
      <c r="Z83" s="436"/>
      <c r="AA83" s="436"/>
      <c r="AB83" s="436"/>
      <c r="AC83" s="436"/>
      <c r="AD83" s="436"/>
      <c r="AE83" s="436"/>
      <c r="AF83" s="436"/>
      <c r="AG83" s="436"/>
      <c r="AH83" s="436"/>
      <c r="AI83" s="436"/>
      <c r="AJ83" s="436"/>
      <c r="AK83" s="436"/>
      <c r="AL83" s="436"/>
      <c r="AM83" s="436"/>
      <c r="AN83" s="436"/>
      <c r="AO83" s="436"/>
      <c r="AP83" s="436"/>
      <c r="AQ83" s="436"/>
      <c r="AR83" s="436"/>
      <c r="AS83" s="436"/>
      <c r="AT83" s="436"/>
      <c r="AU83" s="436"/>
      <c r="AV83" s="436"/>
      <c r="AW83" s="436"/>
      <c r="AX83" s="436"/>
      <c r="AY83" s="436"/>
      <c r="AZ83" s="436"/>
      <c r="BA83" s="436"/>
      <c r="BB83" s="436"/>
      <c r="BC83" s="436"/>
      <c r="BD83" s="436"/>
      <c r="BE83" s="436"/>
      <c r="BF83" s="436"/>
      <c r="BG83" s="436"/>
      <c r="BH83" s="436"/>
      <c r="BI83" s="436"/>
      <c r="BJ83" s="436"/>
      <c r="BK83" s="436"/>
      <c r="BL83" s="436"/>
      <c r="BM83" s="436"/>
      <c r="BN83" s="436"/>
      <c r="BO83" s="436"/>
      <c r="BP83" s="436"/>
      <c r="BQ83" s="436"/>
      <c r="BR83" s="436"/>
      <c r="BS83" s="436"/>
      <c r="BT83" s="436"/>
      <c r="BU83" s="436"/>
      <c r="BV83" s="436"/>
      <c r="BW83" s="404"/>
      <c r="BX83" s="425"/>
      <c r="BY83" s="425"/>
      <c r="BZ83" s="425"/>
      <c r="CA83" s="425"/>
      <c r="CB83" s="425"/>
      <c r="CC83" s="425"/>
      <c r="CD83" s="425"/>
      <c r="CE83" s="425"/>
      <c r="CF83" s="425"/>
      <c r="CG83" s="425"/>
      <c r="CH83" s="425"/>
      <c r="CI83" s="425"/>
      <c r="CJ83" s="425"/>
      <c r="CK83" s="425"/>
      <c r="CL83" s="425"/>
      <c r="CM83" s="425"/>
      <c r="CN83" s="425"/>
      <c r="CO83" s="425"/>
      <c r="CP83" s="425"/>
      <c r="CQ83" s="425"/>
      <c r="CR83" s="425"/>
      <c r="CS83" s="425"/>
      <c r="CT83" s="425"/>
      <c r="CU83" s="425"/>
      <c r="CV83" s="425"/>
      <c r="CW83" s="425"/>
      <c r="CX83" s="425"/>
      <c r="CY83" s="425"/>
      <c r="CZ83" s="425"/>
      <c r="DA83" s="425"/>
      <c r="DB83" s="425"/>
      <c r="DC83" s="425"/>
      <c r="DD83" s="425"/>
      <c r="DE83" s="425"/>
      <c r="DF83" s="425"/>
      <c r="DG83" s="425"/>
      <c r="DH83" s="425"/>
      <c r="DI83" s="425"/>
      <c r="DJ83" s="425"/>
      <c r="DK83" s="425"/>
      <c r="DL83" s="425"/>
      <c r="DM83" s="425"/>
      <c r="DN83" s="425"/>
      <c r="DO83" s="425"/>
      <c r="DP83" s="425"/>
      <c r="DQ83" s="425"/>
      <c r="DR83" s="425"/>
      <c r="DS83" s="425"/>
      <c r="DT83" s="425"/>
      <c r="DU83" s="425"/>
      <c r="DV83" s="425"/>
      <c r="DW83" s="425"/>
      <c r="DY83" s="659"/>
      <c r="DZ83" s="659"/>
      <c r="EA83" s="659"/>
      <c r="EB83" s="659"/>
      <c r="EC83" s="659"/>
      <c r="ED83" s="659"/>
      <c r="EE83" s="659"/>
      <c r="EF83" s="659"/>
      <c r="EG83" s="659"/>
      <c r="EH83" s="659"/>
      <c r="EI83" s="659"/>
      <c r="EJ83" s="659"/>
      <c r="EK83" s="659"/>
      <c r="EL83" s="659"/>
      <c r="EM83" s="659"/>
      <c r="EN83" s="659"/>
      <c r="EO83" s="659"/>
      <c r="EP83" s="659"/>
      <c r="EQ83" s="659"/>
      <c r="ER83" s="659"/>
      <c r="ES83" s="659"/>
      <c r="ET83" s="659"/>
      <c r="EU83" s="659"/>
      <c r="EV83" s="659"/>
      <c r="EW83" s="659"/>
      <c r="EX83" s="659"/>
      <c r="EY83" s="659"/>
      <c r="EZ83" s="422"/>
      <c r="FA83" s="422"/>
      <c r="FB83" s="422"/>
      <c r="FC83" s="422"/>
      <c r="FD83" s="422"/>
      <c r="FE83" s="422"/>
      <c r="FF83" s="422"/>
      <c r="FG83" s="422"/>
      <c r="FH83" s="422"/>
      <c r="FI83" s="422"/>
      <c r="FJ83" s="422"/>
      <c r="FK83" s="422"/>
      <c r="FL83" s="423"/>
      <c r="FO83" s="398"/>
      <c r="FP83" s="398"/>
      <c r="FQ83" s="398"/>
      <c r="FR83" s="398"/>
      <c r="FS83" s="398"/>
      <c r="FT83" s="398"/>
      <c r="FU83" s="398"/>
      <c r="FV83" s="398"/>
      <c r="FW83" s="398"/>
      <c r="FX83" s="398"/>
      <c r="FY83" s="398"/>
      <c r="FZ83" s="398"/>
      <c r="GA83" s="398"/>
      <c r="GB83" s="398"/>
      <c r="GC83" s="398"/>
      <c r="GD83" s="398"/>
      <c r="GE83" s="398"/>
      <c r="GF83" s="398"/>
      <c r="GG83" s="398"/>
      <c r="GH83" s="398"/>
      <c r="GI83" s="398"/>
      <c r="GJ83" s="398"/>
      <c r="GK83" s="398"/>
      <c r="GN83" s="436"/>
      <c r="GO83" s="436"/>
      <c r="GP83" s="436"/>
      <c r="GQ83" s="436"/>
      <c r="GR83" s="436"/>
      <c r="GS83" s="436"/>
      <c r="GT83" s="436"/>
      <c r="GU83" s="436"/>
      <c r="GV83" s="436"/>
      <c r="GW83" s="436"/>
      <c r="GX83" s="436"/>
      <c r="GY83" s="436"/>
      <c r="GZ83" s="436"/>
    </row>
    <row r="84" spans="1:208" ht="6" customHeight="1">
      <c r="A84" s="398"/>
      <c r="C84" s="398"/>
      <c r="D84" s="398"/>
      <c r="E84" s="398"/>
      <c r="F84" s="398"/>
      <c r="G84" s="398"/>
      <c r="H84" s="398"/>
      <c r="I84" s="398"/>
      <c r="J84" s="398"/>
      <c r="K84" s="398"/>
      <c r="L84" s="398"/>
      <c r="M84" s="398"/>
      <c r="N84" s="398"/>
      <c r="O84" s="398"/>
      <c r="P84" s="398"/>
      <c r="Q84" s="398"/>
      <c r="R84" s="398"/>
      <c r="S84" s="398"/>
      <c r="T84" s="436"/>
      <c r="U84" s="436"/>
      <c r="V84" s="436"/>
      <c r="W84" s="436"/>
      <c r="X84" s="436"/>
      <c r="Y84" s="436"/>
      <c r="Z84" s="436"/>
      <c r="AA84" s="436"/>
      <c r="AB84" s="436"/>
      <c r="AC84" s="436"/>
      <c r="AD84" s="436"/>
      <c r="AE84" s="436"/>
      <c r="AF84" s="436"/>
      <c r="AG84" s="436"/>
      <c r="AH84" s="436"/>
      <c r="AI84" s="436"/>
      <c r="AJ84" s="436"/>
      <c r="AK84" s="436"/>
      <c r="AL84" s="436"/>
      <c r="AM84" s="436"/>
      <c r="AN84" s="436"/>
      <c r="AO84" s="436"/>
      <c r="AP84" s="436"/>
      <c r="AQ84" s="436"/>
      <c r="AR84" s="436"/>
      <c r="AS84" s="436"/>
      <c r="AT84" s="436"/>
      <c r="AU84" s="436"/>
      <c r="AV84" s="436"/>
      <c r="AW84" s="436"/>
      <c r="AX84" s="436"/>
      <c r="AY84" s="436"/>
      <c r="AZ84" s="436"/>
      <c r="BA84" s="436"/>
      <c r="BB84" s="436"/>
      <c r="BC84" s="436"/>
      <c r="BD84" s="436"/>
      <c r="BE84" s="436"/>
      <c r="BF84" s="436"/>
      <c r="BG84" s="436"/>
      <c r="BH84" s="436"/>
      <c r="BI84" s="436"/>
      <c r="BJ84" s="436"/>
      <c r="BK84" s="436"/>
      <c r="BL84" s="436"/>
      <c r="BM84" s="436"/>
      <c r="BN84" s="436"/>
      <c r="BO84" s="436"/>
      <c r="BP84" s="436"/>
      <c r="BQ84" s="436"/>
      <c r="BR84" s="436"/>
      <c r="BS84" s="436"/>
      <c r="BT84" s="436"/>
      <c r="BU84" s="436"/>
      <c r="BV84" s="436"/>
      <c r="BW84" s="404"/>
      <c r="BX84" s="425"/>
      <c r="BY84" s="425"/>
      <c r="BZ84" s="425"/>
      <c r="CA84" s="425"/>
      <c r="CB84" s="425"/>
      <c r="CC84" s="425"/>
      <c r="CD84" s="425"/>
      <c r="CE84" s="425"/>
      <c r="CF84" s="425"/>
      <c r="CG84" s="425"/>
      <c r="CH84" s="425"/>
      <c r="CI84" s="425"/>
      <c r="CJ84" s="425"/>
      <c r="CK84" s="425"/>
      <c r="CL84" s="425"/>
      <c r="CM84" s="425"/>
      <c r="CN84" s="425"/>
      <c r="CO84" s="425"/>
      <c r="CP84" s="425"/>
      <c r="CQ84" s="425"/>
      <c r="CR84" s="425"/>
      <c r="CS84" s="425"/>
      <c r="CT84" s="425"/>
      <c r="CU84" s="425"/>
      <c r="CV84" s="425"/>
      <c r="CW84" s="425"/>
      <c r="CX84" s="425"/>
      <c r="CY84" s="425"/>
      <c r="CZ84" s="425"/>
      <c r="DA84" s="425"/>
      <c r="DB84" s="425"/>
      <c r="DC84" s="425"/>
      <c r="DD84" s="425"/>
      <c r="DE84" s="425"/>
      <c r="DF84" s="425"/>
      <c r="DG84" s="425"/>
      <c r="DH84" s="425"/>
      <c r="DI84" s="425"/>
      <c r="DJ84" s="425"/>
      <c r="DK84" s="425"/>
      <c r="DL84" s="425"/>
      <c r="DM84" s="425"/>
      <c r="DN84" s="425"/>
      <c r="DO84" s="425"/>
      <c r="DP84" s="425"/>
      <c r="DQ84" s="425"/>
      <c r="DR84" s="425"/>
      <c r="DS84" s="425"/>
      <c r="DT84" s="425"/>
      <c r="DU84" s="425"/>
      <c r="DV84" s="425"/>
      <c r="DW84" s="425"/>
      <c r="DY84" s="426"/>
      <c r="DZ84" s="426"/>
      <c r="EA84" s="426"/>
      <c r="EB84" s="426"/>
      <c r="EC84" s="426"/>
      <c r="ED84" s="426"/>
      <c r="EE84" s="426"/>
      <c r="EF84" s="426"/>
      <c r="EG84" s="426"/>
      <c r="EH84" s="426"/>
      <c r="EI84" s="426"/>
      <c r="EJ84" s="426"/>
      <c r="EK84" s="426"/>
      <c r="EL84" s="426"/>
      <c r="EM84" s="426"/>
      <c r="EN84" s="426"/>
      <c r="EO84" s="426"/>
      <c r="EP84" s="426"/>
      <c r="EQ84" s="426"/>
      <c r="ER84" s="426"/>
      <c r="ES84" s="426"/>
      <c r="ET84" s="426"/>
      <c r="EU84" s="426"/>
      <c r="EV84" s="426"/>
      <c r="EW84" s="426"/>
      <c r="EX84" s="426"/>
      <c r="EY84" s="426"/>
      <c r="EZ84" s="422"/>
      <c r="FA84" s="422"/>
      <c r="FB84" s="422"/>
      <c r="FC84" s="422"/>
      <c r="FD84" s="422"/>
      <c r="FE84" s="422"/>
      <c r="FF84" s="422"/>
      <c r="FG84" s="422"/>
      <c r="FH84" s="422"/>
      <c r="FI84" s="422"/>
      <c r="FJ84" s="422"/>
      <c r="FK84" s="422"/>
      <c r="FL84" s="423"/>
      <c r="FO84" s="398"/>
      <c r="FP84" s="398"/>
      <c r="FQ84" s="398"/>
      <c r="FR84" s="398"/>
      <c r="FS84" s="398"/>
      <c r="FT84" s="398"/>
      <c r="FU84" s="398"/>
      <c r="FV84" s="398"/>
      <c r="FW84" s="398"/>
      <c r="FX84" s="398"/>
      <c r="FY84" s="398"/>
      <c r="FZ84" s="398"/>
      <c r="GA84" s="398"/>
      <c r="GB84" s="398"/>
      <c r="GC84" s="398"/>
      <c r="GD84" s="398"/>
      <c r="GE84" s="398"/>
      <c r="GF84" s="398"/>
      <c r="GG84" s="398"/>
      <c r="GH84" s="398"/>
      <c r="GI84" s="398"/>
      <c r="GJ84" s="398"/>
      <c r="GK84" s="398"/>
      <c r="GN84" s="436"/>
      <c r="GO84" s="436"/>
      <c r="GP84" s="436"/>
      <c r="GQ84" s="436"/>
      <c r="GR84" s="436"/>
      <c r="GS84" s="436"/>
      <c r="GT84" s="436"/>
      <c r="GU84" s="436"/>
      <c r="GV84" s="436"/>
      <c r="GW84" s="436"/>
      <c r="GX84" s="436"/>
      <c r="GY84" s="436"/>
      <c r="GZ84" s="436"/>
    </row>
    <row r="85" spans="1:208" ht="6" customHeight="1">
      <c r="A85" s="398"/>
      <c r="C85" s="398"/>
      <c r="D85" s="398"/>
      <c r="E85" s="398"/>
      <c r="F85" s="398"/>
      <c r="G85" s="398"/>
      <c r="H85" s="398"/>
      <c r="I85" s="398"/>
      <c r="J85" s="398"/>
      <c r="K85" s="398"/>
      <c r="L85" s="398"/>
      <c r="M85" s="398"/>
      <c r="N85" s="398"/>
      <c r="O85" s="398"/>
      <c r="P85" s="398"/>
      <c r="Q85" s="398"/>
      <c r="R85" s="398"/>
      <c r="S85" s="398"/>
      <c r="T85" s="436"/>
      <c r="U85" s="436"/>
      <c r="V85" s="436"/>
      <c r="W85" s="436"/>
      <c r="X85" s="436"/>
      <c r="Y85" s="436"/>
      <c r="Z85" s="436"/>
      <c r="AA85" s="436"/>
      <c r="AB85" s="436"/>
      <c r="AC85" s="436"/>
      <c r="AD85" s="436"/>
      <c r="AE85" s="436"/>
      <c r="AF85" s="436"/>
      <c r="AG85" s="436"/>
      <c r="AH85" s="436"/>
      <c r="AI85" s="436"/>
      <c r="AJ85" s="436"/>
      <c r="AK85" s="436"/>
      <c r="AL85" s="436"/>
      <c r="AM85" s="436"/>
      <c r="AN85" s="436"/>
      <c r="AO85" s="436"/>
      <c r="AP85" s="436"/>
      <c r="AQ85" s="436"/>
      <c r="AR85" s="436"/>
      <c r="AS85" s="436"/>
      <c r="AT85" s="436"/>
      <c r="AU85" s="436"/>
      <c r="AV85" s="436"/>
      <c r="AW85" s="436"/>
      <c r="AX85" s="436"/>
      <c r="AY85" s="436"/>
      <c r="AZ85" s="436"/>
      <c r="BA85" s="436"/>
      <c r="BB85" s="436"/>
      <c r="BC85" s="436"/>
      <c r="BD85" s="436"/>
      <c r="BE85" s="436"/>
      <c r="BF85" s="436"/>
      <c r="BG85" s="436"/>
      <c r="BH85" s="436"/>
      <c r="BI85" s="436"/>
      <c r="BJ85" s="436"/>
      <c r="BK85" s="436"/>
      <c r="BL85" s="436"/>
      <c r="BM85" s="436"/>
      <c r="BN85" s="436"/>
      <c r="BO85" s="436"/>
      <c r="BP85" s="436"/>
      <c r="BQ85" s="436"/>
      <c r="BR85" s="436"/>
      <c r="BS85" s="436"/>
      <c r="BT85" s="436"/>
      <c r="BU85" s="436"/>
      <c r="BV85" s="436"/>
      <c r="BW85" s="404"/>
      <c r="BX85" s="425"/>
      <c r="BY85" s="425"/>
      <c r="BZ85" s="425"/>
      <c r="CA85" s="425"/>
      <c r="CB85" s="425"/>
      <c r="CC85" s="425"/>
      <c r="CD85" s="425"/>
      <c r="CE85" s="425"/>
      <c r="CF85" s="425"/>
      <c r="CG85" s="425"/>
      <c r="CH85" s="425"/>
      <c r="CI85" s="425"/>
      <c r="CJ85" s="425"/>
      <c r="CK85" s="425"/>
      <c r="CL85" s="425"/>
      <c r="CM85" s="425"/>
      <c r="CN85" s="425"/>
      <c r="CO85" s="425"/>
      <c r="CP85" s="425"/>
      <c r="CQ85" s="425"/>
      <c r="CR85" s="425"/>
      <c r="CS85" s="425"/>
      <c r="CT85" s="425"/>
      <c r="CU85" s="425"/>
      <c r="CV85" s="425"/>
      <c r="CW85" s="425"/>
      <c r="CX85" s="425"/>
      <c r="CY85" s="425"/>
      <c r="CZ85" s="425"/>
      <c r="DA85" s="425"/>
      <c r="DB85" s="425"/>
      <c r="DC85" s="425"/>
      <c r="DD85" s="425"/>
      <c r="DE85" s="425"/>
      <c r="DF85" s="425"/>
      <c r="DG85" s="425"/>
      <c r="DH85" s="425"/>
      <c r="DI85" s="425"/>
      <c r="DJ85" s="425"/>
      <c r="DK85" s="425"/>
      <c r="DL85" s="425"/>
      <c r="DM85" s="425"/>
      <c r="DN85" s="425"/>
      <c r="DO85" s="425"/>
      <c r="DP85" s="425"/>
      <c r="DQ85" s="425"/>
      <c r="DR85" s="425"/>
      <c r="DS85" s="425"/>
      <c r="DT85" s="425"/>
      <c r="DU85" s="425"/>
      <c r="DV85" s="425"/>
      <c r="DW85" s="425"/>
      <c r="DY85" s="641" t="s">
        <v>498</v>
      </c>
      <c r="DZ85" s="641"/>
      <c r="EA85" s="641"/>
      <c r="EB85" s="641"/>
      <c r="EC85" s="641"/>
      <c r="ED85" s="641"/>
      <c r="EE85" s="641"/>
      <c r="EF85" s="641"/>
      <c r="EG85" s="641"/>
      <c r="EH85" s="641"/>
      <c r="EI85" s="641"/>
      <c r="EJ85" s="641"/>
      <c r="EK85" s="641"/>
      <c r="EL85" s="641"/>
      <c r="EM85" s="641"/>
      <c r="EN85" s="641"/>
      <c r="EO85" s="641"/>
      <c r="EP85" s="641"/>
      <c r="EQ85" s="641"/>
      <c r="ER85" s="641"/>
      <c r="ES85" s="641"/>
      <c r="ET85" s="641"/>
      <c r="EU85" s="641"/>
      <c r="EV85" s="641"/>
      <c r="EW85" s="641"/>
      <c r="EX85" s="641"/>
      <c r="EY85" s="641"/>
      <c r="EZ85" s="693" t="e">
        <f>FB24+FB49+FB66+FB77</f>
        <v>#REF!</v>
      </c>
      <c r="FA85" s="693"/>
      <c r="FB85" s="693"/>
      <c r="FC85" s="693"/>
      <c r="FD85" s="693"/>
      <c r="FE85" s="693"/>
      <c r="FF85" s="693"/>
      <c r="FG85" s="693"/>
      <c r="FH85" s="693"/>
      <c r="FI85" s="693"/>
      <c r="FJ85" s="693"/>
      <c r="FK85" s="693"/>
      <c r="FL85" s="693"/>
      <c r="FO85" s="398"/>
      <c r="FP85" s="398"/>
      <c r="FQ85" s="398"/>
      <c r="FR85" s="398"/>
      <c r="FS85" s="398"/>
      <c r="FT85" s="398"/>
      <c r="FU85" s="398"/>
      <c r="FV85" s="398"/>
      <c r="FW85" s="398"/>
      <c r="FX85" s="398"/>
      <c r="FY85" s="398"/>
      <c r="FZ85" s="398"/>
      <c r="GA85" s="398"/>
      <c r="GB85" s="398"/>
      <c r="GC85" s="398"/>
      <c r="GD85" s="398"/>
      <c r="GE85" s="398"/>
      <c r="GF85" s="398"/>
      <c r="GG85" s="398"/>
      <c r="GH85" s="398"/>
      <c r="GI85" s="398"/>
      <c r="GJ85" s="398"/>
      <c r="GK85" s="398"/>
      <c r="GN85" s="436"/>
      <c r="GO85" s="436"/>
      <c r="GP85" s="436"/>
      <c r="GQ85" s="436"/>
      <c r="GR85" s="436"/>
      <c r="GS85" s="436"/>
      <c r="GT85" s="436"/>
      <c r="GU85" s="436"/>
      <c r="GV85" s="436"/>
      <c r="GW85" s="436"/>
      <c r="GX85" s="436"/>
      <c r="GY85" s="436"/>
      <c r="GZ85" s="436"/>
    </row>
    <row r="86" spans="1:208" ht="6" customHeight="1">
      <c r="A86" s="398"/>
      <c r="C86" s="398"/>
      <c r="D86" s="398"/>
      <c r="E86" s="398"/>
      <c r="F86" s="398"/>
      <c r="G86" s="398"/>
      <c r="H86" s="398"/>
      <c r="I86" s="398"/>
      <c r="J86" s="398"/>
      <c r="K86" s="398"/>
      <c r="L86" s="398"/>
      <c r="M86" s="398"/>
      <c r="N86" s="398"/>
      <c r="O86" s="398"/>
      <c r="P86" s="398"/>
      <c r="Q86" s="398"/>
      <c r="R86" s="398"/>
      <c r="S86" s="398"/>
      <c r="T86" s="436"/>
      <c r="U86" s="436"/>
      <c r="V86" s="436"/>
      <c r="W86" s="436"/>
      <c r="X86" s="436"/>
      <c r="Y86" s="436"/>
      <c r="Z86" s="436"/>
      <c r="AA86" s="436"/>
      <c r="AB86" s="436"/>
      <c r="AC86" s="436"/>
      <c r="AD86" s="436"/>
      <c r="AE86" s="436"/>
      <c r="AF86" s="436"/>
      <c r="AG86" s="436"/>
      <c r="AH86" s="436"/>
      <c r="AI86" s="436"/>
      <c r="AJ86" s="436"/>
      <c r="AK86" s="436"/>
      <c r="AL86" s="436"/>
      <c r="AM86" s="436"/>
      <c r="AN86" s="436"/>
      <c r="AO86" s="436"/>
      <c r="AP86" s="436"/>
      <c r="AQ86" s="436"/>
      <c r="AR86" s="436"/>
      <c r="AS86" s="436"/>
      <c r="AT86" s="436"/>
      <c r="AU86" s="436"/>
      <c r="AV86" s="436"/>
      <c r="AW86" s="436"/>
      <c r="AX86" s="436"/>
      <c r="AY86" s="436"/>
      <c r="AZ86" s="436"/>
      <c r="BA86" s="436"/>
      <c r="BB86" s="436"/>
      <c r="BC86" s="436"/>
      <c r="BD86" s="436"/>
      <c r="BE86" s="436"/>
      <c r="BF86" s="436"/>
      <c r="BG86" s="436"/>
      <c r="BH86" s="436"/>
      <c r="BI86" s="436"/>
      <c r="BJ86" s="436"/>
      <c r="BK86" s="436"/>
      <c r="BL86" s="436"/>
      <c r="BM86" s="436"/>
      <c r="BN86" s="436"/>
      <c r="BO86" s="436"/>
      <c r="BP86" s="436"/>
      <c r="BQ86" s="436"/>
      <c r="BR86" s="436"/>
      <c r="BS86" s="436"/>
      <c r="BT86" s="436"/>
      <c r="BU86" s="436"/>
      <c r="BV86" s="436"/>
      <c r="BW86" s="404"/>
      <c r="BX86" s="425"/>
      <c r="BY86" s="425"/>
      <c r="BZ86" s="425"/>
      <c r="CA86" s="425"/>
      <c r="CB86" s="425"/>
      <c r="CC86" s="425"/>
      <c r="CD86" s="425"/>
      <c r="CE86" s="425"/>
      <c r="CF86" s="425"/>
      <c r="CG86" s="425"/>
      <c r="CH86" s="425"/>
      <c r="CI86" s="425"/>
      <c r="CJ86" s="425"/>
      <c r="CK86" s="425"/>
      <c r="CL86" s="425"/>
      <c r="CM86" s="425"/>
      <c r="CN86" s="425"/>
      <c r="CO86" s="425"/>
      <c r="CP86" s="425"/>
      <c r="CQ86" s="425"/>
      <c r="CR86" s="425"/>
      <c r="CS86" s="425"/>
      <c r="CT86" s="425"/>
      <c r="CU86" s="425"/>
      <c r="CV86" s="425"/>
      <c r="CW86" s="425"/>
      <c r="CX86" s="425"/>
      <c r="CY86" s="425"/>
      <c r="CZ86" s="425"/>
      <c r="DA86" s="425"/>
      <c r="DB86" s="425"/>
      <c r="DC86" s="425"/>
      <c r="DD86" s="425"/>
      <c r="DE86" s="425"/>
      <c r="DF86" s="425"/>
      <c r="DG86" s="425"/>
      <c r="DH86" s="425"/>
      <c r="DI86" s="425"/>
      <c r="DJ86" s="425"/>
      <c r="DK86" s="425"/>
      <c r="DL86" s="425"/>
      <c r="DM86" s="425"/>
      <c r="DN86" s="425"/>
      <c r="DO86" s="425"/>
      <c r="DP86" s="425"/>
      <c r="DQ86" s="425"/>
      <c r="DR86" s="425"/>
      <c r="DS86" s="425"/>
      <c r="DT86" s="425"/>
      <c r="DU86" s="425"/>
      <c r="DV86" s="425"/>
      <c r="DW86" s="425"/>
      <c r="DY86" s="641"/>
      <c r="DZ86" s="641"/>
      <c r="EA86" s="641"/>
      <c r="EB86" s="641"/>
      <c r="EC86" s="641"/>
      <c r="ED86" s="641"/>
      <c r="EE86" s="641"/>
      <c r="EF86" s="641"/>
      <c r="EG86" s="641"/>
      <c r="EH86" s="641"/>
      <c r="EI86" s="641"/>
      <c r="EJ86" s="641"/>
      <c r="EK86" s="641"/>
      <c r="EL86" s="641"/>
      <c r="EM86" s="641"/>
      <c r="EN86" s="641"/>
      <c r="EO86" s="641"/>
      <c r="EP86" s="641"/>
      <c r="EQ86" s="641"/>
      <c r="ER86" s="641"/>
      <c r="ES86" s="641"/>
      <c r="ET86" s="641"/>
      <c r="EU86" s="641"/>
      <c r="EV86" s="641"/>
      <c r="EW86" s="641"/>
      <c r="EX86" s="641"/>
      <c r="EY86" s="641"/>
      <c r="EZ86" s="693"/>
      <c r="FA86" s="693"/>
      <c r="FB86" s="693"/>
      <c r="FC86" s="693"/>
      <c r="FD86" s="693"/>
      <c r="FE86" s="693"/>
      <c r="FF86" s="693"/>
      <c r="FG86" s="693"/>
      <c r="FH86" s="693"/>
      <c r="FI86" s="693"/>
      <c r="FJ86" s="693"/>
      <c r="FK86" s="693"/>
      <c r="FL86" s="693"/>
      <c r="FO86" s="398"/>
      <c r="FP86" s="398"/>
      <c r="FQ86" s="398"/>
      <c r="FR86" s="398"/>
      <c r="FS86" s="398"/>
      <c r="FT86" s="398"/>
      <c r="FU86" s="398"/>
      <c r="FV86" s="398"/>
      <c r="FW86" s="398"/>
      <c r="FX86" s="398"/>
      <c r="FY86" s="398"/>
      <c r="FZ86" s="398"/>
      <c r="GA86" s="398"/>
      <c r="GB86" s="398"/>
      <c r="GC86" s="398"/>
      <c r="GD86" s="398"/>
      <c r="GE86" s="398"/>
      <c r="GF86" s="398"/>
      <c r="GG86" s="398"/>
      <c r="GH86" s="398"/>
      <c r="GI86" s="398"/>
      <c r="GJ86" s="398"/>
      <c r="GK86" s="398"/>
      <c r="GN86" s="436"/>
      <c r="GO86" s="436"/>
      <c r="GP86" s="436"/>
      <c r="GQ86" s="436"/>
      <c r="GR86" s="436"/>
      <c r="GS86" s="436"/>
      <c r="GT86" s="436"/>
      <c r="GU86" s="436"/>
      <c r="GV86" s="436"/>
      <c r="GW86" s="436"/>
      <c r="GX86" s="436"/>
      <c r="GY86" s="436"/>
      <c r="GZ86" s="436"/>
    </row>
    <row r="87" spans="1:208" ht="6" customHeight="1">
      <c r="A87" s="398"/>
      <c r="C87" s="398"/>
      <c r="D87" s="398"/>
      <c r="E87" s="398"/>
      <c r="F87" s="398"/>
      <c r="G87" s="398"/>
      <c r="H87" s="398"/>
      <c r="I87" s="398"/>
      <c r="J87" s="398"/>
      <c r="K87" s="398"/>
      <c r="L87" s="398"/>
      <c r="M87" s="398"/>
      <c r="N87" s="398"/>
      <c r="O87" s="398"/>
      <c r="P87" s="398"/>
      <c r="Q87" s="398"/>
      <c r="R87" s="398"/>
      <c r="S87" s="398"/>
      <c r="T87" s="436"/>
      <c r="U87" s="694">
        <f>121637-V81</f>
        <v>0</v>
      </c>
      <c r="V87" s="694"/>
      <c r="W87" s="694"/>
      <c r="X87" s="694"/>
      <c r="Y87" s="694"/>
      <c r="Z87" s="694"/>
      <c r="AA87" s="694"/>
      <c r="AB87" s="694"/>
      <c r="AC87" s="694"/>
      <c r="AD87" s="694"/>
      <c r="AE87" s="436"/>
      <c r="AF87" s="436"/>
      <c r="AG87" s="436"/>
      <c r="AH87" s="436"/>
      <c r="AI87" s="436"/>
      <c r="AJ87" s="436"/>
      <c r="AK87" s="436"/>
      <c r="AL87" s="436"/>
      <c r="AM87" s="436"/>
      <c r="AN87" s="436"/>
      <c r="AO87" s="436"/>
      <c r="AP87" s="436"/>
      <c r="AQ87" s="436"/>
      <c r="AR87" s="436"/>
      <c r="AS87" s="436"/>
      <c r="AT87" s="436"/>
      <c r="AU87" s="436"/>
      <c r="AV87" s="436"/>
      <c r="AW87" s="436"/>
      <c r="AX87" s="436"/>
      <c r="AY87" s="436"/>
      <c r="AZ87" s="436"/>
      <c r="BA87" s="436"/>
      <c r="BB87" s="436"/>
      <c r="BC87" s="436"/>
      <c r="BD87" s="436"/>
      <c r="BE87" s="436"/>
      <c r="BF87" s="436"/>
      <c r="BG87" s="436"/>
      <c r="BH87" s="436"/>
      <c r="BI87" s="436"/>
      <c r="BJ87" s="436"/>
      <c r="BK87" s="436"/>
      <c r="BL87" s="436"/>
      <c r="BM87" s="436"/>
      <c r="BN87" s="436"/>
      <c r="BO87" s="436"/>
      <c r="BP87" s="436"/>
      <c r="BQ87" s="436"/>
      <c r="BR87" s="436"/>
      <c r="BS87" s="436"/>
      <c r="BT87" s="436"/>
      <c r="BU87" s="436"/>
      <c r="BV87" s="436"/>
      <c r="BW87" s="404"/>
      <c r="BX87" s="425"/>
      <c r="BY87" s="425"/>
      <c r="BZ87" s="425"/>
      <c r="CA87" s="425"/>
      <c r="CB87" s="425"/>
      <c r="CC87" s="425"/>
      <c r="CD87" s="425"/>
      <c r="CE87" s="425"/>
      <c r="CF87" s="425"/>
      <c r="CG87" s="425"/>
      <c r="CH87" s="425"/>
      <c r="CI87" s="425"/>
      <c r="CJ87" s="425"/>
      <c r="CK87" s="425"/>
      <c r="CL87" s="425"/>
      <c r="CM87" s="425"/>
      <c r="CN87" s="425"/>
      <c r="CO87" s="425"/>
      <c r="CP87" s="425"/>
      <c r="CQ87" s="425"/>
      <c r="CR87" s="425"/>
      <c r="CS87" s="425"/>
      <c r="CT87" s="425"/>
      <c r="CU87" s="425"/>
      <c r="CV87" s="425"/>
      <c r="CW87" s="425"/>
      <c r="CX87" s="425"/>
      <c r="CY87" s="425"/>
      <c r="CZ87" s="425"/>
      <c r="DA87" s="425"/>
      <c r="DB87" s="425"/>
      <c r="DC87" s="425"/>
      <c r="DD87" s="425"/>
      <c r="DE87" s="425"/>
      <c r="DF87" s="425"/>
      <c r="DG87" s="425"/>
      <c r="DH87" s="425"/>
      <c r="DI87" s="425"/>
      <c r="DJ87" s="425"/>
      <c r="DK87" s="425"/>
      <c r="DL87" s="425"/>
      <c r="DM87" s="425"/>
      <c r="DN87" s="425"/>
      <c r="DO87" s="425"/>
      <c r="DP87" s="425"/>
      <c r="DQ87" s="425"/>
      <c r="DR87" s="425"/>
      <c r="DS87" s="425"/>
      <c r="DT87" s="425"/>
      <c r="DU87" s="425"/>
      <c r="DV87" s="425"/>
      <c r="DW87" s="425"/>
      <c r="DY87" s="643" t="s">
        <v>499</v>
      </c>
      <c r="DZ87" s="643"/>
      <c r="EA87" s="643"/>
      <c r="EB87" s="643"/>
      <c r="EC87" s="643"/>
      <c r="ED87" s="643"/>
      <c r="EE87" s="643"/>
      <c r="EF87" s="643"/>
      <c r="EG87" s="643"/>
      <c r="EH87" s="643"/>
      <c r="EI87" s="643"/>
      <c r="EJ87" s="643"/>
      <c r="EK87" s="643"/>
      <c r="EL87" s="643"/>
      <c r="EM87" s="643"/>
      <c r="EN87" s="643"/>
      <c r="EO87" s="643"/>
      <c r="EP87" s="643"/>
      <c r="EQ87" s="643"/>
      <c r="ER87" s="643"/>
      <c r="ES87" s="643"/>
      <c r="ET87" s="643"/>
      <c r="EU87" s="643"/>
      <c r="EV87" s="643"/>
      <c r="EW87" s="643"/>
      <c r="EX87" s="643"/>
      <c r="EY87" s="643"/>
      <c r="EZ87" s="423"/>
      <c r="FA87" s="423"/>
      <c r="FB87" s="423"/>
      <c r="FC87" s="423"/>
      <c r="FD87" s="423"/>
      <c r="FE87" s="423"/>
      <c r="FF87" s="423"/>
      <c r="FG87" s="423"/>
      <c r="FH87" s="423"/>
      <c r="FI87" s="423"/>
      <c r="FJ87" s="423"/>
      <c r="FK87" s="423"/>
      <c r="FL87" s="423"/>
      <c r="FO87" s="398"/>
      <c r="FP87" s="398"/>
      <c r="FQ87" s="398"/>
      <c r="FR87" s="398"/>
      <c r="FS87" s="398"/>
      <c r="FT87" s="398"/>
      <c r="FU87" s="398"/>
      <c r="FV87" s="398"/>
      <c r="FW87" s="398"/>
      <c r="FX87" s="398"/>
      <c r="FY87" s="398"/>
      <c r="FZ87" s="398"/>
      <c r="GA87" s="398"/>
      <c r="GB87" s="398"/>
      <c r="GC87" s="398"/>
      <c r="GD87" s="398"/>
      <c r="GE87" s="398"/>
      <c r="GF87" s="398"/>
      <c r="GG87" s="398"/>
      <c r="GH87" s="398"/>
      <c r="GI87" s="398"/>
      <c r="GJ87" s="398"/>
      <c r="GK87" s="398"/>
      <c r="GN87" s="436"/>
      <c r="GO87" s="436"/>
      <c r="GP87" s="436"/>
      <c r="GQ87" s="436"/>
      <c r="GR87" s="436"/>
      <c r="GS87" s="436"/>
      <c r="GT87" s="436"/>
      <c r="GU87" s="436"/>
      <c r="GV87" s="436"/>
      <c r="GW87" s="436"/>
      <c r="GX87" s="436"/>
      <c r="GY87" s="436"/>
      <c r="GZ87" s="436"/>
    </row>
    <row r="88" spans="1:208" ht="6" customHeight="1">
      <c r="A88" s="398"/>
      <c r="C88" s="398"/>
      <c r="D88" s="398"/>
      <c r="E88" s="398"/>
      <c r="F88" s="398"/>
      <c r="G88" s="398"/>
      <c r="H88" s="398"/>
      <c r="I88" s="398"/>
      <c r="J88" s="398"/>
      <c r="K88" s="398"/>
      <c r="L88" s="398"/>
      <c r="M88" s="398"/>
      <c r="N88" s="398"/>
      <c r="O88" s="398"/>
      <c r="P88" s="398"/>
      <c r="Q88" s="398"/>
      <c r="R88" s="398"/>
      <c r="S88" s="398"/>
      <c r="T88" s="436"/>
      <c r="U88" s="694"/>
      <c r="V88" s="694"/>
      <c r="W88" s="694"/>
      <c r="X88" s="694"/>
      <c r="Y88" s="694"/>
      <c r="Z88" s="694"/>
      <c r="AA88" s="694"/>
      <c r="AB88" s="694"/>
      <c r="AC88" s="694"/>
      <c r="AD88" s="694"/>
      <c r="AE88" s="436"/>
      <c r="AF88" s="436"/>
      <c r="AG88" s="436"/>
      <c r="AH88" s="436"/>
      <c r="AI88" s="436"/>
      <c r="AJ88" s="436"/>
      <c r="AK88" s="436"/>
      <c r="AL88" s="436"/>
      <c r="AM88" s="436"/>
      <c r="AN88" s="436"/>
      <c r="AO88" s="436"/>
      <c r="AP88" s="436"/>
      <c r="AQ88" s="436"/>
      <c r="AR88" s="436"/>
      <c r="AS88" s="436"/>
      <c r="AT88" s="436"/>
      <c r="AU88" s="436"/>
      <c r="AV88" s="436"/>
      <c r="AW88" s="436"/>
      <c r="AX88" s="436"/>
      <c r="AY88" s="436"/>
      <c r="AZ88" s="436"/>
      <c r="BA88" s="436"/>
      <c r="BB88" s="436"/>
      <c r="BC88" s="436"/>
      <c r="BD88" s="436"/>
      <c r="BE88" s="436"/>
      <c r="BF88" s="436"/>
      <c r="BG88" s="436"/>
      <c r="BH88" s="436"/>
      <c r="BI88" s="436"/>
      <c r="BJ88" s="436"/>
      <c r="BK88" s="436"/>
      <c r="BL88" s="436"/>
      <c r="BM88" s="436"/>
      <c r="BN88" s="436"/>
      <c r="BO88" s="436"/>
      <c r="BP88" s="436"/>
      <c r="BQ88" s="436"/>
      <c r="BR88" s="436"/>
      <c r="BS88" s="436"/>
      <c r="BT88" s="436"/>
      <c r="BU88" s="436"/>
      <c r="BV88" s="436"/>
      <c r="BW88" s="404"/>
      <c r="BX88" s="425"/>
      <c r="BY88" s="425"/>
      <c r="BZ88" s="425"/>
      <c r="CA88" s="425"/>
      <c r="CB88" s="425"/>
      <c r="CC88" s="425"/>
      <c r="CD88" s="425"/>
      <c r="CE88" s="425"/>
      <c r="CF88" s="425"/>
      <c r="CG88" s="425"/>
      <c r="CH88" s="425"/>
      <c r="CI88" s="425"/>
      <c r="CJ88" s="425"/>
      <c r="CK88" s="425"/>
      <c r="CL88" s="425"/>
      <c r="CM88" s="425"/>
      <c r="CN88" s="425"/>
      <c r="CO88" s="425"/>
      <c r="CP88" s="425"/>
      <c r="CQ88" s="425"/>
      <c r="CR88" s="425"/>
      <c r="CS88" s="425"/>
      <c r="CT88" s="425"/>
      <c r="CU88" s="425"/>
      <c r="CV88" s="425"/>
      <c r="CW88" s="425"/>
      <c r="CX88" s="425"/>
      <c r="CY88" s="425"/>
      <c r="CZ88" s="425"/>
      <c r="DA88" s="425"/>
      <c r="DB88" s="425"/>
      <c r="DC88" s="425"/>
      <c r="DD88" s="425"/>
      <c r="DE88" s="425"/>
      <c r="DF88" s="425"/>
      <c r="DG88" s="425"/>
      <c r="DH88" s="425"/>
      <c r="DI88" s="425"/>
      <c r="DJ88" s="425"/>
      <c r="DK88" s="425"/>
      <c r="DL88" s="425"/>
      <c r="DM88" s="425"/>
      <c r="DN88" s="425"/>
      <c r="DO88" s="425"/>
      <c r="DP88" s="425"/>
      <c r="DQ88" s="425"/>
      <c r="DR88" s="425"/>
      <c r="DS88" s="425"/>
      <c r="DT88" s="425"/>
      <c r="DU88" s="425"/>
      <c r="DV88" s="425"/>
      <c r="DW88" s="425"/>
      <c r="DY88" s="643"/>
      <c r="DZ88" s="643"/>
      <c r="EA88" s="643"/>
      <c r="EB88" s="643"/>
      <c r="EC88" s="643"/>
      <c r="ED88" s="643"/>
      <c r="EE88" s="643"/>
      <c r="EF88" s="643"/>
      <c r="EG88" s="643"/>
      <c r="EH88" s="643"/>
      <c r="EI88" s="643"/>
      <c r="EJ88" s="643"/>
      <c r="EK88" s="643"/>
      <c r="EL88" s="643"/>
      <c r="EM88" s="643"/>
      <c r="EN88" s="643"/>
      <c r="EO88" s="643"/>
      <c r="EP88" s="643"/>
      <c r="EQ88" s="643"/>
      <c r="ER88" s="643"/>
      <c r="ES88" s="643"/>
      <c r="ET88" s="643"/>
      <c r="EU88" s="643"/>
      <c r="EV88" s="643"/>
      <c r="EW88" s="643"/>
      <c r="EX88" s="643"/>
      <c r="EY88" s="643"/>
      <c r="EZ88" s="423"/>
      <c r="FA88" s="423"/>
      <c r="FB88" s="423"/>
      <c r="FC88" s="423"/>
      <c r="FD88" s="423"/>
      <c r="FE88" s="423"/>
      <c r="FF88" s="423"/>
      <c r="FG88" s="423"/>
      <c r="FH88" s="423"/>
      <c r="FI88" s="423"/>
      <c r="FJ88" s="423"/>
      <c r="FK88" s="423"/>
      <c r="FL88" s="423"/>
      <c r="FO88" s="398"/>
      <c r="FP88" s="398"/>
      <c r="FQ88" s="398"/>
      <c r="FR88" s="398"/>
      <c r="FS88" s="398"/>
      <c r="FT88" s="398"/>
      <c r="FU88" s="398"/>
      <c r="FV88" s="398"/>
      <c r="FW88" s="398"/>
      <c r="FX88" s="398"/>
      <c r="FY88" s="398"/>
      <c r="FZ88" s="398"/>
      <c r="GA88" s="398"/>
      <c r="GB88" s="398"/>
      <c r="GC88" s="398"/>
      <c r="GD88" s="398"/>
      <c r="GE88" s="398"/>
      <c r="GF88" s="398"/>
      <c r="GG88" s="398"/>
      <c r="GH88" s="398"/>
      <c r="GI88" s="398"/>
      <c r="GJ88" s="398"/>
      <c r="GK88" s="398"/>
      <c r="GN88" s="436"/>
      <c r="GO88" s="436"/>
      <c r="GP88" s="436"/>
      <c r="GQ88" s="436"/>
      <c r="GR88" s="436"/>
      <c r="GS88" s="436"/>
      <c r="GT88" s="436"/>
      <c r="GU88" s="436"/>
      <c r="GV88" s="436"/>
      <c r="GW88" s="436"/>
      <c r="GX88" s="436"/>
      <c r="GY88" s="436"/>
      <c r="GZ88" s="436"/>
    </row>
    <row r="89" spans="1:208" ht="6" customHeight="1">
      <c r="A89" s="398"/>
      <c r="C89" s="398"/>
      <c r="D89" s="398"/>
      <c r="E89" s="398"/>
      <c r="F89" s="398"/>
      <c r="G89" s="398"/>
      <c r="H89" s="398"/>
      <c r="I89" s="398"/>
      <c r="J89" s="398"/>
      <c r="K89" s="398"/>
      <c r="L89" s="398"/>
      <c r="M89" s="398"/>
      <c r="N89" s="398"/>
      <c r="O89" s="398"/>
      <c r="P89" s="398"/>
      <c r="Q89" s="398"/>
      <c r="R89" s="398"/>
      <c r="S89" s="398"/>
      <c r="T89" s="436"/>
      <c r="U89" s="436"/>
      <c r="V89" s="436"/>
      <c r="W89" s="436"/>
      <c r="X89" s="436"/>
      <c r="Y89" s="436"/>
      <c r="Z89" s="436"/>
      <c r="AA89" s="436"/>
      <c r="AB89" s="436"/>
      <c r="AC89" s="436"/>
      <c r="AD89" s="436"/>
      <c r="AE89" s="436"/>
      <c r="AF89" s="436"/>
      <c r="AG89" s="436"/>
      <c r="AH89" s="436"/>
      <c r="AI89" s="436"/>
      <c r="AJ89" s="436"/>
      <c r="AK89" s="436"/>
      <c r="AL89" s="436"/>
      <c r="AM89" s="436"/>
      <c r="AN89" s="436"/>
      <c r="AO89" s="436"/>
      <c r="AP89" s="436"/>
      <c r="AQ89" s="436"/>
      <c r="AR89" s="436"/>
      <c r="AS89" s="436"/>
      <c r="AT89" s="436"/>
      <c r="AU89" s="436"/>
      <c r="AV89" s="436"/>
      <c r="AW89" s="436"/>
      <c r="AX89" s="436"/>
      <c r="AY89" s="436"/>
      <c r="AZ89" s="436"/>
      <c r="BA89" s="436"/>
      <c r="BB89" s="436"/>
      <c r="BC89" s="436"/>
      <c r="BD89" s="436"/>
      <c r="BE89" s="436"/>
      <c r="BF89" s="436"/>
      <c r="BG89" s="436"/>
      <c r="BH89" s="436"/>
      <c r="BI89" s="436"/>
      <c r="BJ89" s="436"/>
      <c r="BK89" s="436"/>
      <c r="BL89" s="436"/>
      <c r="BM89" s="436"/>
      <c r="BN89" s="436"/>
      <c r="BO89" s="436"/>
      <c r="BP89" s="436"/>
      <c r="BQ89" s="436"/>
      <c r="BR89" s="436"/>
      <c r="BS89" s="436"/>
      <c r="BT89" s="436"/>
      <c r="BU89" s="436"/>
      <c r="BV89" s="436"/>
      <c r="BW89" s="404"/>
      <c r="BX89" s="425"/>
      <c r="BY89" s="425"/>
      <c r="BZ89" s="425"/>
      <c r="CA89" s="425"/>
      <c r="CB89" s="425"/>
      <c r="CC89" s="425"/>
      <c r="CD89" s="425"/>
      <c r="CE89" s="425"/>
      <c r="CF89" s="425"/>
      <c r="CG89" s="425"/>
      <c r="CH89" s="425"/>
      <c r="CI89" s="425"/>
      <c r="CJ89" s="425"/>
      <c r="CK89" s="425"/>
      <c r="CL89" s="425"/>
      <c r="CM89" s="425"/>
      <c r="CN89" s="425"/>
      <c r="CO89" s="425"/>
      <c r="CP89" s="425"/>
      <c r="CQ89" s="425"/>
      <c r="CR89" s="425"/>
      <c r="CS89" s="425"/>
      <c r="CT89" s="425"/>
      <c r="CU89" s="425"/>
      <c r="CV89" s="425"/>
      <c r="CW89" s="425"/>
      <c r="CX89" s="425"/>
      <c r="CY89" s="425"/>
      <c r="CZ89" s="425"/>
      <c r="DA89" s="425"/>
      <c r="DB89" s="425"/>
      <c r="DC89" s="425"/>
      <c r="DD89" s="425"/>
      <c r="DE89" s="425"/>
      <c r="DF89" s="425"/>
      <c r="DG89" s="425"/>
      <c r="DH89" s="425"/>
      <c r="DI89" s="425"/>
      <c r="DJ89" s="425"/>
      <c r="DK89" s="425"/>
      <c r="DL89" s="425"/>
      <c r="DM89" s="425"/>
      <c r="DN89" s="425"/>
      <c r="DO89" s="425"/>
      <c r="DP89" s="425"/>
      <c r="DQ89" s="425"/>
      <c r="DR89" s="425"/>
      <c r="DS89" s="425"/>
      <c r="DT89" s="425"/>
      <c r="DU89" s="425"/>
      <c r="DV89" s="425"/>
      <c r="DW89" s="425"/>
      <c r="DY89" s="409"/>
      <c r="DZ89" s="409"/>
      <c r="EA89" s="409"/>
      <c r="EB89" s="409"/>
      <c r="EC89" s="409"/>
      <c r="ED89" s="409"/>
      <c r="EE89" s="409"/>
      <c r="EF89" s="409"/>
      <c r="EG89" s="409"/>
      <c r="EH89" s="409"/>
      <c r="EI89" s="409"/>
      <c r="EJ89" s="409"/>
      <c r="EK89" s="409"/>
      <c r="EL89" s="409"/>
      <c r="EM89" s="409"/>
      <c r="EN89" s="409"/>
      <c r="EO89" s="409"/>
      <c r="EP89" s="409"/>
      <c r="EQ89" s="409"/>
      <c r="ER89" s="409"/>
      <c r="ES89" s="409"/>
      <c r="ET89" s="409"/>
      <c r="EU89" s="409"/>
      <c r="EV89" s="409"/>
      <c r="EW89" s="409"/>
      <c r="EX89" s="409"/>
      <c r="EY89" s="409"/>
      <c r="EZ89" s="423"/>
      <c r="FA89" s="423"/>
      <c r="FB89" s="423"/>
      <c r="FC89" s="423"/>
      <c r="FD89" s="423"/>
      <c r="FE89" s="423"/>
      <c r="FF89" s="423"/>
      <c r="FG89" s="423"/>
      <c r="FH89" s="423"/>
      <c r="FI89" s="423"/>
      <c r="FJ89" s="423"/>
      <c r="FK89" s="423"/>
      <c r="FL89" s="423"/>
      <c r="FO89" s="398"/>
      <c r="FP89" s="398"/>
      <c r="FQ89" s="398"/>
      <c r="FR89" s="398"/>
      <c r="FS89" s="398"/>
      <c r="FT89" s="398"/>
      <c r="FU89" s="398"/>
      <c r="FV89" s="398"/>
      <c r="FW89" s="398"/>
      <c r="FX89" s="398"/>
      <c r="FY89" s="398"/>
      <c r="FZ89" s="398"/>
      <c r="GA89" s="398"/>
      <c r="GB89" s="398"/>
      <c r="GC89" s="398"/>
      <c r="GD89" s="398"/>
      <c r="GE89" s="398"/>
      <c r="GF89" s="398"/>
      <c r="GG89" s="398"/>
      <c r="GH89" s="398"/>
      <c r="GI89" s="398"/>
      <c r="GJ89" s="398"/>
      <c r="GK89" s="398"/>
      <c r="GN89" s="436"/>
      <c r="GO89" s="436"/>
      <c r="GP89" s="436"/>
      <c r="GQ89" s="436"/>
      <c r="GR89" s="436"/>
      <c r="GS89" s="436"/>
      <c r="GT89" s="436"/>
      <c r="GU89" s="436"/>
      <c r="GV89" s="436"/>
      <c r="GW89" s="436"/>
      <c r="GX89" s="436"/>
      <c r="GY89" s="436"/>
      <c r="GZ89" s="436"/>
    </row>
    <row r="90" spans="1:208" ht="6" customHeight="1">
      <c r="A90" s="398"/>
      <c r="C90" s="398"/>
      <c r="D90" s="398"/>
      <c r="E90" s="398"/>
      <c r="F90" s="398"/>
      <c r="G90" s="398"/>
      <c r="H90" s="398"/>
      <c r="I90" s="398"/>
      <c r="J90" s="398"/>
      <c r="K90" s="398"/>
      <c r="L90" s="398"/>
      <c r="M90" s="398"/>
      <c r="N90" s="398"/>
      <c r="O90" s="398"/>
      <c r="P90" s="398"/>
      <c r="Q90" s="398"/>
      <c r="R90" s="398"/>
      <c r="S90" s="398"/>
      <c r="T90" s="436"/>
      <c r="U90" s="436"/>
      <c r="V90" s="436"/>
      <c r="W90" s="436"/>
      <c r="X90" s="436"/>
      <c r="Y90" s="436"/>
      <c r="Z90" s="436"/>
      <c r="AA90" s="436"/>
      <c r="AB90" s="436"/>
      <c r="AC90" s="436"/>
      <c r="AD90" s="436"/>
      <c r="AE90" s="436"/>
      <c r="AF90" s="436"/>
      <c r="AG90" s="436"/>
      <c r="AH90" s="436"/>
      <c r="AI90" s="436"/>
      <c r="AJ90" s="436"/>
      <c r="AK90" s="436"/>
      <c r="AL90" s="436"/>
      <c r="AM90" s="436"/>
      <c r="AN90" s="436"/>
      <c r="AO90" s="436"/>
      <c r="AP90" s="436"/>
      <c r="AQ90" s="436"/>
      <c r="AR90" s="436"/>
      <c r="AS90" s="436"/>
      <c r="AT90" s="436"/>
      <c r="AU90" s="436"/>
      <c r="AV90" s="436"/>
      <c r="AW90" s="436"/>
      <c r="AX90" s="436"/>
      <c r="AY90" s="436"/>
      <c r="AZ90" s="436"/>
      <c r="BA90" s="436"/>
      <c r="BB90" s="436"/>
      <c r="BC90" s="436"/>
      <c r="BD90" s="436"/>
      <c r="BE90" s="436"/>
      <c r="BF90" s="436"/>
      <c r="BG90" s="436"/>
      <c r="BH90" s="436"/>
      <c r="BI90" s="436"/>
      <c r="BJ90" s="436"/>
      <c r="BK90" s="436"/>
      <c r="BL90" s="436"/>
      <c r="BM90" s="436"/>
      <c r="BN90" s="436"/>
      <c r="BO90" s="436"/>
      <c r="BP90" s="436"/>
      <c r="BQ90" s="436"/>
      <c r="BR90" s="436"/>
      <c r="BS90" s="436"/>
      <c r="BT90" s="436"/>
      <c r="BU90" s="436"/>
      <c r="BV90" s="436"/>
      <c r="BW90" s="404"/>
      <c r="BX90" s="425"/>
      <c r="BY90" s="425"/>
      <c r="BZ90" s="425"/>
      <c r="CA90" s="425"/>
      <c r="CB90" s="425"/>
      <c r="CC90" s="425"/>
      <c r="CD90" s="425"/>
      <c r="CE90" s="425"/>
      <c r="CF90" s="425"/>
      <c r="CG90" s="425"/>
      <c r="CH90" s="425"/>
      <c r="CI90" s="425"/>
      <c r="CJ90" s="425"/>
      <c r="CK90" s="425"/>
      <c r="CL90" s="425"/>
      <c r="CM90" s="425"/>
      <c r="CN90" s="425"/>
      <c r="CO90" s="425"/>
      <c r="CP90" s="425"/>
      <c r="CQ90" s="425"/>
      <c r="CR90" s="425"/>
      <c r="CS90" s="425"/>
      <c r="CT90" s="425"/>
      <c r="CU90" s="425"/>
      <c r="CV90" s="425"/>
      <c r="CW90" s="425"/>
      <c r="CX90" s="425"/>
      <c r="CY90" s="425"/>
      <c r="CZ90" s="425"/>
      <c r="DA90" s="425"/>
      <c r="DB90" s="425"/>
      <c r="DC90" s="425"/>
      <c r="DD90" s="425"/>
      <c r="DE90" s="425"/>
      <c r="DF90" s="425"/>
      <c r="DG90" s="425"/>
      <c r="DH90" s="425"/>
      <c r="DI90" s="425"/>
      <c r="DJ90" s="425"/>
      <c r="DK90" s="425"/>
      <c r="DL90" s="425"/>
      <c r="DM90" s="425"/>
      <c r="DN90" s="425"/>
      <c r="DO90" s="425"/>
      <c r="DP90" s="425"/>
      <c r="DQ90" s="425"/>
      <c r="DR90" s="425"/>
      <c r="DS90" s="425"/>
      <c r="DT90" s="425"/>
      <c r="DU90" s="425"/>
      <c r="DV90" s="425"/>
      <c r="DW90" s="425"/>
      <c r="DY90" s="641" t="s">
        <v>500</v>
      </c>
      <c r="DZ90" s="641"/>
      <c r="EA90" s="641"/>
      <c r="EB90" s="641"/>
      <c r="EC90" s="641"/>
      <c r="ED90" s="641"/>
      <c r="EE90" s="641"/>
      <c r="EF90" s="641"/>
      <c r="EG90" s="641"/>
      <c r="EH90" s="641"/>
      <c r="EI90" s="641"/>
      <c r="EJ90" s="641"/>
      <c r="EK90" s="641"/>
      <c r="EL90" s="641"/>
      <c r="EM90" s="641"/>
      <c r="EN90" s="641"/>
      <c r="EO90" s="641"/>
      <c r="EP90" s="641"/>
      <c r="EQ90" s="641"/>
      <c r="ER90" s="641"/>
      <c r="ES90" s="641"/>
      <c r="ET90" s="641"/>
      <c r="EU90" s="641"/>
      <c r="EV90" s="641"/>
      <c r="EW90" s="641"/>
      <c r="EX90" s="641"/>
      <c r="EY90" s="641"/>
      <c r="EZ90" s="674" t="e">
        <f>FB42+FB77</f>
        <v>#REF!</v>
      </c>
      <c r="FA90" s="674"/>
      <c r="FB90" s="674"/>
      <c r="FC90" s="674"/>
      <c r="FD90" s="674"/>
      <c r="FE90" s="674"/>
      <c r="FF90" s="674"/>
      <c r="FG90" s="674"/>
      <c r="FH90" s="674"/>
      <c r="FI90" s="674"/>
      <c r="FJ90" s="674"/>
      <c r="FK90" s="674"/>
      <c r="FL90" s="674"/>
      <c r="FO90" s="398"/>
      <c r="FP90" s="398"/>
      <c r="FQ90" s="398"/>
      <c r="FR90" s="398"/>
      <c r="FS90" s="398"/>
      <c r="FT90" s="398"/>
      <c r="FU90" s="398"/>
      <c r="FV90" s="398"/>
      <c r="FW90" s="398"/>
      <c r="FX90" s="398"/>
      <c r="FY90" s="398"/>
      <c r="FZ90" s="398"/>
      <c r="GA90" s="398"/>
      <c r="GB90" s="398"/>
      <c r="GC90" s="398"/>
      <c r="GD90" s="398"/>
      <c r="GE90" s="398"/>
      <c r="GF90" s="398"/>
      <c r="GG90" s="398"/>
      <c r="GH90" s="398"/>
      <c r="GI90" s="398"/>
      <c r="GJ90" s="398"/>
      <c r="GK90" s="398"/>
      <c r="GN90" s="436"/>
      <c r="GO90" s="436"/>
      <c r="GP90" s="436"/>
      <c r="GQ90" s="436"/>
      <c r="GR90" s="436"/>
      <c r="GS90" s="436"/>
      <c r="GT90" s="436"/>
      <c r="GU90" s="436"/>
      <c r="GV90" s="436"/>
      <c r="GW90" s="436"/>
      <c r="GX90" s="436"/>
      <c r="GY90" s="436"/>
      <c r="GZ90" s="436"/>
    </row>
    <row r="91" spans="1:208" ht="6" customHeight="1">
      <c r="A91" s="398"/>
      <c r="B91" s="398"/>
      <c r="C91" s="398"/>
      <c r="D91" s="398"/>
      <c r="E91" s="398"/>
      <c r="F91" s="398"/>
      <c r="G91" s="398"/>
      <c r="H91" s="398"/>
      <c r="I91" s="398"/>
      <c r="J91" s="398"/>
      <c r="K91" s="398"/>
      <c r="L91" s="398"/>
      <c r="M91" s="398"/>
      <c r="N91" s="398"/>
      <c r="O91" s="398"/>
      <c r="P91" s="398"/>
      <c r="Q91" s="398"/>
      <c r="R91" s="398"/>
      <c r="S91" s="398"/>
      <c r="T91" s="436"/>
      <c r="U91" s="436"/>
      <c r="V91" s="436"/>
      <c r="W91" s="436"/>
      <c r="X91" s="436"/>
      <c r="Y91" s="436"/>
      <c r="Z91" s="436"/>
      <c r="AA91" s="436"/>
      <c r="AB91" s="436"/>
      <c r="AC91" s="436"/>
      <c r="AD91" s="436"/>
      <c r="AE91" s="436"/>
      <c r="AF91" s="436"/>
      <c r="AG91" s="436"/>
      <c r="AH91" s="436"/>
      <c r="AI91" s="436"/>
      <c r="AJ91" s="436"/>
      <c r="AK91" s="436"/>
      <c r="AL91" s="436"/>
      <c r="AM91" s="436"/>
      <c r="AN91" s="436"/>
      <c r="AO91" s="436"/>
      <c r="AP91" s="436"/>
      <c r="AQ91" s="436"/>
      <c r="AR91" s="436"/>
      <c r="AS91" s="436"/>
      <c r="AT91" s="436"/>
      <c r="AU91" s="436"/>
      <c r="AV91" s="436"/>
      <c r="AW91" s="436"/>
      <c r="AX91" s="436"/>
      <c r="AY91" s="436"/>
      <c r="AZ91" s="436"/>
      <c r="BA91" s="436"/>
      <c r="BB91" s="436"/>
      <c r="BC91" s="436"/>
      <c r="BD91" s="436"/>
      <c r="BE91" s="436"/>
      <c r="BF91" s="436"/>
      <c r="BG91" s="436"/>
      <c r="BH91" s="436"/>
      <c r="BI91" s="436"/>
      <c r="BJ91" s="436"/>
      <c r="BK91" s="436"/>
      <c r="BL91" s="436"/>
      <c r="BM91" s="436"/>
      <c r="BN91" s="436"/>
      <c r="BO91" s="436"/>
      <c r="BP91" s="436"/>
      <c r="BQ91" s="436"/>
      <c r="BR91" s="436"/>
      <c r="BS91" s="436"/>
      <c r="BT91" s="436"/>
      <c r="BU91" s="436"/>
      <c r="BV91" s="436"/>
      <c r="BW91" s="404"/>
      <c r="BX91" s="425"/>
      <c r="BY91" s="425"/>
      <c r="BZ91" s="425"/>
      <c r="CA91" s="425"/>
      <c r="CB91" s="425"/>
      <c r="CC91" s="425"/>
      <c r="CD91" s="425"/>
      <c r="CE91" s="425"/>
      <c r="CF91" s="425"/>
      <c r="CG91" s="425"/>
      <c r="CH91" s="425"/>
      <c r="CI91" s="425"/>
      <c r="CJ91" s="425"/>
      <c r="CK91" s="425"/>
      <c r="CL91" s="425"/>
      <c r="CM91" s="425"/>
      <c r="CN91" s="425"/>
      <c r="CO91" s="425"/>
      <c r="CP91" s="425"/>
      <c r="CQ91" s="425"/>
      <c r="CR91" s="425"/>
      <c r="CS91" s="425"/>
      <c r="CT91" s="425"/>
      <c r="CU91" s="425"/>
      <c r="CV91" s="425"/>
      <c r="CW91" s="425"/>
      <c r="CX91" s="425"/>
      <c r="CY91" s="425"/>
      <c r="CZ91" s="425"/>
      <c r="DA91" s="425"/>
      <c r="DB91" s="425"/>
      <c r="DC91" s="425"/>
      <c r="DD91" s="425"/>
      <c r="DE91" s="425"/>
      <c r="DF91" s="425"/>
      <c r="DG91" s="425"/>
      <c r="DH91" s="425"/>
      <c r="DI91" s="425"/>
      <c r="DJ91" s="425"/>
      <c r="DK91" s="425"/>
      <c r="DL91" s="425"/>
      <c r="DM91" s="425"/>
      <c r="DN91" s="425"/>
      <c r="DO91" s="425"/>
      <c r="DP91" s="425"/>
      <c r="DQ91" s="425"/>
      <c r="DR91" s="425"/>
      <c r="DS91" s="425"/>
      <c r="DT91" s="425"/>
      <c r="DU91" s="425"/>
      <c r="DV91" s="425"/>
      <c r="DW91" s="425"/>
      <c r="DY91" s="641"/>
      <c r="DZ91" s="641"/>
      <c r="EA91" s="641"/>
      <c r="EB91" s="641"/>
      <c r="EC91" s="641"/>
      <c r="ED91" s="641"/>
      <c r="EE91" s="641"/>
      <c r="EF91" s="641"/>
      <c r="EG91" s="641"/>
      <c r="EH91" s="641"/>
      <c r="EI91" s="641"/>
      <c r="EJ91" s="641"/>
      <c r="EK91" s="641"/>
      <c r="EL91" s="641"/>
      <c r="EM91" s="641"/>
      <c r="EN91" s="641"/>
      <c r="EO91" s="641"/>
      <c r="EP91" s="641"/>
      <c r="EQ91" s="641"/>
      <c r="ER91" s="641"/>
      <c r="ES91" s="641"/>
      <c r="ET91" s="641"/>
      <c r="EU91" s="641"/>
      <c r="EV91" s="641"/>
      <c r="EW91" s="641"/>
      <c r="EX91" s="641"/>
      <c r="EY91" s="641"/>
      <c r="EZ91" s="674"/>
      <c r="FA91" s="674"/>
      <c r="FB91" s="674"/>
      <c r="FC91" s="674"/>
      <c r="FD91" s="674"/>
      <c r="FE91" s="674"/>
      <c r="FF91" s="674"/>
      <c r="FG91" s="674"/>
      <c r="FH91" s="674"/>
      <c r="FI91" s="674"/>
      <c r="FJ91" s="674"/>
      <c r="FK91" s="674"/>
      <c r="FL91" s="674"/>
      <c r="FO91" s="409"/>
      <c r="FP91" s="409"/>
      <c r="FQ91" s="409"/>
      <c r="FR91" s="409"/>
      <c r="FS91" s="409"/>
      <c r="FT91" s="409"/>
      <c r="FU91" s="409"/>
      <c r="FV91" s="409"/>
      <c r="FW91" s="409"/>
      <c r="FX91" s="409"/>
      <c r="FY91" s="409"/>
      <c r="FZ91" s="409"/>
      <c r="GA91" s="409"/>
      <c r="GB91" s="409"/>
      <c r="GC91" s="409"/>
      <c r="GD91" s="409"/>
      <c r="GE91" s="409"/>
      <c r="GF91" s="409"/>
      <c r="GG91" s="409"/>
      <c r="GH91" s="409"/>
      <c r="GI91" s="409"/>
      <c r="GJ91" s="409"/>
      <c r="GK91" s="409"/>
      <c r="GL91" s="395"/>
      <c r="GM91" s="395"/>
      <c r="GN91" s="437"/>
      <c r="GO91" s="437"/>
      <c r="GP91" s="437"/>
      <c r="GQ91" s="437"/>
      <c r="GR91" s="437"/>
      <c r="GS91" s="437"/>
      <c r="GT91" s="437"/>
      <c r="GU91" s="437"/>
      <c r="GV91" s="437"/>
      <c r="GW91" s="437"/>
      <c r="GX91" s="437"/>
      <c r="GY91" s="437"/>
      <c r="GZ91" s="437"/>
    </row>
    <row r="92" spans="1:208" ht="6" customHeight="1">
      <c r="A92" s="398"/>
      <c r="B92" s="398"/>
      <c r="C92" s="398"/>
      <c r="D92" s="398"/>
      <c r="E92" s="398"/>
      <c r="F92" s="398"/>
      <c r="G92" s="398"/>
      <c r="H92" s="398"/>
      <c r="I92" s="398"/>
      <c r="J92" s="398"/>
      <c r="K92" s="398"/>
      <c r="L92" s="398"/>
      <c r="M92" s="398"/>
      <c r="N92" s="398"/>
      <c r="O92" s="398"/>
      <c r="P92" s="398"/>
      <c r="Q92" s="398"/>
      <c r="R92" s="398"/>
      <c r="S92" s="398"/>
      <c r="T92" s="436"/>
      <c r="U92" s="436"/>
      <c r="V92" s="436"/>
      <c r="W92" s="436"/>
      <c r="X92" s="436"/>
      <c r="Y92" s="436"/>
      <c r="Z92" s="436"/>
      <c r="AA92" s="436"/>
      <c r="AB92" s="436"/>
      <c r="AC92" s="436"/>
      <c r="AD92" s="436"/>
      <c r="AE92" s="436"/>
      <c r="AF92" s="436"/>
      <c r="AG92" s="436"/>
      <c r="AH92" s="436"/>
      <c r="AI92" s="436"/>
      <c r="AJ92" s="436"/>
      <c r="AK92" s="436"/>
      <c r="AL92" s="436"/>
      <c r="AM92" s="436"/>
      <c r="AN92" s="436"/>
      <c r="AO92" s="436"/>
      <c r="AP92" s="436"/>
      <c r="AQ92" s="436"/>
      <c r="AR92" s="436"/>
      <c r="AS92" s="436"/>
      <c r="AT92" s="436"/>
      <c r="AU92" s="436"/>
      <c r="AV92" s="436"/>
      <c r="AW92" s="436"/>
      <c r="AX92" s="436"/>
      <c r="AY92" s="436"/>
      <c r="AZ92" s="436"/>
      <c r="BA92" s="436"/>
      <c r="BB92" s="436"/>
      <c r="BC92" s="436"/>
      <c r="BD92" s="436"/>
      <c r="BE92" s="436"/>
      <c r="BF92" s="436"/>
      <c r="BG92" s="436"/>
      <c r="BH92" s="436"/>
      <c r="BI92" s="436"/>
      <c r="BJ92" s="436"/>
      <c r="BK92" s="436"/>
      <c r="BL92" s="436"/>
      <c r="BM92" s="436"/>
      <c r="BN92" s="436"/>
      <c r="BO92" s="436"/>
      <c r="BP92" s="436"/>
      <c r="BQ92" s="436"/>
      <c r="BR92" s="436"/>
      <c r="BS92" s="436"/>
      <c r="BT92" s="436"/>
      <c r="BU92" s="436"/>
      <c r="BV92" s="436"/>
      <c r="BW92" s="404"/>
      <c r="BX92" s="425"/>
      <c r="BY92" s="425"/>
      <c r="BZ92" s="425"/>
      <c r="CA92" s="425"/>
      <c r="CB92" s="425"/>
      <c r="CC92" s="425"/>
      <c r="CD92" s="425"/>
      <c r="CE92" s="425"/>
      <c r="CF92" s="425"/>
      <c r="CG92" s="425"/>
      <c r="CH92" s="425"/>
      <c r="CI92" s="425"/>
      <c r="CJ92" s="425"/>
      <c r="CK92" s="425"/>
      <c r="CL92" s="425"/>
      <c r="CM92" s="425"/>
      <c r="CN92" s="425"/>
      <c r="CO92" s="425"/>
      <c r="CP92" s="425"/>
      <c r="CQ92" s="425"/>
      <c r="CR92" s="425"/>
      <c r="CS92" s="425"/>
      <c r="CT92" s="425"/>
      <c r="CU92" s="425"/>
      <c r="CV92" s="425"/>
      <c r="CW92" s="425"/>
      <c r="CX92" s="425"/>
      <c r="CY92" s="425"/>
      <c r="CZ92" s="425"/>
      <c r="DA92" s="425"/>
      <c r="DB92" s="425"/>
      <c r="DC92" s="425"/>
      <c r="DD92" s="425"/>
      <c r="DE92" s="425"/>
      <c r="DF92" s="425"/>
      <c r="DG92" s="425"/>
      <c r="DH92" s="425"/>
      <c r="DI92" s="425"/>
      <c r="DJ92" s="425"/>
      <c r="DK92" s="425"/>
      <c r="DL92" s="425"/>
      <c r="DM92" s="425"/>
      <c r="DN92" s="425"/>
      <c r="DO92" s="425"/>
      <c r="DP92" s="425"/>
      <c r="DQ92" s="425"/>
      <c r="DR92" s="425"/>
      <c r="DS92" s="425"/>
      <c r="DT92" s="425"/>
      <c r="DU92" s="425"/>
      <c r="DV92" s="425"/>
      <c r="DW92" s="425"/>
      <c r="DY92" s="644" t="s">
        <v>501</v>
      </c>
      <c r="DZ92" s="644"/>
      <c r="EA92" s="644"/>
      <c r="EB92" s="644"/>
      <c r="EC92" s="644"/>
      <c r="ED92" s="644"/>
      <c r="EE92" s="644"/>
      <c r="EF92" s="644"/>
      <c r="EG92" s="644"/>
      <c r="EH92" s="644"/>
      <c r="EI92" s="644"/>
      <c r="EJ92" s="644"/>
      <c r="EK92" s="644"/>
      <c r="EL92" s="644"/>
      <c r="EM92" s="644"/>
      <c r="EN92" s="644"/>
      <c r="EO92" s="644"/>
      <c r="EP92" s="644"/>
      <c r="EQ92" s="644"/>
      <c r="ER92" s="644"/>
      <c r="ES92" s="644"/>
      <c r="ET92" s="644"/>
      <c r="EU92" s="644"/>
      <c r="EV92" s="644"/>
      <c r="EW92" s="644"/>
      <c r="EX92" s="644"/>
      <c r="EY92" s="644"/>
      <c r="EZ92" s="427"/>
      <c r="FA92" s="427"/>
      <c r="FB92" s="427"/>
      <c r="FC92" s="427"/>
      <c r="FD92" s="427"/>
      <c r="FE92" s="427"/>
      <c r="FF92" s="427"/>
      <c r="FG92" s="427"/>
      <c r="FH92" s="427"/>
      <c r="FI92" s="427"/>
      <c r="FJ92" s="427"/>
      <c r="FK92" s="427"/>
      <c r="FL92" s="427"/>
      <c r="FN92" s="430"/>
      <c r="FO92" s="431"/>
      <c r="FP92" s="431"/>
      <c r="FQ92" s="431"/>
      <c r="FR92" s="431"/>
      <c r="FS92" s="431"/>
      <c r="FT92" s="431"/>
      <c r="FU92" s="431"/>
      <c r="FV92" s="431"/>
      <c r="FW92" s="431"/>
      <c r="FX92" s="431"/>
      <c r="FY92" s="431"/>
      <c r="FZ92" s="431"/>
      <c r="GA92" s="431"/>
      <c r="GB92" s="431"/>
      <c r="GC92" s="431"/>
      <c r="GD92" s="431"/>
      <c r="GE92" s="431"/>
      <c r="GF92" s="431"/>
      <c r="GG92" s="431"/>
      <c r="GH92" s="431"/>
      <c r="GI92" s="431"/>
      <c r="GJ92" s="431"/>
      <c r="GM92" s="436"/>
      <c r="GN92" s="436"/>
      <c r="GO92" s="436"/>
      <c r="GP92" s="436"/>
      <c r="GQ92" s="436"/>
      <c r="GR92" s="436"/>
      <c r="GS92" s="436"/>
      <c r="GT92" s="436"/>
      <c r="GU92" s="436"/>
      <c r="GV92" s="436"/>
      <c r="GW92" s="436"/>
      <c r="GX92" s="436"/>
      <c r="GY92" s="436"/>
    </row>
    <row r="93" spans="1:208" ht="6" customHeight="1">
      <c r="A93" s="398"/>
      <c r="B93" s="398"/>
      <c r="C93" s="398"/>
      <c r="D93" s="398"/>
      <c r="E93" s="398"/>
      <c r="F93" s="398"/>
      <c r="G93" s="398"/>
      <c r="H93" s="398"/>
      <c r="I93" s="398"/>
      <c r="J93" s="398"/>
      <c r="K93" s="398"/>
      <c r="L93" s="398"/>
      <c r="M93" s="398"/>
      <c r="N93" s="398"/>
      <c r="O93" s="398"/>
      <c r="P93" s="398"/>
      <c r="Q93" s="398"/>
      <c r="R93" s="398"/>
      <c r="S93" s="398"/>
      <c r="T93" s="436"/>
      <c r="U93" s="436"/>
      <c r="V93" s="436"/>
      <c r="W93" s="436"/>
      <c r="X93" s="436"/>
      <c r="Y93" s="436"/>
      <c r="Z93" s="436"/>
      <c r="AA93" s="436"/>
      <c r="AB93" s="436"/>
      <c r="AC93" s="436"/>
      <c r="AD93" s="436"/>
      <c r="AE93" s="436"/>
      <c r="AF93" s="436"/>
      <c r="AG93" s="436"/>
      <c r="AH93" s="436"/>
      <c r="AI93" s="436"/>
      <c r="AJ93" s="436"/>
      <c r="AK93" s="436"/>
      <c r="AL93" s="436"/>
      <c r="AM93" s="436"/>
      <c r="AN93" s="436"/>
      <c r="AO93" s="436"/>
      <c r="AP93" s="436"/>
      <c r="AQ93" s="436"/>
      <c r="AR93" s="436"/>
      <c r="AS93" s="436"/>
      <c r="AT93" s="436"/>
      <c r="AU93" s="436"/>
      <c r="AV93" s="436"/>
      <c r="AW93" s="436"/>
      <c r="AX93" s="436"/>
      <c r="AY93" s="436"/>
      <c r="AZ93" s="436"/>
      <c r="BA93" s="436"/>
      <c r="BB93" s="436"/>
      <c r="BC93" s="436"/>
      <c r="BD93" s="436"/>
      <c r="BE93" s="436"/>
      <c r="BF93" s="436"/>
      <c r="BG93" s="436"/>
      <c r="BH93" s="436"/>
      <c r="BI93" s="436"/>
      <c r="BJ93" s="436"/>
      <c r="BK93" s="436"/>
      <c r="BL93" s="436"/>
      <c r="BM93" s="436"/>
      <c r="BN93" s="436"/>
      <c r="BO93" s="436"/>
      <c r="BP93" s="436"/>
      <c r="BQ93" s="436"/>
      <c r="BR93" s="436"/>
      <c r="BS93" s="436"/>
      <c r="BT93" s="436"/>
      <c r="BU93" s="436"/>
      <c r="BV93" s="436"/>
      <c r="BW93" s="404"/>
      <c r="BX93" s="425"/>
      <c r="BY93" s="425"/>
      <c r="BZ93" s="425"/>
      <c r="CA93" s="425"/>
      <c r="CB93" s="425"/>
      <c r="CC93" s="425"/>
      <c r="CD93" s="425"/>
      <c r="CE93" s="425"/>
      <c r="CF93" s="425"/>
      <c r="CG93" s="425"/>
      <c r="CH93" s="425"/>
      <c r="CI93" s="425"/>
      <c r="CJ93" s="425"/>
      <c r="CK93" s="425"/>
      <c r="CL93" s="425"/>
      <c r="CM93" s="425"/>
      <c r="CN93" s="425"/>
      <c r="CO93" s="425"/>
      <c r="CP93" s="425"/>
      <c r="CQ93" s="425"/>
      <c r="CR93" s="425"/>
      <c r="CS93" s="425"/>
      <c r="CT93" s="425"/>
      <c r="CU93" s="425"/>
      <c r="CV93" s="425"/>
      <c r="CW93" s="425"/>
      <c r="CX93" s="425"/>
      <c r="CY93" s="425"/>
      <c r="CZ93" s="425"/>
      <c r="DA93" s="425"/>
      <c r="DB93" s="425"/>
      <c r="DC93" s="425"/>
      <c r="DD93" s="425"/>
      <c r="DE93" s="425"/>
      <c r="DF93" s="425"/>
      <c r="DG93" s="425"/>
      <c r="DH93" s="425"/>
      <c r="DI93" s="425"/>
      <c r="DJ93" s="425"/>
      <c r="DK93" s="425"/>
      <c r="DL93" s="425"/>
      <c r="DM93" s="425"/>
      <c r="DN93" s="425"/>
      <c r="DO93" s="425"/>
      <c r="DP93" s="425"/>
      <c r="DQ93" s="425"/>
      <c r="DR93" s="425"/>
      <c r="DS93" s="425"/>
      <c r="DT93" s="425"/>
      <c r="DU93" s="425"/>
      <c r="DV93" s="425"/>
      <c r="DW93" s="425"/>
      <c r="DY93" s="644"/>
      <c r="DZ93" s="644"/>
      <c r="EA93" s="644"/>
      <c r="EB93" s="644"/>
      <c r="EC93" s="644"/>
      <c r="ED93" s="644"/>
      <c r="EE93" s="644"/>
      <c r="EF93" s="644"/>
      <c r="EG93" s="644"/>
      <c r="EH93" s="644"/>
      <c r="EI93" s="644"/>
      <c r="EJ93" s="644"/>
      <c r="EK93" s="644"/>
      <c r="EL93" s="644"/>
      <c r="EM93" s="644"/>
      <c r="EN93" s="644"/>
      <c r="EO93" s="644"/>
      <c r="EP93" s="644"/>
      <c r="EQ93" s="644"/>
      <c r="ER93" s="644"/>
      <c r="ES93" s="644"/>
      <c r="ET93" s="644"/>
      <c r="EU93" s="644"/>
      <c r="EV93" s="644"/>
      <c r="EW93" s="644"/>
      <c r="EX93" s="644"/>
      <c r="EY93" s="644"/>
      <c r="EZ93" s="427"/>
      <c r="FA93" s="427"/>
      <c r="FB93" s="427"/>
      <c r="FC93" s="427"/>
      <c r="FD93" s="427"/>
      <c r="FE93" s="427"/>
      <c r="FF93" s="427"/>
      <c r="FG93" s="427"/>
      <c r="FH93" s="427"/>
      <c r="FI93" s="427"/>
      <c r="FJ93" s="427"/>
      <c r="FK93" s="427"/>
      <c r="FL93" s="427"/>
      <c r="FN93" s="430"/>
      <c r="FO93" s="431"/>
      <c r="FP93" s="431"/>
      <c r="FQ93" s="431"/>
      <c r="FR93" s="431"/>
      <c r="FS93" s="431"/>
      <c r="FT93" s="431"/>
      <c r="FU93" s="431"/>
      <c r="FV93" s="431"/>
      <c r="FW93" s="431"/>
      <c r="FX93" s="431"/>
      <c r="FY93" s="431"/>
      <c r="FZ93" s="431"/>
      <c r="GA93" s="431"/>
      <c r="GB93" s="431"/>
      <c r="GC93" s="431"/>
      <c r="GD93" s="431"/>
      <c r="GE93" s="431"/>
      <c r="GF93" s="431"/>
      <c r="GG93" s="431"/>
      <c r="GH93" s="431"/>
      <c r="GI93" s="431"/>
      <c r="GJ93" s="431"/>
      <c r="GM93" s="436"/>
      <c r="GN93" s="436"/>
      <c r="GO93" s="436"/>
      <c r="GP93" s="436"/>
      <c r="GQ93" s="436"/>
      <c r="GR93" s="436"/>
      <c r="GS93" s="436"/>
      <c r="GT93" s="436"/>
      <c r="GU93" s="436"/>
      <c r="GV93" s="436"/>
      <c r="GW93" s="436"/>
      <c r="GX93" s="436"/>
      <c r="GY93" s="436"/>
    </row>
    <row r="94" spans="1:208" ht="6" customHeight="1">
      <c r="A94" s="398"/>
      <c r="B94" s="398"/>
      <c r="C94" s="398"/>
      <c r="D94" s="398"/>
      <c r="E94" s="398"/>
      <c r="F94" s="398"/>
      <c r="G94" s="398"/>
      <c r="H94" s="398"/>
      <c r="I94" s="398"/>
      <c r="J94" s="398"/>
      <c r="K94" s="398"/>
      <c r="L94" s="398"/>
      <c r="M94" s="398"/>
      <c r="N94" s="398"/>
      <c r="O94" s="398"/>
      <c r="P94" s="398"/>
      <c r="Q94" s="398"/>
      <c r="R94" s="398"/>
      <c r="S94" s="398"/>
      <c r="T94" s="436"/>
      <c r="U94" s="436"/>
      <c r="V94" s="436"/>
      <c r="W94" s="436"/>
      <c r="X94" s="436"/>
      <c r="Y94" s="436"/>
      <c r="Z94" s="436"/>
      <c r="AA94" s="436"/>
      <c r="AB94" s="436"/>
      <c r="AC94" s="436"/>
      <c r="AD94" s="436"/>
      <c r="AE94" s="436"/>
      <c r="AF94" s="436"/>
      <c r="AG94" s="436"/>
      <c r="AH94" s="436"/>
      <c r="AI94" s="436"/>
      <c r="AJ94" s="436"/>
      <c r="AK94" s="436"/>
      <c r="AL94" s="436"/>
      <c r="AM94" s="436"/>
      <c r="AN94" s="436"/>
      <c r="AO94" s="436"/>
      <c r="AP94" s="436"/>
      <c r="AQ94" s="436"/>
      <c r="AR94" s="436"/>
      <c r="AS94" s="436"/>
      <c r="AT94" s="436"/>
      <c r="AU94" s="436"/>
      <c r="AV94" s="436"/>
      <c r="AW94" s="436"/>
      <c r="AX94" s="436"/>
      <c r="AY94" s="436"/>
      <c r="AZ94" s="436"/>
      <c r="BA94" s="436"/>
      <c r="BB94" s="436"/>
      <c r="BC94" s="436"/>
      <c r="BD94" s="436"/>
      <c r="BE94" s="436"/>
      <c r="BF94" s="436"/>
      <c r="BG94" s="436"/>
      <c r="BH94" s="436"/>
      <c r="BI94" s="436"/>
      <c r="BJ94" s="436"/>
      <c r="BK94" s="436"/>
      <c r="BL94" s="436"/>
      <c r="BM94" s="436"/>
      <c r="BN94" s="436"/>
      <c r="BO94" s="436"/>
      <c r="BP94" s="436"/>
      <c r="BQ94" s="436"/>
      <c r="BR94" s="436"/>
      <c r="BS94" s="436"/>
      <c r="BT94" s="436"/>
      <c r="BU94" s="436"/>
      <c r="BV94" s="436"/>
      <c r="BW94" s="404"/>
      <c r="BX94" s="425"/>
      <c r="BY94" s="425"/>
      <c r="BZ94" s="425"/>
      <c r="CA94" s="425"/>
      <c r="CB94" s="425"/>
      <c r="CC94" s="425"/>
      <c r="CD94" s="425"/>
      <c r="CE94" s="425"/>
      <c r="CF94" s="425"/>
      <c r="CG94" s="425"/>
      <c r="CH94" s="425"/>
      <c r="CI94" s="425"/>
      <c r="CJ94" s="425"/>
      <c r="CK94" s="425"/>
      <c r="CL94" s="425"/>
      <c r="CM94" s="425"/>
      <c r="CN94" s="425"/>
      <c r="CO94" s="425"/>
      <c r="CP94" s="425"/>
      <c r="CQ94" s="425"/>
      <c r="CR94" s="425"/>
      <c r="CS94" s="425"/>
      <c r="CT94" s="425"/>
      <c r="CU94" s="425"/>
      <c r="CV94" s="425"/>
      <c r="CW94" s="425"/>
      <c r="CX94" s="425"/>
      <c r="CY94" s="425"/>
      <c r="CZ94" s="425"/>
      <c r="DA94" s="425"/>
      <c r="DB94" s="425"/>
      <c r="DC94" s="425"/>
      <c r="DD94" s="425"/>
      <c r="DE94" s="425"/>
      <c r="DF94" s="425"/>
      <c r="DG94" s="425"/>
      <c r="DH94" s="425"/>
      <c r="DI94" s="425"/>
      <c r="DJ94" s="425"/>
      <c r="DK94" s="425"/>
      <c r="DL94" s="425"/>
      <c r="DM94" s="425"/>
      <c r="DN94" s="425"/>
      <c r="DO94" s="425"/>
      <c r="DP94" s="425"/>
      <c r="DQ94" s="425"/>
      <c r="DR94" s="425"/>
      <c r="DS94" s="425"/>
      <c r="DT94" s="425"/>
      <c r="DU94" s="425"/>
      <c r="DV94" s="425"/>
      <c r="DW94" s="425"/>
      <c r="DY94" s="432"/>
      <c r="DZ94" s="432"/>
      <c r="EA94" s="432"/>
      <c r="EB94" s="432"/>
      <c r="EC94" s="432"/>
      <c r="ED94" s="432"/>
      <c r="EE94" s="432"/>
      <c r="EF94" s="432"/>
      <c r="EG94" s="432"/>
      <c r="EH94" s="432"/>
      <c r="EI94" s="432"/>
      <c r="EJ94" s="432"/>
      <c r="EK94" s="432"/>
      <c r="EL94" s="432"/>
      <c r="EM94" s="432"/>
      <c r="EN94" s="432"/>
      <c r="EO94" s="432"/>
      <c r="EP94" s="432"/>
      <c r="EQ94" s="432"/>
      <c r="ER94" s="432"/>
      <c r="ES94" s="432"/>
      <c r="ET94" s="432"/>
      <c r="EU94" s="432"/>
      <c r="EV94" s="432"/>
      <c r="EW94" s="432"/>
      <c r="EX94" s="432"/>
      <c r="EY94" s="432"/>
      <c r="EZ94" s="427"/>
      <c r="FA94" s="427"/>
      <c r="FB94" s="427"/>
      <c r="FC94" s="427"/>
      <c r="FD94" s="427"/>
      <c r="FE94" s="427"/>
      <c r="FF94" s="427"/>
      <c r="FG94" s="427"/>
      <c r="FH94" s="427"/>
      <c r="FI94" s="427"/>
      <c r="FJ94" s="427"/>
      <c r="FK94" s="427"/>
      <c r="FL94" s="427"/>
      <c r="FN94" s="430"/>
      <c r="FO94" s="431"/>
      <c r="FP94" s="431"/>
      <c r="FQ94" s="431"/>
      <c r="FR94" s="431"/>
      <c r="FS94" s="431"/>
      <c r="FT94" s="431"/>
      <c r="FU94" s="431"/>
      <c r="FV94" s="431"/>
      <c r="FW94" s="431"/>
      <c r="FX94" s="431"/>
      <c r="FY94" s="431"/>
      <c r="FZ94" s="431"/>
      <c r="GA94" s="431"/>
      <c r="GB94" s="431"/>
      <c r="GC94" s="431"/>
      <c r="GD94" s="431"/>
      <c r="GE94" s="431"/>
      <c r="GF94" s="431"/>
      <c r="GG94" s="431"/>
      <c r="GH94" s="431"/>
      <c r="GI94" s="431"/>
      <c r="GJ94" s="431"/>
      <c r="GM94" s="436"/>
      <c r="GN94" s="436"/>
      <c r="GO94" s="436"/>
      <c r="GP94" s="436"/>
      <c r="GQ94" s="436"/>
      <c r="GR94" s="436"/>
      <c r="GS94" s="436"/>
      <c r="GT94" s="436"/>
      <c r="GU94" s="436"/>
      <c r="GV94" s="436"/>
      <c r="GW94" s="436"/>
      <c r="GX94" s="436"/>
      <c r="GY94" s="436"/>
    </row>
    <row r="95" spans="1:208" ht="6" customHeight="1">
      <c r="A95" s="398"/>
      <c r="B95" s="398"/>
      <c r="C95" s="398"/>
      <c r="D95" s="398"/>
      <c r="E95" s="398"/>
      <c r="F95" s="398"/>
      <c r="G95" s="398"/>
      <c r="H95" s="398"/>
      <c r="I95" s="398"/>
      <c r="J95" s="398"/>
      <c r="K95" s="398"/>
      <c r="L95" s="398"/>
      <c r="M95" s="398"/>
      <c r="N95" s="398"/>
      <c r="O95" s="398"/>
      <c r="P95" s="398"/>
      <c r="Q95" s="398"/>
      <c r="R95" s="398"/>
      <c r="S95" s="398"/>
      <c r="T95" s="436"/>
      <c r="U95" s="436"/>
      <c r="V95" s="436"/>
      <c r="W95" s="436"/>
      <c r="X95" s="436"/>
      <c r="Y95" s="436"/>
      <c r="Z95" s="436"/>
      <c r="AA95" s="436"/>
      <c r="AB95" s="436"/>
      <c r="AC95" s="436"/>
      <c r="AD95" s="436"/>
      <c r="AE95" s="436"/>
      <c r="AF95" s="436"/>
      <c r="AG95" s="436"/>
      <c r="AH95" s="436"/>
      <c r="AI95" s="436"/>
      <c r="AJ95" s="436"/>
      <c r="AK95" s="436"/>
      <c r="AL95" s="436"/>
      <c r="AM95" s="436"/>
      <c r="AN95" s="436"/>
      <c r="AO95" s="436"/>
      <c r="AP95" s="436"/>
      <c r="AQ95" s="436"/>
      <c r="AR95" s="436"/>
      <c r="AS95" s="436"/>
      <c r="AT95" s="436"/>
      <c r="AU95" s="436"/>
      <c r="AV95" s="436"/>
      <c r="AW95" s="436"/>
      <c r="AX95" s="436"/>
      <c r="AY95" s="436"/>
      <c r="AZ95" s="436"/>
      <c r="BA95" s="436"/>
      <c r="BB95" s="436"/>
      <c r="BC95" s="436"/>
      <c r="BD95" s="436"/>
      <c r="BE95" s="436"/>
      <c r="BF95" s="436"/>
      <c r="BG95" s="436"/>
      <c r="BH95" s="436"/>
      <c r="BI95" s="436"/>
      <c r="BJ95" s="436"/>
      <c r="BK95" s="436"/>
      <c r="BL95" s="436"/>
      <c r="BM95" s="436"/>
      <c r="BN95" s="436"/>
      <c r="BO95" s="436"/>
      <c r="BP95" s="436"/>
      <c r="BQ95" s="436"/>
      <c r="BR95" s="436"/>
      <c r="BS95" s="436"/>
      <c r="BT95" s="436"/>
      <c r="BU95" s="436"/>
      <c r="BV95" s="436"/>
      <c r="BW95" s="404"/>
      <c r="BX95" s="425"/>
      <c r="BY95" s="425"/>
      <c r="BZ95" s="425"/>
      <c r="CA95" s="425"/>
      <c r="CB95" s="425"/>
      <c r="CC95" s="425"/>
      <c r="CD95" s="425"/>
      <c r="CE95" s="425"/>
      <c r="CF95" s="425"/>
      <c r="CG95" s="425"/>
      <c r="CH95" s="425"/>
      <c r="CI95" s="425"/>
      <c r="CJ95" s="425"/>
      <c r="CK95" s="425"/>
      <c r="CL95" s="425"/>
      <c r="CM95" s="425"/>
      <c r="CN95" s="425"/>
      <c r="CO95" s="425"/>
      <c r="CP95" s="425"/>
      <c r="CQ95" s="425"/>
      <c r="CR95" s="425"/>
      <c r="CS95" s="425"/>
      <c r="CT95" s="425"/>
      <c r="CU95" s="425"/>
      <c r="CV95" s="425"/>
      <c r="CW95" s="425"/>
      <c r="CX95" s="425"/>
      <c r="CY95" s="425"/>
      <c r="CZ95" s="425"/>
      <c r="DA95" s="425"/>
      <c r="DB95" s="425"/>
      <c r="DC95" s="425"/>
      <c r="DD95" s="425"/>
      <c r="DE95" s="425"/>
      <c r="DF95" s="425"/>
      <c r="DG95" s="425"/>
      <c r="DH95" s="425"/>
      <c r="DI95" s="425"/>
      <c r="DJ95" s="425"/>
      <c r="DK95" s="425"/>
      <c r="DL95" s="425"/>
      <c r="DM95" s="425"/>
      <c r="DN95" s="425"/>
      <c r="DO95" s="425"/>
      <c r="DP95" s="425"/>
      <c r="DQ95" s="425"/>
      <c r="DR95" s="425"/>
      <c r="DS95" s="425"/>
      <c r="DT95" s="425"/>
      <c r="DU95" s="425"/>
      <c r="DV95" s="425"/>
      <c r="DW95" s="425"/>
      <c r="DY95" s="432"/>
      <c r="DZ95" s="432"/>
      <c r="EA95" s="432"/>
      <c r="EB95" s="432"/>
      <c r="EC95" s="432"/>
      <c r="ED95" s="432"/>
      <c r="EE95" s="432"/>
      <c r="EF95" s="432"/>
      <c r="EG95" s="432"/>
      <c r="EH95" s="432"/>
      <c r="EI95" s="432"/>
      <c r="EJ95" s="432"/>
      <c r="EK95" s="432"/>
      <c r="EL95" s="432"/>
      <c r="EM95" s="432"/>
      <c r="EN95" s="432"/>
      <c r="EO95" s="432"/>
      <c r="EP95" s="432"/>
      <c r="EQ95" s="432"/>
      <c r="ER95" s="432"/>
      <c r="ES95" s="432"/>
      <c r="ET95" s="432"/>
      <c r="EU95" s="432"/>
      <c r="EV95" s="432"/>
      <c r="EW95" s="432"/>
      <c r="EX95" s="432"/>
      <c r="EY95" s="432"/>
      <c r="EZ95" s="427"/>
      <c r="FA95" s="427"/>
      <c r="FB95" s="427"/>
      <c r="FC95" s="427"/>
      <c r="FD95" s="427"/>
      <c r="FE95" s="427"/>
      <c r="FF95" s="427"/>
      <c r="FG95" s="427"/>
      <c r="FH95" s="427"/>
      <c r="FI95" s="427"/>
      <c r="FJ95" s="427"/>
      <c r="FK95" s="427"/>
      <c r="FL95" s="427"/>
      <c r="FN95" s="430"/>
      <c r="FO95" s="431"/>
      <c r="FP95" s="431"/>
      <c r="FQ95" s="431"/>
      <c r="FR95" s="431"/>
      <c r="FS95" s="431"/>
      <c r="FT95" s="431"/>
      <c r="FU95" s="431"/>
      <c r="FV95" s="431"/>
      <c r="FW95" s="431"/>
      <c r="FX95" s="431"/>
      <c r="FY95" s="431"/>
      <c r="FZ95" s="431"/>
      <c r="GA95" s="431"/>
      <c r="GB95" s="431"/>
      <c r="GC95" s="431"/>
      <c r="GD95" s="431"/>
      <c r="GE95" s="431"/>
      <c r="GF95" s="431"/>
      <c r="GG95" s="431"/>
      <c r="GH95" s="431"/>
      <c r="GI95" s="431"/>
      <c r="GJ95" s="431"/>
      <c r="GM95" s="436"/>
      <c r="GN95" s="436"/>
      <c r="GO95" s="436"/>
      <c r="GP95" s="436"/>
      <c r="GQ95" s="436"/>
      <c r="GR95" s="436"/>
      <c r="GS95" s="436"/>
      <c r="GT95" s="436"/>
      <c r="GU95" s="436"/>
      <c r="GV95" s="436"/>
      <c r="GW95" s="436"/>
      <c r="GX95" s="436"/>
      <c r="GY95" s="436"/>
    </row>
    <row r="96" spans="1:208" ht="12" customHeight="1">
      <c r="A96" s="645" t="s">
        <v>502</v>
      </c>
      <c r="B96" s="645"/>
      <c r="C96" s="645"/>
      <c r="D96" s="645"/>
      <c r="E96" s="645"/>
      <c r="F96" s="645"/>
      <c r="G96" s="645"/>
      <c r="H96" s="645"/>
      <c r="I96" s="645"/>
      <c r="J96" s="645"/>
      <c r="K96" s="645"/>
      <c r="L96" s="645"/>
      <c r="M96" s="645"/>
      <c r="N96" s="646" t="s">
        <v>503</v>
      </c>
      <c r="O96" s="646"/>
      <c r="P96" s="646"/>
      <c r="Q96" s="646"/>
      <c r="R96" s="646"/>
      <c r="S96" s="646"/>
      <c r="T96" s="433"/>
      <c r="U96" s="433"/>
      <c r="V96" s="645" t="s">
        <v>12</v>
      </c>
      <c r="W96" s="645"/>
      <c r="X96" s="645"/>
      <c r="Y96" s="645"/>
      <c r="Z96" s="645"/>
      <c r="AA96" s="645"/>
      <c r="AB96" s="645"/>
      <c r="AC96" s="645"/>
      <c r="AD96" s="645"/>
      <c r="AE96" s="645"/>
      <c r="AF96" s="645"/>
      <c r="AG96" s="645"/>
      <c r="AH96" s="645"/>
      <c r="AI96" s="645"/>
      <c r="AJ96" s="645"/>
      <c r="AK96" s="645"/>
      <c r="AL96" s="645"/>
      <c r="AM96" s="695" t="s">
        <v>519</v>
      </c>
      <c r="AN96" s="695"/>
      <c r="AO96" s="695"/>
      <c r="AP96" s="695"/>
      <c r="AQ96" s="695"/>
      <c r="AR96" s="695"/>
      <c r="AS96" s="695"/>
      <c r="AT96" s="695"/>
      <c r="AU96" s="695"/>
      <c r="AV96" s="695"/>
      <c r="AW96" s="695"/>
      <c r="AX96" s="695"/>
      <c r="AY96" s="695"/>
      <c r="AZ96" s="695"/>
      <c r="BA96" s="436"/>
      <c r="BB96" s="436"/>
      <c r="BC96" s="436"/>
      <c r="BD96" s="436"/>
      <c r="BE96" s="436"/>
      <c r="BF96" s="436"/>
      <c r="BG96" s="436"/>
      <c r="BH96" s="436"/>
      <c r="BI96" s="436"/>
      <c r="BJ96" s="436"/>
      <c r="EZ96" s="434"/>
      <c r="FA96" s="696">
        <f>+FB66+EZ21-V81</f>
        <v>0</v>
      </c>
      <c r="FB96" s="696"/>
      <c r="FC96" s="696"/>
      <c r="FD96" s="696"/>
      <c r="FE96" s="696"/>
      <c r="FF96" s="696"/>
      <c r="FG96" s="696"/>
      <c r="FH96" s="696"/>
      <c r="FI96" s="696"/>
      <c r="FJ96" s="696"/>
      <c r="FK96" s="696"/>
      <c r="FL96" s="696"/>
    </row>
    <row r="97" spans="1:168" ht="6" customHeight="1">
      <c r="A97" s="398"/>
      <c r="B97" s="398"/>
      <c r="C97" s="398"/>
      <c r="D97" s="398"/>
      <c r="E97" s="398"/>
      <c r="F97" s="398"/>
      <c r="G97" s="398"/>
      <c r="H97" s="398"/>
      <c r="I97" s="398"/>
      <c r="J97" s="398"/>
      <c r="K97" s="398"/>
      <c r="L97" s="398"/>
      <c r="M97" s="398"/>
      <c r="N97" s="398"/>
      <c r="O97" s="398"/>
      <c r="P97" s="398"/>
      <c r="Q97" s="398"/>
      <c r="R97" s="398"/>
      <c r="S97" s="398"/>
      <c r="T97" s="436"/>
      <c r="U97" s="436"/>
      <c r="V97" s="436"/>
      <c r="W97" s="436"/>
      <c r="X97" s="436"/>
      <c r="Y97" s="436"/>
      <c r="AB97" s="436"/>
      <c r="AC97" s="436"/>
      <c r="AD97" s="436"/>
      <c r="AE97" s="436"/>
      <c r="AF97" s="436"/>
      <c r="AG97" s="436"/>
      <c r="AH97" s="436"/>
      <c r="AI97" s="436"/>
      <c r="AJ97" s="436"/>
      <c r="AK97" s="436"/>
      <c r="AL97" s="436"/>
      <c r="AM97" s="436"/>
      <c r="AN97" s="436"/>
      <c r="AO97" s="436"/>
      <c r="AP97" s="436"/>
      <c r="AQ97" s="436"/>
      <c r="AR97" s="436"/>
      <c r="AS97" s="436"/>
      <c r="AT97" s="436"/>
      <c r="AU97" s="436"/>
      <c r="AV97" s="436"/>
      <c r="AW97" s="436"/>
      <c r="AX97" s="436"/>
      <c r="AY97" s="436"/>
      <c r="AZ97" s="436"/>
      <c r="BA97" s="436"/>
      <c r="BB97" s="436"/>
      <c r="BC97" s="436"/>
      <c r="BD97" s="436"/>
      <c r="BE97" s="436"/>
      <c r="BF97" s="436"/>
      <c r="BG97" s="436"/>
      <c r="BH97" s="436"/>
      <c r="BI97" s="436"/>
      <c r="BJ97" s="436"/>
      <c r="EZ97" s="434"/>
      <c r="FA97" s="434"/>
      <c r="FB97" s="434"/>
      <c r="FC97" s="434"/>
      <c r="FD97" s="434"/>
      <c r="FE97" s="434"/>
      <c r="FF97" s="434"/>
      <c r="FG97" s="434"/>
      <c r="FH97" s="434"/>
      <c r="FI97" s="434"/>
      <c r="FJ97" s="434"/>
      <c r="FK97" s="434"/>
      <c r="FL97" s="434"/>
    </row>
    <row r="98" spans="1:168" ht="6" customHeight="1">
      <c r="A98" s="398"/>
      <c r="B98" s="398"/>
      <c r="C98" s="398"/>
      <c r="D98" s="398"/>
      <c r="E98" s="398"/>
      <c r="F98" s="398"/>
      <c r="G98" s="398"/>
      <c r="H98" s="398"/>
      <c r="I98" s="398"/>
      <c r="J98" s="398"/>
      <c r="K98" s="398"/>
      <c r="L98" s="398"/>
      <c r="M98" s="398"/>
      <c r="N98" s="398"/>
      <c r="O98" s="398"/>
      <c r="P98" s="398"/>
      <c r="Q98" s="398"/>
      <c r="R98" s="398"/>
      <c r="S98" s="398"/>
      <c r="T98" s="436"/>
      <c r="U98" s="436"/>
      <c r="V98" s="436"/>
      <c r="W98" s="436"/>
      <c r="X98" s="436"/>
      <c r="Y98" s="436"/>
      <c r="AA98" s="436"/>
      <c r="AB98" s="436"/>
      <c r="AC98" s="436"/>
      <c r="AD98" s="436"/>
      <c r="AE98" s="436"/>
      <c r="AF98" s="436"/>
      <c r="AG98" s="436"/>
      <c r="AH98" s="436"/>
      <c r="AI98" s="436"/>
      <c r="AJ98" s="436"/>
      <c r="AK98" s="436"/>
      <c r="AL98" s="436"/>
      <c r="AM98" s="436"/>
      <c r="AN98" s="436"/>
      <c r="AO98" s="436"/>
      <c r="AP98" s="436"/>
      <c r="AQ98" s="436"/>
      <c r="AR98" s="436"/>
      <c r="AS98" s="436"/>
      <c r="AT98" s="436"/>
      <c r="AU98" s="436"/>
      <c r="AV98" s="436"/>
      <c r="AW98" s="436"/>
      <c r="AX98" s="436"/>
      <c r="AY98" s="436"/>
      <c r="AZ98" s="436"/>
      <c r="BA98" s="436"/>
      <c r="BB98" s="436"/>
      <c r="BC98" s="436"/>
      <c r="BD98" s="436"/>
      <c r="BE98" s="436"/>
      <c r="BF98" s="436"/>
      <c r="BG98" s="436"/>
      <c r="BH98" s="436"/>
      <c r="BI98" s="436"/>
      <c r="BJ98" s="436"/>
      <c r="EZ98" s="434"/>
      <c r="FA98" s="434"/>
      <c r="FB98" s="434"/>
      <c r="FC98" s="434"/>
      <c r="FD98" s="434"/>
      <c r="FE98" s="434"/>
      <c r="FF98" s="434"/>
      <c r="FG98" s="434"/>
      <c r="FH98" s="434"/>
      <c r="FI98" s="434"/>
      <c r="FJ98" s="434"/>
      <c r="FK98" s="434"/>
      <c r="FL98" s="434"/>
    </row>
    <row r="99" spans="1:168" ht="6" customHeight="1">
      <c r="A99" s="398"/>
      <c r="B99" s="398"/>
      <c r="C99" s="398"/>
      <c r="D99" s="398"/>
      <c r="E99" s="398"/>
      <c r="F99" s="398"/>
      <c r="G99" s="398"/>
      <c r="H99" s="398"/>
      <c r="I99" s="398"/>
      <c r="J99" s="398"/>
      <c r="K99" s="398"/>
      <c r="L99" s="398"/>
      <c r="M99" s="398"/>
      <c r="N99" s="398"/>
      <c r="O99" s="398"/>
      <c r="P99" s="398"/>
      <c r="Q99" s="398"/>
      <c r="R99" s="398"/>
      <c r="S99" s="398"/>
      <c r="T99" s="436"/>
      <c r="U99" s="436"/>
      <c r="V99" s="436"/>
      <c r="W99" s="436"/>
      <c r="AA99" s="436"/>
      <c r="AB99" s="436"/>
      <c r="AC99" s="436"/>
      <c r="AD99" s="436"/>
      <c r="AE99" s="436"/>
      <c r="AF99" s="436"/>
      <c r="AG99" s="436"/>
      <c r="AH99" s="436"/>
      <c r="AI99" s="436"/>
      <c r="AJ99" s="436"/>
      <c r="AK99" s="436"/>
      <c r="AL99" s="436"/>
      <c r="AM99" s="436"/>
      <c r="AN99" s="436"/>
      <c r="AO99" s="436"/>
      <c r="AP99" s="436"/>
      <c r="AQ99" s="436"/>
      <c r="AR99" s="436"/>
      <c r="AS99" s="436"/>
      <c r="AT99" s="436"/>
      <c r="AU99" s="436"/>
      <c r="AV99" s="436"/>
      <c r="AW99" s="436"/>
      <c r="AX99" s="436"/>
      <c r="AY99" s="436"/>
      <c r="AZ99" s="436"/>
      <c r="BA99" s="436"/>
      <c r="BB99" s="436"/>
      <c r="BC99" s="436"/>
      <c r="BD99" s="436"/>
      <c r="BE99" s="436"/>
      <c r="BF99" s="436"/>
      <c r="BG99" s="436"/>
      <c r="BH99" s="436"/>
      <c r="BI99" s="436"/>
      <c r="BJ99" s="436"/>
      <c r="EZ99" s="434"/>
      <c r="FA99" s="434"/>
      <c r="FB99" s="434"/>
      <c r="FC99" s="434"/>
      <c r="FD99" s="434"/>
      <c r="FE99" s="434"/>
      <c r="FF99" s="434"/>
      <c r="FG99" s="434"/>
      <c r="FH99" s="434"/>
      <c r="FI99" s="434"/>
      <c r="FJ99" s="434"/>
      <c r="FK99" s="434"/>
      <c r="FL99" s="434"/>
    </row>
    <row r="100" spans="1:168" ht="6" customHeight="1">
      <c r="A100" s="398"/>
      <c r="B100" s="398"/>
      <c r="C100" s="398"/>
      <c r="D100" s="398"/>
      <c r="E100" s="398"/>
      <c r="F100" s="398"/>
      <c r="G100" s="398"/>
      <c r="H100" s="398"/>
      <c r="I100" s="398"/>
      <c r="J100" s="398"/>
      <c r="K100" s="398"/>
      <c r="L100" s="398"/>
      <c r="M100" s="398"/>
      <c r="N100" s="398"/>
      <c r="O100" s="398"/>
      <c r="P100" s="398"/>
      <c r="Q100" s="398"/>
      <c r="R100" s="398"/>
      <c r="S100" s="398"/>
      <c r="T100" s="436"/>
      <c r="U100" s="436"/>
      <c r="V100" s="436"/>
      <c r="W100" s="436"/>
      <c r="AA100" s="436"/>
      <c r="AB100" s="436"/>
      <c r="AC100" s="436"/>
      <c r="AD100" s="436"/>
      <c r="AE100" s="436"/>
      <c r="AF100" s="436"/>
      <c r="AG100" s="436"/>
      <c r="AH100" s="436"/>
      <c r="AI100" s="436"/>
      <c r="AJ100" s="436"/>
      <c r="AK100" s="436"/>
      <c r="AL100" s="436"/>
      <c r="AM100" s="436"/>
      <c r="AN100" s="436"/>
      <c r="AO100" s="436"/>
      <c r="AP100" s="436"/>
      <c r="AQ100" s="436"/>
      <c r="AR100" s="436"/>
      <c r="AS100" s="436"/>
      <c r="AT100" s="436"/>
      <c r="AU100" s="436"/>
      <c r="AV100" s="436"/>
      <c r="AW100" s="436"/>
      <c r="AX100" s="436"/>
      <c r="AY100" s="436"/>
      <c r="AZ100" s="436"/>
      <c r="BA100" s="436"/>
      <c r="BB100" s="436"/>
      <c r="BC100" s="436"/>
      <c r="BD100" s="436"/>
      <c r="BE100" s="436"/>
      <c r="BF100" s="436"/>
      <c r="BG100" s="436"/>
      <c r="BH100" s="436"/>
      <c r="BI100" s="436"/>
      <c r="BJ100" s="436"/>
      <c r="EZ100" s="434"/>
      <c r="FA100" s="434"/>
      <c r="FB100" s="434"/>
      <c r="FC100" s="434"/>
      <c r="FD100" s="434"/>
      <c r="FE100" s="434"/>
      <c r="FF100" s="434"/>
      <c r="FG100" s="434"/>
      <c r="FH100" s="434"/>
      <c r="FI100" s="434"/>
      <c r="FJ100" s="434"/>
      <c r="FK100" s="434"/>
      <c r="FL100" s="434"/>
    </row>
    <row r="101" spans="1:168" ht="6" customHeight="1">
      <c r="A101" s="398"/>
      <c r="B101" s="398"/>
      <c r="C101" s="398"/>
      <c r="D101" s="398"/>
      <c r="E101" s="398"/>
      <c r="F101" s="398"/>
      <c r="G101" s="398"/>
      <c r="H101" s="398"/>
      <c r="I101" s="398"/>
      <c r="J101" s="398"/>
      <c r="K101" s="398"/>
      <c r="L101" s="398"/>
      <c r="M101" s="398"/>
      <c r="N101" s="398"/>
      <c r="O101" s="398"/>
      <c r="P101" s="398"/>
      <c r="Q101" s="398"/>
      <c r="R101" s="398"/>
      <c r="S101" s="398"/>
      <c r="T101" s="436"/>
      <c r="U101" s="436"/>
      <c r="V101" s="436"/>
      <c r="W101" s="436"/>
      <c r="AA101" s="436"/>
      <c r="AB101" s="436"/>
      <c r="AC101" s="436"/>
      <c r="AD101" s="436"/>
      <c r="AE101" s="436"/>
      <c r="AF101" s="436"/>
      <c r="AG101" s="436"/>
      <c r="AH101" s="436"/>
      <c r="AI101" s="436"/>
      <c r="AJ101" s="436"/>
      <c r="AK101" s="436"/>
      <c r="AL101" s="436"/>
      <c r="AM101" s="436"/>
      <c r="AN101" s="436"/>
      <c r="AO101" s="436"/>
      <c r="AP101" s="436"/>
      <c r="AQ101" s="436"/>
      <c r="AR101" s="436"/>
      <c r="AS101" s="436"/>
      <c r="AT101" s="436"/>
      <c r="AU101" s="436"/>
      <c r="AV101" s="436"/>
      <c r="AW101" s="436"/>
      <c r="AX101" s="436"/>
      <c r="AY101" s="436"/>
      <c r="AZ101" s="436"/>
      <c r="BA101" s="436"/>
      <c r="BB101" s="436"/>
      <c r="BC101" s="436"/>
      <c r="BD101" s="436"/>
      <c r="BE101" s="436"/>
      <c r="BF101" s="436"/>
      <c r="BG101" s="436"/>
      <c r="BH101" s="436"/>
      <c r="BI101" s="436"/>
      <c r="BJ101" s="436"/>
    </row>
    <row r="102" spans="1:168" ht="6" customHeight="1">
      <c r="A102" s="398"/>
      <c r="B102" s="398"/>
      <c r="C102" s="398"/>
      <c r="D102" s="398"/>
      <c r="E102" s="398"/>
      <c r="F102" s="398"/>
      <c r="G102" s="398"/>
      <c r="H102" s="398"/>
      <c r="I102" s="398"/>
      <c r="J102" s="398"/>
      <c r="K102" s="398"/>
      <c r="L102" s="398"/>
      <c r="M102" s="398"/>
      <c r="N102" s="398"/>
      <c r="O102" s="398"/>
      <c r="P102" s="398"/>
      <c r="Q102" s="398"/>
      <c r="R102" s="398"/>
      <c r="S102" s="398"/>
      <c r="T102" s="436"/>
      <c r="U102" s="436"/>
      <c r="V102" s="436"/>
      <c r="W102" s="436"/>
      <c r="Z102" s="436"/>
      <c r="AA102" s="436"/>
      <c r="AB102" s="436"/>
      <c r="AC102" s="436"/>
      <c r="AD102" s="436"/>
      <c r="AE102" s="436"/>
      <c r="AF102" s="436"/>
      <c r="AG102" s="436"/>
      <c r="AH102" s="436"/>
      <c r="AI102" s="436"/>
      <c r="AJ102" s="436"/>
      <c r="AK102" s="436"/>
      <c r="AL102" s="436"/>
      <c r="AM102" s="436"/>
      <c r="AN102" s="436"/>
      <c r="AO102" s="436"/>
      <c r="AP102" s="436"/>
      <c r="AQ102" s="436"/>
      <c r="AR102" s="436"/>
      <c r="AS102" s="436"/>
      <c r="AT102" s="436"/>
      <c r="AU102" s="436"/>
      <c r="AV102" s="436"/>
      <c r="AW102" s="436"/>
      <c r="AX102" s="436"/>
      <c r="AY102" s="436"/>
      <c r="AZ102" s="436"/>
      <c r="BA102" s="436"/>
      <c r="BB102" s="436"/>
      <c r="BC102" s="436"/>
      <c r="BD102" s="436"/>
      <c r="BE102" s="436"/>
      <c r="BF102" s="436"/>
      <c r="BG102" s="436"/>
      <c r="BH102" s="436"/>
      <c r="BI102" s="436"/>
      <c r="BJ102" s="436"/>
    </row>
    <row r="103" spans="1:168" ht="6" customHeight="1">
      <c r="A103" s="398"/>
      <c r="B103" s="398"/>
      <c r="C103" s="398"/>
      <c r="D103" s="398"/>
      <c r="E103" s="398"/>
      <c r="F103" s="398"/>
      <c r="G103" s="398"/>
      <c r="H103" s="398"/>
      <c r="I103" s="398"/>
      <c r="J103" s="398"/>
      <c r="K103" s="398"/>
      <c r="L103" s="398"/>
      <c r="M103" s="398"/>
      <c r="N103" s="398"/>
      <c r="O103" s="398"/>
      <c r="P103" s="398"/>
      <c r="Q103" s="398"/>
      <c r="R103" s="398"/>
      <c r="S103" s="398"/>
      <c r="T103" s="436"/>
      <c r="U103" s="436"/>
      <c r="V103" s="436"/>
      <c r="W103" s="436"/>
      <c r="Z103" s="436"/>
      <c r="AA103" s="436"/>
      <c r="AB103" s="436"/>
      <c r="AC103" s="436"/>
      <c r="AD103" s="436"/>
      <c r="AE103" s="436"/>
      <c r="AF103" s="436"/>
      <c r="AG103" s="436"/>
      <c r="AH103" s="436"/>
      <c r="AI103" s="436"/>
      <c r="AJ103" s="436"/>
      <c r="AK103" s="436"/>
      <c r="AL103" s="436"/>
      <c r="AM103" s="436"/>
      <c r="AN103" s="436"/>
      <c r="AO103" s="436"/>
      <c r="AP103" s="436"/>
      <c r="AQ103" s="436"/>
      <c r="AR103" s="436"/>
      <c r="AS103" s="436"/>
      <c r="AT103" s="436"/>
      <c r="AU103" s="436"/>
      <c r="AV103" s="436"/>
      <c r="AW103" s="436"/>
      <c r="AX103" s="436"/>
      <c r="AY103" s="436"/>
      <c r="AZ103" s="436"/>
      <c r="BA103" s="436"/>
      <c r="BB103" s="436"/>
      <c r="BC103" s="436"/>
      <c r="BD103" s="436"/>
      <c r="BE103" s="436"/>
      <c r="BF103" s="436"/>
      <c r="BG103" s="436"/>
      <c r="BH103" s="436"/>
      <c r="BI103" s="436"/>
      <c r="BJ103" s="436"/>
    </row>
    <row r="104" spans="1:168" ht="6" customHeight="1">
      <c r="A104" s="398"/>
      <c r="B104" s="398"/>
      <c r="C104" s="398"/>
      <c r="D104" s="398"/>
      <c r="E104" s="398"/>
      <c r="F104" s="398"/>
      <c r="G104" s="398"/>
      <c r="H104" s="398"/>
      <c r="I104" s="398"/>
      <c r="J104" s="398"/>
      <c r="K104" s="398"/>
      <c r="L104" s="398"/>
      <c r="M104" s="398"/>
      <c r="N104" s="398"/>
      <c r="O104" s="398"/>
      <c r="P104" s="398"/>
      <c r="Q104" s="398"/>
      <c r="R104" s="398"/>
      <c r="S104" s="398"/>
      <c r="T104" s="436"/>
      <c r="U104" s="436"/>
      <c r="V104" s="436"/>
      <c r="W104" s="436"/>
      <c r="Z104" s="436"/>
      <c r="AA104" s="436"/>
      <c r="AB104" s="436"/>
      <c r="AC104" s="436"/>
      <c r="AD104" s="436"/>
      <c r="AE104" s="436"/>
      <c r="AF104" s="436"/>
      <c r="AG104" s="436"/>
      <c r="AH104" s="436"/>
      <c r="AI104" s="436"/>
      <c r="AJ104" s="436"/>
      <c r="AK104" s="436"/>
      <c r="AL104" s="436"/>
      <c r="AM104" s="436"/>
      <c r="AN104" s="436"/>
      <c r="AO104" s="436"/>
      <c r="AP104" s="436"/>
      <c r="AQ104" s="436"/>
      <c r="AR104" s="436"/>
      <c r="AS104" s="436"/>
      <c r="AT104" s="436"/>
      <c r="AU104" s="436"/>
      <c r="AV104" s="436"/>
      <c r="AW104" s="436"/>
      <c r="AX104" s="436"/>
      <c r="AY104" s="436"/>
      <c r="AZ104" s="436"/>
      <c r="BA104" s="436"/>
      <c r="BB104" s="436"/>
      <c r="BC104" s="436"/>
      <c r="BD104" s="436"/>
      <c r="BE104" s="436"/>
      <c r="BF104" s="436"/>
      <c r="BG104" s="436"/>
      <c r="BH104" s="436"/>
      <c r="BI104" s="436"/>
      <c r="BJ104" s="436"/>
    </row>
    <row r="105" spans="1:168" ht="6" customHeight="1">
      <c r="A105" s="435"/>
      <c r="B105" s="398"/>
      <c r="C105" s="398"/>
      <c r="D105" s="398"/>
      <c r="E105" s="398"/>
      <c r="F105" s="398"/>
      <c r="G105" s="398"/>
      <c r="H105" s="398"/>
      <c r="I105" s="398"/>
      <c r="J105" s="398"/>
      <c r="K105" s="398"/>
      <c r="L105" s="398"/>
      <c r="M105" s="398"/>
      <c r="N105" s="398"/>
      <c r="O105" s="398"/>
      <c r="P105" s="398"/>
      <c r="Q105" s="398"/>
      <c r="R105" s="398"/>
      <c r="S105" s="398"/>
      <c r="T105" s="436"/>
      <c r="U105" s="436"/>
      <c r="V105" s="436"/>
      <c r="Z105" s="436"/>
      <c r="AA105" s="436"/>
      <c r="AB105" s="436"/>
      <c r="AC105" s="436"/>
      <c r="AD105" s="436"/>
      <c r="AE105" s="436"/>
      <c r="AF105" s="436"/>
      <c r="AG105" s="436"/>
      <c r="AH105" s="436"/>
      <c r="AI105" s="436"/>
      <c r="AJ105" s="436"/>
      <c r="AK105" s="436"/>
      <c r="AL105" s="436"/>
      <c r="AM105" s="436"/>
      <c r="AN105" s="436"/>
      <c r="AO105" s="436"/>
      <c r="AP105" s="436"/>
      <c r="AQ105" s="436"/>
      <c r="AR105" s="436"/>
      <c r="AS105" s="436"/>
      <c r="AT105" s="436"/>
      <c r="AU105" s="436"/>
      <c r="AV105" s="436"/>
      <c r="AW105" s="436"/>
      <c r="AX105" s="436"/>
      <c r="AY105" s="436"/>
      <c r="AZ105" s="436"/>
      <c r="BA105" s="436"/>
      <c r="BB105" s="436"/>
      <c r="BC105" s="436"/>
      <c r="BD105" s="436"/>
      <c r="BE105" s="436"/>
      <c r="BF105" s="436"/>
      <c r="BG105" s="436"/>
      <c r="BH105" s="436"/>
      <c r="BI105" s="436"/>
      <c r="BJ105" s="436"/>
    </row>
    <row r="106" spans="1:168" ht="6" customHeight="1">
      <c r="A106" s="435"/>
      <c r="B106" s="398"/>
      <c r="C106" s="398"/>
      <c r="D106" s="398"/>
      <c r="E106" s="398"/>
      <c r="F106" s="398"/>
      <c r="G106" s="398"/>
      <c r="H106" s="398"/>
      <c r="I106" s="398"/>
      <c r="J106" s="398"/>
      <c r="K106" s="398"/>
      <c r="L106" s="398"/>
      <c r="M106" s="398"/>
      <c r="N106" s="398"/>
      <c r="O106" s="398"/>
      <c r="P106" s="398"/>
      <c r="Q106" s="398"/>
      <c r="R106" s="398"/>
      <c r="S106" s="398"/>
      <c r="T106" s="436"/>
      <c r="U106" s="436"/>
      <c r="V106" s="436"/>
      <c r="Z106" s="436"/>
      <c r="AA106" s="436"/>
      <c r="AB106" s="436"/>
      <c r="AC106" s="436"/>
      <c r="AD106" s="436"/>
      <c r="AE106" s="436"/>
      <c r="AF106" s="436"/>
      <c r="AG106" s="436"/>
      <c r="AH106" s="436"/>
      <c r="AI106" s="436"/>
      <c r="AJ106" s="436"/>
      <c r="AK106" s="436"/>
      <c r="AL106" s="436"/>
      <c r="AM106" s="436"/>
      <c r="AN106" s="436"/>
      <c r="AO106" s="436"/>
      <c r="AP106" s="436"/>
      <c r="AQ106" s="436"/>
      <c r="AR106" s="436"/>
      <c r="AS106" s="436"/>
      <c r="AT106" s="436"/>
      <c r="AU106" s="436"/>
      <c r="AV106" s="436"/>
      <c r="AW106" s="436"/>
      <c r="AX106" s="436"/>
      <c r="AY106" s="436"/>
      <c r="AZ106" s="436"/>
      <c r="BA106" s="436"/>
      <c r="BB106" s="436"/>
      <c r="BC106" s="436"/>
      <c r="BD106" s="436"/>
      <c r="BE106" s="436"/>
      <c r="BF106" s="436"/>
      <c r="BG106" s="436"/>
      <c r="BH106" s="436"/>
      <c r="BI106" s="436"/>
      <c r="BJ106" s="436"/>
    </row>
    <row r="107" spans="1:168" ht="6" customHeight="1">
      <c r="A107" s="435"/>
      <c r="B107" s="398"/>
      <c r="C107" s="398"/>
      <c r="D107" s="398"/>
      <c r="E107" s="398"/>
      <c r="F107" s="398"/>
      <c r="G107" s="398"/>
      <c r="H107" s="398"/>
      <c r="I107" s="398"/>
      <c r="J107" s="398"/>
      <c r="K107" s="398"/>
      <c r="L107" s="398"/>
      <c r="M107" s="398"/>
      <c r="N107" s="398"/>
      <c r="O107" s="398"/>
      <c r="P107" s="398"/>
      <c r="Q107" s="398"/>
      <c r="R107" s="398"/>
      <c r="S107" s="398"/>
      <c r="T107" s="436"/>
      <c r="U107" s="436"/>
      <c r="V107" s="436"/>
      <c r="Z107" s="436"/>
      <c r="AA107" s="436"/>
      <c r="AB107" s="436"/>
      <c r="AC107" s="436"/>
      <c r="AD107" s="436"/>
      <c r="AE107" s="436"/>
      <c r="AF107" s="436"/>
      <c r="AG107" s="436"/>
      <c r="AH107" s="436"/>
      <c r="AI107" s="436"/>
      <c r="AJ107" s="436"/>
      <c r="AK107" s="436"/>
      <c r="AL107" s="436"/>
      <c r="AM107" s="436"/>
      <c r="AN107" s="436"/>
      <c r="AO107" s="436"/>
      <c r="AP107" s="436"/>
      <c r="AQ107" s="436"/>
      <c r="AR107" s="436"/>
      <c r="AS107" s="436"/>
      <c r="AT107" s="436"/>
      <c r="AU107" s="436"/>
      <c r="AV107" s="436"/>
      <c r="AW107" s="436"/>
      <c r="AX107" s="436"/>
      <c r="AY107" s="436"/>
      <c r="AZ107" s="436"/>
      <c r="BA107" s="436"/>
      <c r="BB107" s="436"/>
      <c r="BC107" s="436"/>
      <c r="BD107" s="436"/>
      <c r="BE107" s="436"/>
      <c r="BF107" s="436"/>
      <c r="BG107" s="436"/>
      <c r="BH107" s="436"/>
      <c r="BI107" s="436"/>
      <c r="BJ107" s="436"/>
    </row>
    <row r="108" spans="1:168" ht="6" customHeight="1">
      <c r="A108" s="435"/>
      <c r="B108" s="398"/>
      <c r="C108" s="398"/>
      <c r="D108" s="398"/>
      <c r="E108" s="398"/>
      <c r="F108" s="398"/>
      <c r="G108" s="398"/>
      <c r="H108" s="398"/>
      <c r="I108" s="398"/>
      <c r="J108" s="398"/>
      <c r="K108" s="398"/>
      <c r="L108" s="398"/>
      <c r="M108" s="398"/>
      <c r="N108" s="398"/>
      <c r="O108" s="398"/>
      <c r="P108" s="398"/>
      <c r="Q108" s="398"/>
      <c r="R108" s="398"/>
      <c r="S108" s="435"/>
      <c r="T108" s="436"/>
      <c r="U108" s="436"/>
      <c r="X108" s="436"/>
      <c r="Y108" s="436"/>
      <c r="Z108" s="436"/>
      <c r="AA108" s="436"/>
      <c r="AB108" s="436"/>
      <c r="AC108" s="436"/>
      <c r="AD108" s="436"/>
      <c r="AE108" s="436"/>
      <c r="AF108" s="436"/>
      <c r="AG108" s="436"/>
      <c r="AH108" s="436"/>
      <c r="AI108" s="436"/>
      <c r="AJ108" s="436"/>
      <c r="AK108" s="436"/>
      <c r="AL108" s="436"/>
      <c r="AM108" s="436"/>
      <c r="AN108" s="436"/>
      <c r="AO108" s="436"/>
      <c r="AP108" s="436"/>
      <c r="AQ108" s="436"/>
      <c r="AR108" s="436"/>
      <c r="AS108" s="436"/>
      <c r="AT108" s="436"/>
      <c r="AU108" s="436"/>
      <c r="AV108" s="436"/>
      <c r="AW108" s="436"/>
      <c r="AX108" s="436"/>
      <c r="AY108" s="436"/>
      <c r="AZ108" s="436"/>
      <c r="BA108" s="436"/>
      <c r="BB108" s="436"/>
      <c r="BC108" s="436"/>
      <c r="BD108" s="436"/>
      <c r="BE108" s="436"/>
      <c r="BF108" s="436"/>
      <c r="BG108" s="436"/>
      <c r="BH108" s="436"/>
      <c r="BI108" s="436"/>
      <c r="BJ108" s="436"/>
    </row>
    <row r="109" spans="1:168" ht="6" customHeight="1">
      <c r="A109" s="435"/>
      <c r="B109" s="398"/>
      <c r="C109" s="398"/>
      <c r="D109" s="398"/>
      <c r="E109" s="398"/>
      <c r="F109" s="398"/>
      <c r="G109" s="398"/>
      <c r="H109" s="398"/>
      <c r="I109" s="398"/>
      <c r="J109" s="398"/>
      <c r="K109" s="398"/>
      <c r="L109" s="398"/>
      <c r="M109" s="398"/>
      <c r="N109" s="398"/>
      <c r="O109" s="398"/>
      <c r="P109" s="398"/>
      <c r="Q109" s="398"/>
      <c r="R109" s="398"/>
      <c r="S109" s="435"/>
      <c r="T109" s="436"/>
      <c r="X109" s="436"/>
      <c r="Y109" s="436"/>
      <c r="Z109" s="436"/>
      <c r="AA109" s="436"/>
      <c r="AB109" s="436"/>
      <c r="AC109" s="436"/>
      <c r="AD109" s="436"/>
      <c r="AE109" s="436"/>
      <c r="AF109" s="436"/>
      <c r="AG109" s="436"/>
      <c r="AH109" s="436"/>
      <c r="AI109" s="436"/>
      <c r="AJ109" s="436"/>
      <c r="AK109" s="436"/>
      <c r="AL109" s="436"/>
      <c r="AM109" s="436"/>
      <c r="AN109" s="436"/>
      <c r="AO109" s="436"/>
      <c r="AP109" s="436"/>
      <c r="AQ109" s="436"/>
      <c r="AR109" s="436"/>
      <c r="AS109" s="436"/>
      <c r="AT109" s="436"/>
      <c r="AU109" s="436"/>
      <c r="AV109" s="436"/>
      <c r="AW109" s="436"/>
      <c r="AX109" s="436"/>
      <c r="AY109" s="436"/>
      <c r="AZ109" s="436"/>
      <c r="BA109" s="436"/>
      <c r="BB109" s="436"/>
      <c r="BC109" s="436"/>
      <c r="BD109" s="436"/>
      <c r="BE109" s="436"/>
      <c r="BF109" s="436"/>
      <c r="BG109" s="436"/>
      <c r="BH109" s="436"/>
      <c r="BI109" s="436"/>
      <c r="BJ109" s="436"/>
    </row>
    <row r="110" spans="1:168" ht="6" customHeight="1">
      <c r="A110" s="435"/>
      <c r="B110" s="398"/>
      <c r="C110" s="398"/>
      <c r="D110" s="398"/>
      <c r="E110" s="398"/>
      <c r="F110" s="398"/>
      <c r="G110" s="398"/>
      <c r="H110" s="398"/>
      <c r="I110" s="398"/>
      <c r="J110" s="398"/>
      <c r="K110" s="398"/>
      <c r="L110" s="398"/>
      <c r="M110" s="398"/>
      <c r="N110" s="398"/>
      <c r="O110" s="398"/>
      <c r="P110" s="398"/>
      <c r="Q110" s="398"/>
      <c r="R110" s="435"/>
      <c r="S110" s="398"/>
      <c r="T110" s="436"/>
      <c r="X110" s="436"/>
      <c r="Y110" s="436"/>
      <c r="Z110" s="436"/>
      <c r="AA110" s="436"/>
      <c r="AB110" s="436"/>
      <c r="AC110" s="436"/>
      <c r="AD110" s="436"/>
      <c r="AE110" s="436"/>
      <c r="AF110" s="436"/>
      <c r="AG110" s="436"/>
      <c r="AH110" s="436"/>
      <c r="AI110" s="436"/>
      <c r="AJ110" s="436"/>
      <c r="AK110" s="436"/>
      <c r="AL110" s="436"/>
      <c r="AM110" s="436"/>
      <c r="AN110" s="436"/>
      <c r="AO110" s="436"/>
      <c r="AP110" s="436"/>
      <c r="AQ110" s="436"/>
      <c r="AR110" s="436"/>
      <c r="AS110" s="436"/>
      <c r="AT110" s="436"/>
      <c r="AU110" s="436"/>
      <c r="AV110" s="436"/>
      <c r="AW110" s="436"/>
      <c r="AX110" s="436"/>
      <c r="AY110" s="436"/>
      <c r="AZ110" s="436"/>
      <c r="BA110" s="436"/>
      <c r="BB110" s="436"/>
      <c r="BC110" s="436"/>
      <c r="BD110" s="436"/>
      <c r="BE110" s="436"/>
      <c r="BF110" s="436"/>
      <c r="BG110" s="436"/>
      <c r="BH110" s="436"/>
      <c r="BI110" s="436"/>
      <c r="BJ110" s="436"/>
    </row>
    <row r="111" spans="1:168" ht="6" customHeight="1">
      <c r="A111" s="435"/>
      <c r="B111" s="398"/>
      <c r="C111" s="398"/>
      <c r="D111" s="398"/>
      <c r="E111" s="398"/>
      <c r="F111" s="398"/>
      <c r="G111" s="398"/>
      <c r="H111" s="398"/>
      <c r="I111" s="398"/>
      <c r="J111" s="398"/>
      <c r="K111" s="398"/>
      <c r="L111" s="398"/>
      <c r="M111" s="398"/>
      <c r="N111" s="398"/>
      <c r="O111" s="398"/>
      <c r="P111" s="398"/>
      <c r="Q111" s="398"/>
      <c r="R111" s="435"/>
      <c r="S111" s="398"/>
      <c r="T111" s="436"/>
      <c r="X111" s="436"/>
      <c r="Y111" s="436"/>
      <c r="Z111" s="436"/>
      <c r="AA111" s="436"/>
      <c r="AB111" s="436"/>
      <c r="AC111" s="436"/>
      <c r="AD111" s="436"/>
      <c r="AE111" s="436"/>
      <c r="AF111" s="436"/>
      <c r="AG111" s="436"/>
      <c r="AH111" s="436"/>
      <c r="AI111" s="436"/>
      <c r="AJ111" s="436"/>
      <c r="AK111" s="436"/>
      <c r="AL111" s="436"/>
      <c r="AM111" s="436"/>
      <c r="AN111" s="436"/>
      <c r="AO111" s="436"/>
      <c r="AP111" s="436"/>
      <c r="AQ111" s="436"/>
      <c r="AR111" s="436"/>
      <c r="AS111" s="436"/>
      <c r="AT111" s="436"/>
      <c r="AU111" s="436"/>
      <c r="AV111" s="436"/>
      <c r="AW111" s="436"/>
      <c r="AX111" s="436"/>
      <c r="AY111" s="436"/>
      <c r="AZ111" s="436"/>
      <c r="BA111" s="436"/>
      <c r="BB111" s="436"/>
      <c r="BC111" s="436"/>
      <c r="BD111" s="436"/>
      <c r="BE111" s="436"/>
      <c r="BF111" s="436"/>
      <c r="BG111" s="436"/>
      <c r="BH111" s="436"/>
      <c r="BI111" s="436"/>
      <c r="BJ111" s="436"/>
    </row>
    <row r="112" spans="1:168" ht="6" customHeight="1">
      <c r="A112" s="435"/>
      <c r="B112" s="435"/>
      <c r="C112" s="398"/>
      <c r="D112" s="398"/>
      <c r="E112" s="398"/>
      <c r="F112" s="398"/>
      <c r="G112" s="398"/>
      <c r="H112" s="398"/>
      <c r="I112" s="398"/>
      <c r="J112" s="398"/>
      <c r="K112" s="398"/>
      <c r="L112" s="398"/>
      <c r="M112" s="398"/>
      <c r="N112" s="398"/>
      <c r="O112" s="398"/>
      <c r="P112" s="398"/>
      <c r="Q112" s="435"/>
      <c r="R112" s="398"/>
      <c r="X112" s="436"/>
      <c r="Y112" s="436"/>
      <c r="Z112" s="436"/>
      <c r="AA112" s="436"/>
      <c r="AB112" s="436"/>
      <c r="AC112" s="436"/>
      <c r="AD112" s="436"/>
      <c r="AE112" s="436"/>
      <c r="AF112" s="436"/>
      <c r="AG112" s="436"/>
      <c r="AH112" s="436"/>
      <c r="AI112" s="436"/>
      <c r="AJ112" s="436"/>
      <c r="AK112" s="436"/>
      <c r="AL112" s="436"/>
      <c r="AM112" s="436"/>
      <c r="AN112" s="436"/>
      <c r="AO112" s="436"/>
      <c r="AP112" s="436"/>
      <c r="AQ112" s="436"/>
      <c r="AR112" s="436"/>
      <c r="AS112" s="436"/>
      <c r="AT112" s="436"/>
      <c r="AU112" s="436"/>
      <c r="AV112" s="436"/>
      <c r="AW112" s="436"/>
      <c r="AX112" s="436"/>
      <c r="AY112" s="436"/>
      <c r="AZ112" s="436"/>
      <c r="BA112" s="436"/>
      <c r="BB112" s="436"/>
      <c r="BC112" s="436"/>
      <c r="BD112" s="436"/>
      <c r="BE112" s="436"/>
      <c r="BF112" s="436"/>
      <c r="BG112" s="436"/>
      <c r="BH112" s="436"/>
      <c r="BI112" s="436"/>
      <c r="BJ112" s="436"/>
    </row>
    <row r="113" spans="1:62" ht="6" customHeight="1">
      <c r="A113" s="435"/>
      <c r="B113" s="435"/>
      <c r="C113" s="398"/>
      <c r="D113" s="398"/>
      <c r="E113" s="398"/>
      <c r="F113" s="398"/>
      <c r="G113" s="398"/>
      <c r="H113" s="398"/>
      <c r="I113" s="398"/>
      <c r="J113" s="398"/>
      <c r="K113" s="398"/>
      <c r="L113" s="398"/>
      <c r="M113" s="398"/>
      <c r="N113" s="398"/>
      <c r="O113" s="398"/>
      <c r="P113" s="398"/>
      <c r="Q113" s="435"/>
      <c r="R113" s="398"/>
      <c r="X113" s="436"/>
      <c r="Y113" s="436"/>
      <c r="Z113" s="436"/>
      <c r="AA113" s="436"/>
      <c r="AB113" s="436"/>
      <c r="AC113" s="436"/>
      <c r="AD113" s="436"/>
      <c r="AE113" s="436"/>
      <c r="AF113" s="436"/>
      <c r="AG113" s="436"/>
      <c r="AH113" s="436"/>
      <c r="AI113" s="436"/>
      <c r="AJ113" s="436"/>
      <c r="AK113" s="436"/>
      <c r="AL113" s="436"/>
      <c r="AM113" s="436"/>
      <c r="AN113" s="436"/>
      <c r="AO113" s="436"/>
      <c r="AP113" s="436"/>
      <c r="AQ113" s="436"/>
      <c r="AR113" s="436"/>
      <c r="AS113" s="436"/>
      <c r="AT113" s="436"/>
      <c r="AU113" s="436"/>
      <c r="AV113" s="436"/>
      <c r="AW113" s="436"/>
      <c r="AX113" s="436"/>
      <c r="AY113" s="436"/>
      <c r="AZ113" s="436"/>
      <c r="BA113" s="436"/>
      <c r="BB113" s="436"/>
      <c r="BC113" s="436"/>
      <c r="BD113" s="436"/>
      <c r="BE113" s="436"/>
      <c r="BF113" s="436"/>
      <c r="BG113" s="436"/>
      <c r="BH113" s="436"/>
      <c r="BI113" s="436"/>
      <c r="BJ113" s="436"/>
    </row>
    <row r="114" spans="1:62" ht="6" customHeight="1">
      <c r="A114" s="435"/>
      <c r="B114" s="435"/>
      <c r="C114" s="398"/>
      <c r="D114" s="398"/>
      <c r="E114" s="398"/>
      <c r="F114" s="398"/>
      <c r="G114" s="398"/>
      <c r="H114" s="398"/>
      <c r="I114" s="398"/>
      <c r="J114" s="398"/>
      <c r="K114" s="398"/>
      <c r="L114" s="398"/>
      <c r="M114" s="398"/>
      <c r="N114" s="398"/>
      <c r="O114" s="398"/>
      <c r="P114" s="435"/>
      <c r="Q114" s="398"/>
      <c r="W114" s="436"/>
      <c r="X114" s="436"/>
      <c r="Y114" s="436"/>
      <c r="Z114" s="436"/>
      <c r="AA114" s="436"/>
      <c r="AB114" s="436"/>
      <c r="AC114" s="436"/>
      <c r="AD114" s="436"/>
      <c r="AE114" s="436"/>
      <c r="AF114" s="436"/>
      <c r="AG114" s="436"/>
      <c r="AH114" s="436"/>
      <c r="AI114" s="436"/>
      <c r="AJ114" s="436"/>
      <c r="AK114" s="436"/>
      <c r="AL114" s="436"/>
      <c r="AM114" s="436"/>
      <c r="AN114" s="436"/>
      <c r="AO114" s="436"/>
      <c r="AP114" s="436"/>
      <c r="AQ114" s="436"/>
      <c r="AR114" s="436"/>
      <c r="AS114" s="436"/>
      <c r="AT114" s="436"/>
      <c r="AU114" s="436"/>
      <c r="AV114" s="436"/>
      <c r="AW114" s="436"/>
      <c r="AX114" s="436"/>
      <c r="AY114" s="436"/>
      <c r="AZ114" s="436"/>
      <c r="BA114" s="436"/>
      <c r="BB114" s="436"/>
      <c r="BC114" s="436"/>
      <c r="BD114" s="436"/>
      <c r="BE114" s="436"/>
      <c r="BF114" s="436"/>
      <c r="BG114" s="436"/>
      <c r="BH114" s="436"/>
      <c r="BI114" s="436"/>
      <c r="BJ114" s="436"/>
    </row>
    <row r="115" spans="1:62" ht="6" customHeight="1">
      <c r="A115" s="398"/>
      <c r="B115" s="435"/>
      <c r="C115" s="398"/>
      <c r="D115" s="398"/>
      <c r="E115" s="398"/>
      <c r="F115" s="398"/>
      <c r="G115" s="398"/>
      <c r="H115" s="398"/>
      <c r="I115" s="398"/>
      <c r="J115" s="398"/>
      <c r="K115" s="398"/>
      <c r="L115" s="398"/>
      <c r="M115" s="398"/>
      <c r="N115" s="398"/>
      <c r="O115" s="435"/>
      <c r="P115" s="435"/>
      <c r="Q115" s="398"/>
      <c r="W115" s="436"/>
      <c r="X115" s="436"/>
      <c r="Y115" s="436"/>
      <c r="Z115" s="436"/>
      <c r="AA115" s="436"/>
      <c r="AB115" s="436"/>
      <c r="AC115" s="436"/>
      <c r="AD115" s="436"/>
      <c r="AE115" s="436"/>
      <c r="AF115" s="436"/>
      <c r="AG115" s="436"/>
      <c r="AH115" s="436"/>
      <c r="AI115" s="436"/>
      <c r="AJ115" s="436"/>
      <c r="AK115" s="436"/>
      <c r="AL115" s="436"/>
      <c r="AM115" s="436"/>
      <c r="AN115" s="436"/>
      <c r="AO115" s="436"/>
      <c r="AP115" s="436"/>
      <c r="AQ115" s="436"/>
      <c r="AR115" s="436"/>
      <c r="AS115" s="436"/>
      <c r="AT115" s="436"/>
      <c r="AU115" s="436"/>
      <c r="AV115" s="436"/>
      <c r="AW115" s="436"/>
      <c r="AX115" s="436"/>
      <c r="AY115" s="436"/>
      <c r="AZ115" s="436"/>
      <c r="BA115" s="436"/>
      <c r="BB115" s="436"/>
      <c r="BC115" s="436"/>
      <c r="BD115" s="436"/>
      <c r="BE115" s="436"/>
      <c r="BF115" s="436"/>
      <c r="BG115" s="436"/>
      <c r="BH115" s="436"/>
      <c r="BI115" s="436"/>
      <c r="BJ115" s="436"/>
    </row>
    <row r="116" spans="1:62" ht="6" customHeight="1">
      <c r="A116" s="398"/>
      <c r="B116" s="435"/>
      <c r="C116" s="398"/>
      <c r="D116" s="398"/>
      <c r="E116" s="398"/>
      <c r="F116" s="398"/>
      <c r="G116" s="398"/>
      <c r="H116" s="398"/>
      <c r="I116" s="398"/>
      <c r="J116" s="398"/>
      <c r="K116" s="398"/>
      <c r="L116" s="398"/>
      <c r="M116" s="398"/>
      <c r="N116" s="398"/>
      <c r="O116" s="435"/>
      <c r="P116" s="398"/>
      <c r="W116" s="436"/>
      <c r="X116" s="436"/>
      <c r="Y116" s="436"/>
      <c r="Z116" s="436"/>
      <c r="AA116" s="436"/>
      <c r="AB116" s="436"/>
      <c r="AC116" s="436"/>
      <c r="AD116" s="436"/>
      <c r="AE116" s="436"/>
      <c r="AF116" s="436"/>
      <c r="AG116" s="436"/>
      <c r="AH116" s="436"/>
      <c r="AI116" s="436"/>
      <c r="AJ116" s="436"/>
      <c r="AK116" s="436"/>
      <c r="AL116" s="436"/>
      <c r="AM116" s="436"/>
      <c r="AN116" s="436"/>
      <c r="AO116" s="436"/>
      <c r="AP116" s="436"/>
      <c r="AQ116" s="436"/>
      <c r="AR116" s="436"/>
      <c r="AS116" s="436"/>
      <c r="AT116" s="436"/>
      <c r="AU116" s="436"/>
      <c r="AV116" s="436"/>
      <c r="AW116" s="436"/>
      <c r="AX116" s="436"/>
      <c r="AY116" s="436"/>
      <c r="AZ116" s="436"/>
      <c r="BA116" s="436"/>
      <c r="BB116" s="436"/>
      <c r="BC116" s="436"/>
      <c r="BD116" s="436"/>
      <c r="BE116" s="436"/>
      <c r="BF116" s="436"/>
      <c r="BG116" s="436"/>
      <c r="BH116" s="436"/>
      <c r="BI116" s="436"/>
      <c r="BJ116" s="436"/>
    </row>
    <row r="117" spans="1:62" ht="6" customHeight="1">
      <c r="A117" s="435"/>
      <c r="B117" s="435"/>
      <c r="C117" s="398"/>
      <c r="D117" s="398"/>
      <c r="E117" s="398"/>
      <c r="F117" s="398"/>
      <c r="G117" s="398"/>
      <c r="H117" s="398"/>
      <c r="I117" s="398"/>
      <c r="J117" s="398"/>
      <c r="K117" s="398"/>
      <c r="L117" s="398"/>
      <c r="M117" s="398"/>
      <c r="N117" s="398"/>
      <c r="O117" s="398"/>
      <c r="P117" s="398"/>
      <c r="V117" s="436"/>
      <c r="W117" s="436"/>
      <c r="X117" s="436"/>
      <c r="Y117" s="436"/>
      <c r="Z117" s="436"/>
      <c r="AA117" s="436"/>
      <c r="AB117" s="436"/>
      <c r="AC117" s="436"/>
      <c r="AD117" s="436"/>
      <c r="AE117" s="436"/>
      <c r="AF117" s="436"/>
      <c r="AG117" s="436"/>
      <c r="AH117" s="436"/>
      <c r="AI117" s="436"/>
      <c r="AJ117" s="436"/>
      <c r="AK117" s="436"/>
      <c r="AL117" s="436"/>
      <c r="AM117" s="436"/>
      <c r="AN117" s="436"/>
      <c r="AO117" s="436"/>
      <c r="AP117" s="436"/>
      <c r="AQ117" s="436"/>
      <c r="AR117" s="436"/>
      <c r="AS117" s="436"/>
      <c r="AT117" s="436"/>
      <c r="AU117" s="436"/>
      <c r="AV117" s="436"/>
      <c r="AW117" s="436"/>
      <c r="AX117" s="436"/>
      <c r="AY117" s="436"/>
      <c r="AZ117" s="436"/>
      <c r="BA117" s="436"/>
      <c r="BB117" s="436"/>
      <c r="BC117" s="436"/>
      <c r="BD117" s="436"/>
      <c r="BE117" s="436"/>
      <c r="BF117" s="436"/>
      <c r="BG117" s="436"/>
      <c r="BH117" s="436"/>
      <c r="BI117" s="436"/>
      <c r="BJ117" s="436"/>
    </row>
    <row r="118" spans="1:62" ht="6" customHeight="1">
      <c r="A118" s="435"/>
      <c r="B118" s="398"/>
      <c r="C118" s="398"/>
      <c r="D118" s="398"/>
      <c r="E118" s="398"/>
      <c r="F118" s="398"/>
      <c r="G118" s="398"/>
      <c r="H118" s="398"/>
      <c r="I118" s="398"/>
      <c r="J118" s="398"/>
      <c r="K118" s="398"/>
      <c r="L118" s="398"/>
      <c r="M118" s="398"/>
      <c r="N118" s="435"/>
      <c r="O118" s="398"/>
      <c r="U118" s="436"/>
      <c r="V118" s="436"/>
      <c r="W118" s="436"/>
      <c r="X118" s="436"/>
      <c r="Y118" s="436"/>
      <c r="Z118" s="436"/>
      <c r="AA118" s="436"/>
      <c r="AB118" s="436"/>
      <c r="AC118" s="436"/>
      <c r="AD118" s="436"/>
      <c r="AE118" s="436"/>
      <c r="AF118" s="436"/>
      <c r="AG118" s="436"/>
      <c r="AH118" s="436"/>
      <c r="AI118" s="436"/>
      <c r="AJ118" s="436"/>
      <c r="AK118" s="436"/>
      <c r="AL118" s="436"/>
      <c r="AM118" s="436"/>
      <c r="AN118" s="436"/>
      <c r="AO118" s="436"/>
      <c r="AP118" s="436"/>
      <c r="AQ118" s="436"/>
      <c r="AR118" s="436"/>
      <c r="AS118" s="436"/>
      <c r="AT118" s="436"/>
      <c r="AU118" s="436"/>
      <c r="AV118" s="436"/>
      <c r="AW118" s="436"/>
      <c r="AX118" s="436"/>
      <c r="AY118" s="436"/>
      <c r="AZ118" s="436"/>
      <c r="BA118" s="436"/>
      <c r="BB118" s="436"/>
      <c r="BC118" s="436"/>
      <c r="BD118" s="436"/>
      <c r="BE118" s="436"/>
      <c r="BF118" s="436"/>
      <c r="BG118" s="436"/>
      <c r="BH118" s="436"/>
      <c r="BI118" s="436"/>
      <c r="BJ118" s="436"/>
    </row>
    <row r="119" spans="1:62" ht="6" customHeight="1">
      <c r="A119" s="398"/>
      <c r="B119" s="398"/>
      <c r="C119" s="398"/>
      <c r="D119" s="398"/>
      <c r="E119" s="398"/>
      <c r="F119" s="398"/>
      <c r="G119" s="398"/>
      <c r="H119" s="398"/>
      <c r="I119" s="398"/>
      <c r="J119" s="398"/>
      <c r="K119" s="398"/>
      <c r="L119" s="398"/>
      <c r="M119" s="435"/>
      <c r="N119" s="435"/>
      <c r="U119" s="436"/>
      <c r="V119" s="436"/>
      <c r="W119" s="436"/>
      <c r="X119" s="436"/>
      <c r="Y119" s="436"/>
      <c r="Z119" s="436"/>
      <c r="AA119" s="436"/>
      <c r="AB119" s="436"/>
      <c r="AC119" s="436"/>
      <c r="AD119" s="436"/>
      <c r="AE119" s="436"/>
      <c r="AF119" s="436"/>
      <c r="AG119" s="436"/>
      <c r="AH119" s="436"/>
      <c r="AI119" s="436"/>
      <c r="AJ119" s="436"/>
      <c r="AK119" s="436"/>
      <c r="AL119" s="436"/>
      <c r="AM119" s="436"/>
      <c r="AN119" s="436"/>
      <c r="AO119" s="436"/>
      <c r="AP119" s="436"/>
      <c r="AQ119" s="436"/>
      <c r="AR119" s="436"/>
      <c r="AS119" s="436"/>
      <c r="AT119" s="436"/>
      <c r="AU119" s="436"/>
      <c r="AV119" s="436"/>
      <c r="AW119" s="436"/>
      <c r="AX119" s="436"/>
      <c r="AY119" s="436"/>
      <c r="AZ119" s="436"/>
      <c r="BA119" s="436"/>
      <c r="BB119" s="436"/>
      <c r="BC119" s="436"/>
      <c r="BD119" s="436"/>
      <c r="BE119" s="436"/>
      <c r="BF119" s="436"/>
      <c r="BG119" s="436"/>
      <c r="BH119" s="436"/>
      <c r="BI119" s="436"/>
      <c r="BJ119" s="436"/>
    </row>
    <row r="120" spans="1:62" ht="6" customHeight="1">
      <c r="A120" s="398"/>
      <c r="B120" s="398"/>
      <c r="C120" s="398"/>
      <c r="D120" s="398"/>
      <c r="E120" s="398"/>
      <c r="F120" s="398"/>
      <c r="G120" s="398"/>
      <c r="H120" s="398"/>
      <c r="I120" s="398"/>
      <c r="J120" s="398"/>
      <c r="K120" s="398"/>
      <c r="L120" s="398"/>
      <c r="M120" s="435"/>
      <c r="N120" s="398"/>
      <c r="U120" s="436"/>
      <c r="V120" s="436"/>
      <c r="W120" s="436"/>
      <c r="X120" s="436"/>
      <c r="Y120" s="436"/>
      <c r="Z120" s="436"/>
      <c r="AA120" s="436"/>
      <c r="AB120" s="436"/>
      <c r="AC120" s="436"/>
      <c r="AD120" s="436"/>
      <c r="AE120" s="436"/>
      <c r="AF120" s="436"/>
      <c r="AG120" s="436"/>
      <c r="AH120" s="436"/>
      <c r="AI120" s="436"/>
      <c r="AJ120" s="436"/>
      <c r="AK120" s="436"/>
      <c r="AL120" s="436"/>
      <c r="AM120" s="436"/>
      <c r="AN120" s="436"/>
      <c r="AO120" s="436"/>
      <c r="AP120" s="436"/>
      <c r="AQ120" s="436"/>
      <c r="AR120" s="436"/>
      <c r="AS120" s="436"/>
      <c r="AT120" s="436"/>
      <c r="AU120" s="436"/>
      <c r="AV120" s="436"/>
      <c r="AW120" s="436"/>
      <c r="AX120" s="436"/>
      <c r="AY120" s="436"/>
      <c r="AZ120" s="436"/>
      <c r="BA120" s="436"/>
      <c r="BB120" s="436"/>
      <c r="BC120" s="436"/>
      <c r="BD120" s="436"/>
      <c r="BE120" s="436"/>
      <c r="BF120" s="436"/>
      <c r="BG120" s="436"/>
      <c r="BH120" s="436"/>
      <c r="BI120" s="436"/>
      <c r="BJ120" s="436"/>
    </row>
    <row r="121" spans="1:62" ht="6" customHeight="1">
      <c r="B121" s="398"/>
      <c r="C121" s="398"/>
      <c r="D121" s="398"/>
      <c r="E121" s="398"/>
      <c r="F121" s="398"/>
      <c r="G121" s="398"/>
      <c r="H121" s="398"/>
      <c r="I121" s="398"/>
      <c r="J121" s="398"/>
      <c r="K121" s="398"/>
      <c r="L121" s="435"/>
      <c r="M121" s="398"/>
      <c r="N121" s="398"/>
      <c r="S121" s="398"/>
      <c r="T121" s="436"/>
      <c r="U121" s="436"/>
      <c r="V121" s="436"/>
      <c r="W121" s="436"/>
      <c r="X121" s="436"/>
      <c r="Y121" s="436"/>
      <c r="Z121" s="436"/>
      <c r="AA121" s="436"/>
      <c r="AB121" s="436"/>
      <c r="AC121" s="436"/>
      <c r="AD121" s="436"/>
      <c r="AE121" s="436"/>
      <c r="AF121" s="436"/>
      <c r="AG121" s="436"/>
      <c r="AH121" s="436"/>
      <c r="AI121" s="436"/>
      <c r="AJ121" s="436"/>
      <c r="AK121" s="436"/>
      <c r="AL121" s="436"/>
      <c r="AM121" s="436"/>
      <c r="AN121" s="436"/>
      <c r="AO121" s="436"/>
      <c r="AP121" s="436"/>
      <c r="AQ121" s="436"/>
      <c r="AR121" s="436"/>
      <c r="AS121" s="436"/>
      <c r="AT121" s="436"/>
      <c r="AU121" s="436"/>
      <c r="AV121" s="436"/>
      <c r="AW121" s="436"/>
      <c r="AX121" s="436"/>
      <c r="AY121" s="436"/>
      <c r="AZ121" s="436"/>
      <c r="BA121" s="436"/>
      <c r="BB121" s="436"/>
      <c r="BC121" s="436"/>
      <c r="BD121" s="436"/>
      <c r="BE121" s="436"/>
      <c r="BF121" s="436"/>
      <c r="BG121" s="436"/>
      <c r="BH121" s="436"/>
      <c r="BI121" s="436"/>
      <c r="BJ121" s="436"/>
    </row>
    <row r="122" spans="1:62" ht="6" customHeight="1">
      <c r="B122" s="398"/>
      <c r="C122" s="398"/>
      <c r="D122" s="398"/>
      <c r="E122" s="398"/>
      <c r="F122" s="398"/>
      <c r="G122" s="398"/>
      <c r="H122" s="398"/>
      <c r="I122" s="398"/>
      <c r="J122" s="398"/>
      <c r="K122" s="435"/>
      <c r="L122" s="435"/>
      <c r="M122" s="398"/>
      <c r="S122" s="398"/>
      <c r="T122" s="436"/>
      <c r="U122" s="436"/>
      <c r="V122" s="436"/>
      <c r="W122" s="436"/>
      <c r="X122" s="436"/>
      <c r="Y122" s="436"/>
      <c r="Z122" s="436"/>
      <c r="AA122" s="436"/>
      <c r="AB122" s="436"/>
      <c r="AC122" s="436"/>
      <c r="AD122" s="436"/>
      <c r="AE122" s="436"/>
      <c r="AF122" s="436"/>
      <c r="AG122" s="436"/>
      <c r="AH122" s="436"/>
      <c r="AI122" s="436"/>
      <c r="AJ122" s="436"/>
      <c r="AK122" s="436"/>
      <c r="AL122" s="436"/>
      <c r="AM122" s="436"/>
      <c r="AN122" s="436"/>
      <c r="AO122" s="436"/>
      <c r="AP122" s="436"/>
      <c r="AQ122" s="436"/>
      <c r="AR122" s="436"/>
      <c r="AS122" s="436"/>
      <c r="AT122" s="436"/>
      <c r="AU122" s="436"/>
      <c r="AV122" s="436"/>
      <c r="AW122" s="436"/>
      <c r="AX122" s="436"/>
      <c r="AY122" s="436"/>
      <c r="AZ122" s="436"/>
      <c r="BA122" s="436"/>
      <c r="BB122" s="436"/>
      <c r="BC122" s="436"/>
      <c r="BD122" s="436"/>
      <c r="BE122" s="436"/>
      <c r="BF122" s="436"/>
      <c r="BG122" s="436"/>
      <c r="BH122" s="436"/>
      <c r="BI122" s="436"/>
      <c r="BJ122" s="436"/>
    </row>
    <row r="123" spans="1:62" ht="6" customHeight="1">
      <c r="B123" s="398"/>
      <c r="C123" s="398"/>
      <c r="D123" s="398"/>
      <c r="E123" s="398"/>
      <c r="F123" s="398"/>
      <c r="G123" s="398"/>
      <c r="H123" s="398"/>
      <c r="I123" s="398"/>
      <c r="J123" s="398"/>
      <c r="K123" s="435"/>
      <c r="L123" s="398"/>
      <c r="R123" s="398"/>
      <c r="S123" s="398"/>
      <c r="T123" s="436"/>
      <c r="U123" s="436"/>
      <c r="V123" s="436"/>
      <c r="W123" s="436"/>
      <c r="X123" s="436"/>
      <c r="Y123" s="436"/>
      <c r="Z123" s="436"/>
      <c r="AA123" s="436"/>
      <c r="AB123" s="436"/>
      <c r="AC123" s="436"/>
      <c r="AD123" s="436"/>
      <c r="AE123" s="436"/>
      <c r="AF123" s="436"/>
      <c r="AG123" s="436"/>
      <c r="AH123" s="436"/>
      <c r="AI123" s="436"/>
      <c r="AJ123" s="436"/>
      <c r="AK123" s="436"/>
      <c r="AL123" s="436"/>
      <c r="AM123" s="436"/>
      <c r="AN123" s="436"/>
      <c r="AO123" s="436"/>
      <c r="AP123" s="436"/>
      <c r="AQ123" s="436"/>
      <c r="AR123" s="436"/>
      <c r="AS123" s="436"/>
      <c r="AT123" s="436"/>
      <c r="AU123" s="436"/>
      <c r="AV123" s="436"/>
      <c r="AW123" s="436"/>
      <c r="AX123" s="436"/>
      <c r="AY123" s="436"/>
      <c r="AZ123" s="436"/>
      <c r="BA123" s="436"/>
      <c r="BB123" s="436"/>
      <c r="BC123" s="436"/>
      <c r="BD123" s="436"/>
      <c r="BE123" s="436"/>
      <c r="BF123" s="436"/>
      <c r="BG123" s="436"/>
      <c r="BH123" s="436"/>
      <c r="BI123" s="436"/>
      <c r="BJ123" s="436"/>
    </row>
    <row r="124" spans="1:62" ht="6" customHeight="1">
      <c r="B124" s="435"/>
      <c r="C124" s="435"/>
      <c r="D124" s="435"/>
      <c r="E124" s="435"/>
      <c r="F124" s="435"/>
      <c r="G124" s="435"/>
      <c r="H124" s="435"/>
      <c r="I124" s="435"/>
      <c r="J124" s="435"/>
      <c r="K124" s="398"/>
      <c r="L124" s="398"/>
      <c r="R124" s="398"/>
      <c r="S124" s="398"/>
      <c r="T124" s="436"/>
      <c r="U124" s="436"/>
      <c r="V124" s="436"/>
      <c r="W124" s="436"/>
      <c r="X124" s="436"/>
      <c r="Y124" s="436"/>
      <c r="Z124" s="436"/>
      <c r="AA124" s="436"/>
      <c r="AB124" s="436"/>
      <c r="AC124" s="436"/>
      <c r="AD124" s="436"/>
      <c r="AE124" s="436"/>
      <c r="AF124" s="436"/>
      <c r="AG124" s="436"/>
      <c r="AH124" s="436"/>
      <c r="AI124" s="436"/>
      <c r="AJ124" s="436"/>
      <c r="AK124" s="436"/>
      <c r="AL124" s="436"/>
      <c r="AM124" s="436"/>
      <c r="AN124" s="436"/>
      <c r="AO124" s="436"/>
      <c r="AP124" s="436"/>
      <c r="AQ124" s="436"/>
      <c r="AR124" s="436"/>
      <c r="AS124" s="436"/>
      <c r="AT124" s="436"/>
      <c r="AU124" s="436"/>
      <c r="AV124" s="436"/>
      <c r="AW124" s="436"/>
      <c r="AX124" s="436"/>
      <c r="AY124" s="436"/>
      <c r="AZ124" s="436"/>
      <c r="BA124" s="436"/>
      <c r="BB124" s="436"/>
      <c r="BC124" s="436"/>
      <c r="BD124" s="436"/>
      <c r="BE124" s="436"/>
      <c r="BF124" s="436"/>
      <c r="BG124" s="436"/>
      <c r="BH124" s="436"/>
      <c r="BI124" s="436"/>
      <c r="BJ124" s="436"/>
    </row>
    <row r="125" spans="1:62" ht="6" customHeight="1">
      <c r="B125" s="435"/>
      <c r="C125" s="435"/>
      <c r="D125" s="435"/>
      <c r="E125" s="435"/>
      <c r="F125" s="435"/>
      <c r="G125" s="435"/>
      <c r="H125" s="435"/>
      <c r="I125" s="435"/>
      <c r="J125" s="435"/>
      <c r="K125" s="398"/>
      <c r="Q125" s="398"/>
      <c r="R125" s="398"/>
      <c r="S125" s="398"/>
      <c r="T125" s="436"/>
      <c r="U125" s="436"/>
      <c r="V125" s="436"/>
      <c r="W125" s="436"/>
      <c r="X125" s="436"/>
      <c r="Y125" s="436"/>
      <c r="Z125" s="436"/>
      <c r="AA125" s="436"/>
      <c r="AB125" s="436"/>
      <c r="AC125" s="436"/>
      <c r="AD125" s="436"/>
      <c r="AE125" s="436"/>
      <c r="AF125" s="436"/>
      <c r="AG125" s="436"/>
      <c r="AH125" s="436"/>
      <c r="AI125" s="436"/>
      <c r="AJ125" s="436"/>
      <c r="AK125" s="436"/>
      <c r="AL125" s="436"/>
      <c r="AM125" s="436"/>
      <c r="AN125" s="436"/>
      <c r="AO125" s="436"/>
      <c r="AP125" s="436"/>
      <c r="AQ125" s="436"/>
      <c r="AR125" s="436"/>
      <c r="AS125" s="436"/>
      <c r="AT125" s="436"/>
      <c r="AU125" s="436"/>
      <c r="AV125" s="436"/>
      <c r="AW125" s="436"/>
      <c r="AX125" s="436"/>
      <c r="AY125" s="436"/>
      <c r="AZ125" s="436"/>
      <c r="BA125" s="436"/>
      <c r="BB125" s="436"/>
      <c r="BC125" s="436"/>
      <c r="BD125" s="436"/>
      <c r="BE125" s="436"/>
      <c r="BF125" s="436"/>
      <c r="BG125" s="436"/>
      <c r="BH125" s="436"/>
      <c r="BI125" s="436"/>
      <c r="BJ125" s="436"/>
    </row>
    <row r="126" spans="1:62" ht="6" customHeight="1">
      <c r="B126" s="398"/>
      <c r="C126" s="398"/>
      <c r="D126" s="398"/>
      <c r="E126" s="398"/>
      <c r="F126" s="398"/>
      <c r="G126" s="398"/>
      <c r="H126" s="398"/>
      <c r="I126" s="398"/>
      <c r="J126" s="398"/>
      <c r="Q126" s="398"/>
      <c r="R126" s="398"/>
      <c r="S126" s="398"/>
      <c r="T126" s="436"/>
      <c r="U126" s="436"/>
      <c r="V126" s="436"/>
      <c r="W126" s="436"/>
      <c r="X126" s="436"/>
      <c r="Y126" s="436"/>
      <c r="Z126" s="436"/>
      <c r="AA126" s="436"/>
      <c r="AB126" s="436"/>
      <c r="AC126" s="436"/>
      <c r="AD126" s="436"/>
      <c r="AE126" s="436"/>
      <c r="AF126" s="436"/>
      <c r="AG126" s="436"/>
      <c r="AH126" s="436"/>
      <c r="AI126" s="436"/>
      <c r="AJ126" s="436"/>
      <c r="AK126" s="436"/>
      <c r="AL126" s="436"/>
      <c r="AM126" s="436"/>
      <c r="AN126" s="436"/>
      <c r="AO126" s="436"/>
      <c r="AP126" s="436"/>
      <c r="AQ126" s="436"/>
      <c r="AR126" s="436"/>
      <c r="AS126" s="436"/>
      <c r="AT126" s="436"/>
      <c r="AU126" s="436"/>
      <c r="AV126" s="436"/>
      <c r="AW126" s="436"/>
      <c r="AX126" s="436"/>
      <c r="AY126" s="436"/>
      <c r="AZ126" s="436"/>
      <c r="BA126" s="436"/>
      <c r="BB126" s="436"/>
      <c r="BC126" s="436"/>
      <c r="BD126" s="436"/>
      <c r="BE126" s="436"/>
      <c r="BF126" s="436"/>
      <c r="BG126" s="436"/>
      <c r="BH126" s="436"/>
      <c r="BI126" s="436"/>
      <c r="BJ126" s="436"/>
    </row>
    <row r="127" spans="1:62" ht="6" customHeight="1">
      <c r="B127" s="398"/>
      <c r="C127" s="398"/>
      <c r="D127" s="398"/>
      <c r="E127" s="398"/>
      <c r="F127" s="398"/>
      <c r="G127" s="398"/>
      <c r="H127" s="398"/>
      <c r="I127" s="398"/>
      <c r="J127" s="398"/>
      <c r="P127" s="398"/>
      <c r="Q127" s="398"/>
      <c r="R127" s="398"/>
      <c r="S127" s="398"/>
      <c r="T127" s="436"/>
      <c r="U127" s="436"/>
      <c r="V127" s="436"/>
      <c r="W127" s="436"/>
      <c r="X127" s="436"/>
      <c r="Y127" s="436"/>
      <c r="Z127" s="436"/>
      <c r="AA127" s="436"/>
      <c r="AB127" s="436"/>
      <c r="AC127" s="436"/>
      <c r="AD127" s="436"/>
      <c r="AE127" s="436"/>
      <c r="AF127" s="436"/>
      <c r="AG127" s="436"/>
      <c r="AH127" s="436"/>
      <c r="AI127" s="436"/>
      <c r="AJ127" s="436"/>
      <c r="AK127" s="436"/>
      <c r="AL127" s="436"/>
      <c r="AM127" s="436"/>
      <c r="AN127" s="436"/>
      <c r="AO127" s="436"/>
      <c r="AP127" s="436"/>
      <c r="AQ127" s="436"/>
      <c r="AR127" s="436"/>
      <c r="AS127" s="436"/>
      <c r="AT127" s="436"/>
      <c r="AU127" s="436"/>
      <c r="AV127" s="436"/>
      <c r="AW127" s="436"/>
      <c r="AX127" s="436"/>
      <c r="AY127" s="436"/>
      <c r="AZ127" s="436"/>
      <c r="BA127" s="436"/>
      <c r="BB127" s="436"/>
      <c r="BC127" s="436"/>
      <c r="BD127" s="436"/>
      <c r="BE127" s="436"/>
      <c r="BF127" s="436"/>
      <c r="BG127" s="436"/>
      <c r="BH127" s="436"/>
      <c r="BI127" s="436"/>
      <c r="BJ127" s="436"/>
    </row>
    <row r="128" spans="1:62" ht="6" customHeight="1">
      <c r="O128" s="398"/>
      <c r="P128" s="398"/>
      <c r="Q128" s="398"/>
      <c r="R128" s="398"/>
      <c r="S128" s="398"/>
      <c r="T128" s="436"/>
      <c r="U128" s="436"/>
      <c r="V128" s="436"/>
      <c r="W128" s="436"/>
      <c r="X128" s="436"/>
      <c r="Y128" s="436"/>
      <c r="Z128" s="436"/>
      <c r="AA128" s="436"/>
      <c r="AB128" s="436"/>
      <c r="AC128" s="436"/>
      <c r="AD128" s="436"/>
      <c r="AE128" s="436"/>
      <c r="AF128" s="436"/>
      <c r="AG128" s="436"/>
      <c r="AH128" s="436"/>
      <c r="AI128" s="436"/>
      <c r="AJ128" s="436"/>
      <c r="AK128" s="436"/>
      <c r="AL128" s="436"/>
      <c r="AM128" s="436"/>
      <c r="AN128" s="436"/>
      <c r="AO128" s="436"/>
      <c r="AP128" s="436"/>
      <c r="AQ128" s="436"/>
      <c r="AR128" s="436"/>
      <c r="AS128" s="436"/>
      <c r="AT128" s="436"/>
      <c r="AU128" s="436"/>
      <c r="AV128" s="436"/>
      <c r="AW128" s="436"/>
      <c r="AX128" s="436"/>
      <c r="AY128" s="436"/>
      <c r="AZ128" s="436"/>
      <c r="BA128" s="436"/>
      <c r="BB128" s="436"/>
      <c r="BC128" s="436"/>
      <c r="BD128" s="436"/>
      <c r="BE128" s="436"/>
      <c r="BF128" s="436"/>
      <c r="BG128" s="436"/>
      <c r="BH128" s="436"/>
      <c r="BI128" s="436"/>
      <c r="BJ128" s="436"/>
    </row>
    <row r="129" spans="1:62" ht="6" customHeight="1">
      <c r="O129" s="398"/>
      <c r="P129" s="398"/>
      <c r="Q129" s="398"/>
      <c r="R129" s="398"/>
      <c r="S129" s="398"/>
      <c r="T129" s="436"/>
      <c r="U129" s="436"/>
      <c r="V129" s="436"/>
      <c r="W129" s="436"/>
      <c r="X129" s="436"/>
      <c r="Y129" s="436"/>
      <c r="Z129" s="436"/>
      <c r="AA129" s="436"/>
      <c r="AB129" s="436"/>
      <c r="AC129" s="436"/>
      <c r="AD129" s="436"/>
      <c r="AE129" s="436"/>
      <c r="AF129" s="436"/>
      <c r="AG129" s="436"/>
      <c r="AH129" s="436"/>
      <c r="AI129" s="436"/>
      <c r="AJ129" s="436"/>
      <c r="AK129" s="436"/>
      <c r="AL129" s="436"/>
      <c r="AM129" s="436"/>
      <c r="AN129" s="436"/>
      <c r="AO129" s="436"/>
      <c r="AP129" s="436"/>
      <c r="AQ129" s="436"/>
      <c r="AR129" s="436"/>
      <c r="AS129" s="436"/>
      <c r="AT129" s="436"/>
      <c r="AU129" s="436"/>
      <c r="AV129" s="436"/>
      <c r="AW129" s="436"/>
      <c r="AX129" s="436"/>
      <c r="AY129" s="436"/>
      <c r="AZ129" s="436"/>
      <c r="BA129" s="436"/>
      <c r="BB129" s="436"/>
      <c r="BC129" s="436"/>
      <c r="BD129" s="436"/>
      <c r="BE129" s="436"/>
      <c r="BF129" s="436"/>
      <c r="BG129" s="436"/>
      <c r="BH129" s="436"/>
      <c r="BI129" s="436"/>
      <c r="BJ129" s="436"/>
    </row>
    <row r="130" spans="1:62" ht="6" customHeight="1">
      <c r="A130" s="398"/>
      <c r="O130" s="398"/>
      <c r="P130" s="398"/>
      <c r="Q130" s="398"/>
      <c r="R130" s="398"/>
      <c r="S130" s="398"/>
      <c r="T130" s="436"/>
      <c r="U130" s="436"/>
      <c r="V130" s="436"/>
      <c r="W130" s="436"/>
      <c r="X130" s="436"/>
      <c r="Y130" s="436"/>
      <c r="Z130" s="436"/>
      <c r="AA130" s="436"/>
      <c r="AB130" s="436"/>
      <c r="AC130" s="436"/>
      <c r="AD130" s="436"/>
      <c r="AE130" s="436"/>
      <c r="AF130" s="436"/>
      <c r="AG130" s="436"/>
      <c r="AH130" s="436"/>
      <c r="AI130" s="436"/>
      <c r="AJ130" s="436"/>
      <c r="AK130" s="436"/>
      <c r="AL130" s="436"/>
      <c r="AM130" s="436"/>
      <c r="AN130" s="436"/>
      <c r="AO130" s="436"/>
      <c r="AP130" s="436"/>
      <c r="AQ130" s="436"/>
      <c r="AR130" s="436"/>
      <c r="AS130" s="436"/>
      <c r="AT130" s="436"/>
      <c r="AU130" s="436"/>
      <c r="AV130" s="436"/>
      <c r="AW130" s="436"/>
      <c r="AX130" s="436"/>
      <c r="AY130" s="436"/>
      <c r="AZ130" s="436"/>
      <c r="BA130" s="436"/>
      <c r="BB130" s="436"/>
      <c r="BC130" s="436"/>
      <c r="BD130" s="436"/>
      <c r="BE130" s="436"/>
      <c r="BF130" s="436"/>
      <c r="BG130" s="436"/>
      <c r="BH130" s="436"/>
      <c r="BI130" s="436"/>
      <c r="BJ130" s="436"/>
    </row>
    <row r="131" spans="1:62" ht="6" customHeight="1">
      <c r="A131" s="398"/>
      <c r="N131" s="398"/>
      <c r="O131" s="398"/>
      <c r="P131" s="398"/>
      <c r="Q131" s="398"/>
      <c r="R131" s="398"/>
      <c r="S131" s="398"/>
      <c r="T131" s="436"/>
      <c r="U131" s="436"/>
      <c r="V131" s="436"/>
      <c r="W131" s="436"/>
      <c r="X131" s="436"/>
      <c r="Y131" s="436"/>
      <c r="Z131" s="436"/>
      <c r="AA131" s="436"/>
      <c r="AB131" s="436"/>
      <c r="AC131" s="436"/>
      <c r="AD131" s="436"/>
      <c r="AE131" s="436"/>
      <c r="AF131" s="436"/>
      <c r="AG131" s="436"/>
      <c r="AH131" s="436"/>
      <c r="AI131" s="436"/>
      <c r="AJ131" s="436"/>
      <c r="AK131" s="436"/>
      <c r="AL131" s="436"/>
      <c r="AM131" s="436"/>
      <c r="AN131" s="436"/>
      <c r="AO131" s="436"/>
      <c r="AP131" s="436"/>
      <c r="AQ131" s="436"/>
      <c r="AR131" s="436"/>
      <c r="AS131" s="436"/>
      <c r="AT131" s="436"/>
      <c r="AU131" s="436"/>
      <c r="AV131" s="436"/>
      <c r="AW131" s="436"/>
      <c r="AX131" s="436"/>
      <c r="AY131" s="436"/>
      <c r="AZ131" s="436"/>
      <c r="BA131" s="436"/>
      <c r="BB131" s="436"/>
      <c r="BC131" s="436"/>
      <c r="BD131" s="436"/>
      <c r="BE131" s="436"/>
      <c r="BF131" s="436"/>
      <c r="BG131" s="436"/>
      <c r="BH131" s="436"/>
      <c r="BI131" s="436"/>
      <c r="BJ131" s="436"/>
    </row>
    <row r="132" spans="1:62" ht="6" customHeight="1">
      <c r="A132" s="398"/>
      <c r="M132" s="398"/>
      <c r="N132" s="398"/>
      <c r="O132" s="398"/>
      <c r="P132" s="398"/>
      <c r="Q132" s="398"/>
      <c r="R132" s="398"/>
      <c r="S132" s="398"/>
      <c r="T132" s="436"/>
      <c r="U132" s="436"/>
      <c r="V132" s="436"/>
      <c r="W132" s="436"/>
      <c r="X132" s="436"/>
      <c r="Y132" s="436"/>
      <c r="Z132" s="436"/>
      <c r="AA132" s="436"/>
      <c r="AB132" s="436"/>
      <c r="AC132" s="436"/>
      <c r="AD132" s="436"/>
      <c r="AE132" s="436"/>
      <c r="AF132" s="436"/>
      <c r="AG132" s="436"/>
      <c r="AH132" s="436"/>
      <c r="AI132" s="436"/>
      <c r="AJ132" s="436"/>
      <c r="AK132" s="436"/>
      <c r="AL132" s="436"/>
      <c r="AM132" s="436"/>
      <c r="AN132" s="436"/>
      <c r="AO132" s="436"/>
      <c r="AP132" s="436"/>
      <c r="AQ132" s="436"/>
      <c r="AR132" s="436"/>
      <c r="AS132" s="436"/>
      <c r="AT132" s="436"/>
      <c r="AU132" s="436"/>
      <c r="AV132" s="436"/>
      <c r="AW132" s="436"/>
      <c r="AX132" s="436"/>
      <c r="AY132" s="436"/>
      <c r="AZ132" s="436"/>
      <c r="BA132" s="436"/>
      <c r="BB132" s="436"/>
      <c r="BC132" s="436"/>
      <c r="BD132" s="436"/>
      <c r="BE132" s="436"/>
      <c r="BF132" s="436"/>
      <c r="BG132" s="436"/>
      <c r="BH132" s="436"/>
      <c r="BI132" s="436"/>
      <c r="BJ132" s="436"/>
    </row>
    <row r="133" spans="1:62" ht="6" customHeight="1">
      <c r="A133" s="398"/>
      <c r="M133" s="398"/>
      <c r="N133" s="398"/>
      <c r="O133" s="398"/>
      <c r="P133" s="398"/>
      <c r="Q133" s="398"/>
      <c r="R133" s="398"/>
      <c r="S133" s="398"/>
      <c r="T133" s="436"/>
      <c r="U133" s="436"/>
      <c r="V133" s="436"/>
      <c r="W133" s="436"/>
      <c r="X133" s="436"/>
      <c r="Y133" s="436"/>
      <c r="Z133" s="436"/>
      <c r="AA133" s="436"/>
      <c r="AB133" s="436"/>
      <c r="AC133" s="436"/>
      <c r="AD133" s="436"/>
      <c r="AE133" s="436"/>
      <c r="AF133" s="436"/>
      <c r="AG133" s="436"/>
      <c r="AH133" s="436"/>
      <c r="AI133" s="436"/>
      <c r="AJ133" s="436"/>
      <c r="AK133" s="436"/>
      <c r="AL133" s="436"/>
      <c r="AM133" s="436"/>
      <c r="AN133" s="436"/>
      <c r="AO133" s="436"/>
      <c r="AP133" s="436"/>
      <c r="AQ133" s="436"/>
      <c r="AR133" s="436"/>
      <c r="AS133" s="436"/>
      <c r="AT133" s="436"/>
      <c r="AU133" s="436"/>
      <c r="AV133" s="436"/>
      <c r="AW133" s="436"/>
      <c r="AX133" s="436"/>
      <c r="AY133" s="436"/>
      <c r="AZ133" s="436"/>
      <c r="BA133" s="436"/>
      <c r="BB133" s="436"/>
      <c r="BC133" s="436"/>
      <c r="BD133" s="436"/>
      <c r="BE133" s="436"/>
      <c r="BF133" s="436"/>
      <c r="BG133" s="436"/>
      <c r="BH133" s="436"/>
      <c r="BI133" s="436"/>
      <c r="BJ133" s="436"/>
    </row>
    <row r="134" spans="1:62" ht="6" customHeight="1">
      <c r="A134" s="398"/>
      <c r="L134" s="398"/>
      <c r="M134" s="398"/>
      <c r="N134" s="398"/>
      <c r="O134" s="398"/>
      <c r="P134" s="398"/>
      <c r="Q134" s="398"/>
      <c r="R134" s="398"/>
      <c r="S134" s="398"/>
      <c r="T134" s="436"/>
      <c r="U134" s="436"/>
      <c r="V134" s="436"/>
      <c r="W134" s="436"/>
      <c r="X134" s="436"/>
      <c r="Y134" s="436"/>
      <c r="Z134" s="436"/>
      <c r="AA134" s="436"/>
      <c r="AB134" s="436"/>
      <c r="AC134" s="436"/>
      <c r="AD134" s="436"/>
      <c r="AE134" s="436"/>
      <c r="AF134" s="436"/>
      <c r="AG134" s="436"/>
      <c r="AH134" s="436"/>
      <c r="AI134" s="436"/>
      <c r="AJ134" s="436"/>
      <c r="AK134" s="436"/>
      <c r="AL134" s="436"/>
      <c r="AM134" s="436"/>
      <c r="AN134" s="436"/>
      <c r="AO134" s="436"/>
      <c r="AP134" s="436"/>
      <c r="AQ134" s="436"/>
      <c r="AR134" s="436"/>
      <c r="AS134" s="436"/>
      <c r="AT134" s="436"/>
      <c r="AU134" s="436"/>
      <c r="AV134" s="436"/>
      <c r="AW134" s="436"/>
      <c r="AX134" s="436"/>
      <c r="AY134" s="436"/>
      <c r="AZ134" s="436"/>
      <c r="BA134" s="436"/>
      <c r="BB134" s="436"/>
      <c r="BC134" s="436"/>
      <c r="BD134" s="436"/>
      <c r="BE134" s="436"/>
      <c r="BF134" s="436"/>
      <c r="BG134" s="436"/>
      <c r="BH134" s="436"/>
      <c r="BI134" s="436"/>
      <c r="BJ134" s="436"/>
    </row>
    <row r="135" spans="1:62" ht="6" customHeight="1">
      <c r="A135" s="398"/>
      <c r="K135" s="398"/>
      <c r="L135" s="398"/>
      <c r="M135" s="398"/>
      <c r="N135" s="398"/>
      <c r="O135" s="398"/>
      <c r="P135" s="398"/>
      <c r="Q135" s="398"/>
      <c r="R135" s="398"/>
      <c r="S135" s="398"/>
      <c r="T135" s="436"/>
      <c r="U135" s="436"/>
      <c r="V135" s="436"/>
      <c r="W135" s="436"/>
      <c r="X135" s="436"/>
      <c r="Y135" s="436"/>
      <c r="Z135" s="436"/>
      <c r="AA135" s="436"/>
      <c r="AB135" s="436"/>
      <c r="AC135" s="436"/>
      <c r="AD135" s="436"/>
      <c r="AE135" s="436"/>
      <c r="AF135" s="436"/>
      <c r="AG135" s="436"/>
      <c r="AH135" s="436"/>
      <c r="AI135" s="436"/>
      <c r="AJ135" s="436"/>
      <c r="AK135" s="436"/>
      <c r="AL135" s="436"/>
      <c r="AM135" s="436"/>
      <c r="AN135" s="436"/>
      <c r="AO135" s="436"/>
      <c r="AP135" s="436"/>
      <c r="AQ135" s="436"/>
      <c r="AR135" s="436"/>
      <c r="AS135" s="436"/>
      <c r="AT135" s="436"/>
      <c r="AU135" s="436"/>
      <c r="AV135" s="436"/>
      <c r="AW135" s="436"/>
      <c r="AX135" s="436"/>
      <c r="AY135" s="436"/>
      <c r="AZ135" s="436"/>
      <c r="BA135" s="436"/>
      <c r="BB135" s="436"/>
      <c r="BC135" s="436"/>
      <c r="BD135" s="436"/>
      <c r="BE135" s="436"/>
      <c r="BF135" s="436"/>
      <c r="BG135" s="436"/>
      <c r="BH135" s="436"/>
      <c r="BI135" s="436"/>
      <c r="BJ135" s="436"/>
    </row>
    <row r="136" spans="1:62" ht="6" customHeight="1">
      <c r="A136" s="398"/>
      <c r="K136" s="398"/>
      <c r="L136" s="398"/>
      <c r="M136" s="398"/>
      <c r="N136" s="398"/>
      <c r="O136" s="398"/>
      <c r="P136" s="398"/>
      <c r="Q136" s="398"/>
      <c r="R136" s="398"/>
      <c r="S136" s="398"/>
      <c r="T136" s="436"/>
      <c r="U136" s="436"/>
      <c r="V136" s="436"/>
      <c r="W136" s="436"/>
      <c r="X136" s="436"/>
      <c r="Y136" s="436"/>
      <c r="Z136" s="436"/>
      <c r="AA136" s="436"/>
      <c r="AB136" s="436"/>
      <c r="AC136" s="436"/>
      <c r="AD136" s="436"/>
      <c r="AE136" s="436"/>
      <c r="AF136" s="436"/>
      <c r="AG136" s="436"/>
      <c r="AH136" s="436"/>
      <c r="AI136" s="436"/>
      <c r="AJ136" s="436"/>
      <c r="AK136" s="436"/>
      <c r="AL136" s="436"/>
      <c r="AM136" s="436"/>
      <c r="AN136" s="436"/>
      <c r="AO136" s="436"/>
      <c r="AP136" s="436"/>
      <c r="AQ136" s="436"/>
      <c r="AR136" s="436"/>
      <c r="AS136" s="436"/>
      <c r="AT136" s="436"/>
      <c r="AU136" s="436"/>
      <c r="AV136" s="436"/>
      <c r="AW136" s="436"/>
      <c r="AX136" s="436"/>
      <c r="AY136" s="436"/>
      <c r="AZ136" s="436"/>
      <c r="BA136" s="436"/>
      <c r="BB136" s="436"/>
      <c r="BC136" s="436"/>
      <c r="BD136" s="436"/>
      <c r="BE136" s="436"/>
      <c r="BF136" s="436"/>
      <c r="BG136" s="436"/>
      <c r="BH136" s="436"/>
      <c r="BI136" s="436"/>
      <c r="BJ136" s="436"/>
    </row>
    <row r="137" spans="1:62" ht="6" customHeight="1">
      <c r="O137" s="398"/>
      <c r="P137" s="398"/>
      <c r="Q137" s="398"/>
      <c r="R137" s="398"/>
      <c r="S137" s="398"/>
      <c r="T137" s="436"/>
      <c r="U137" s="436"/>
      <c r="V137" s="436"/>
      <c r="W137" s="436"/>
      <c r="X137" s="436"/>
      <c r="Y137" s="436"/>
      <c r="Z137" s="436"/>
      <c r="AA137" s="436"/>
      <c r="AB137" s="436"/>
      <c r="AC137" s="436"/>
      <c r="AD137" s="436"/>
      <c r="AE137" s="436"/>
      <c r="AF137" s="436"/>
      <c r="AG137" s="436"/>
      <c r="AH137" s="436"/>
      <c r="AI137" s="436"/>
      <c r="AJ137" s="436"/>
      <c r="AK137" s="436"/>
      <c r="AL137" s="436"/>
      <c r="AM137" s="436"/>
      <c r="AN137" s="436"/>
      <c r="AO137" s="436"/>
      <c r="AP137" s="436"/>
      <c r="AQ137" s="436"/>
      <c r="AR137" s="436"/>
      <c r="AS137" s="436"/>
      <c r="AT137" s="436"/>
      <c r="AU137" s="436"/>
      <c r="AV137" s="436"/>
      <c r="AW137" s="436"/>
      <c r="AX137" s="436"/>
      <c r="AY137" s="436"/>
      <c r="AZ137" s="436"/>
      <c r="BA137" s="436"/>
      <c r="BB137" s="436"/>
      <c r="BC137" s="436"/>
      <c r="BD137" s="436"/>
      <c r="BE137" s="436"/>
      <c r="BF137" s="436"/>
      <c r="BG137" s="436"/>
      <c r="BH137" s="436"/>
      <c r="BI137" s="436"/>
      <c r="BJ137" s="436"/>
    </row>
    <row r="138" spans="1:62" ht="6" customHeight="1">
      <c r="O138" s="398"/>
      <c r="P138" s="398"/>
      <c r="Q138" s="398"/>
      <c r="R138" s="398"/>
      <c r="S138" s="398"/>
      <c r="T138" s="436"/>
      <c r="U138" s="436"/>
      <c r="V138" s="436"/>
      <c r="W138" s="436"/>
      <c r="X138" s="436"/>
      <c r="Y138" s="436"/>
      <c r="Z138" s="436"/>
      <c r="AA138" s="436"/>
      <c r="AB138" s="436"/>
      <c r="AC138" s="436"/>
      <c r="AD138" s="436"/>
      <c r="AE138" s="436"/>
      <c r="AF138" s="436"/>
      <c r="AG138" s="436"/>
      <c r="AH138" s="436"/>
      <c r="AI138" s="436"/>
      <c r="AJ138" s="436"/>
      <c r="AK138" s="436"/>
      <c r="AL138" s="436"/>
      <c r="AM138" s="436"/>
      <c r="AN138" s="436"/>
      <c r="AO138" s="436"/>
      <c r="AP138" s="436"/>
      <c r="AQ138" s="436"/>
      <c r="AR138" s="436"/>
      <c r="AS138" s="436"/>
      <c r="AT138" s="436"/>
      <c r="AU138" s="436"/>
      <c r="AV138" s="436"/>
      <c r="AW138" s="436"/>
      <c r="AX138" s="436"/>
      <c r="AY138" s="436"/>
      <c r="AZ138" s="436"/>
      <c r="BA138" s="436"/>
      <c r="BB138" s="436"/>
      <c r="BC138" s="436"/>
      <c r="BD138" s="436"/>
      <c r="BE138" s="436"/>
      <c r="BF138" s="436"/>
      <c r="BG138" s="436"/>
      <c r="BH138" s="436"/>
      <c r="BI138" s="436"/>
      <c r="BJ138" s="436"/>
    </row>
    <row r="139" spans="1:62" ht="6" customHeight="1">
      <c r="O139" s="398"/>
      <c r="P139" s="398"/>
      <c r="Q139" s="398"/>
      <c r="R139" s="398"/>
      <c r="S139" s="398"/>
      <c r="T139" s="436"/>
      <c r="U139" s="436"/>
      <c r="V139" s="436"/>
      <c r="W139" s="436"/>
      <c r="X139" s="436"/>
      <c r="Y139" s="436"/>
      <c r="Z139" s="436"/>
      <c r="AA139" s="436"/>
      <c r="AB139" s="436"/>
      <c r="AC139" s="436"/>
      <c r="AD139" s="436"/>
      <c r="AE139" s="436"/>
      <c r="AF139" s="436"/>
      <c r="AG139" s="436"/>
      <c r="AH139" s="436"/>
      <c r="AI139" s="436"/>
      <c r="AJ139" s="436"/>
      <c r="AK139" s="436"/>
      <c r="AL139" s="436"/>
      <c r="AM139" s="436"/>
      <c r="AN139" s="436"/>
      <c r="AO139" s="436"/>
      <c r="AP139" s="436"/>
      <c r="AQ139" s="436"/>
      <c r="AR139" s="436"/>
      <c r="AS139" s="436"/>
      <c r="AT139" s="436"/>
      <c r="AU139" s="436"/>
      <c r="AV139" s="436"/>
      <c r="AW139" s="436"/>
      <c r="AX139" s="436"/>
      <c r="AY139" s="436"/>
      <c r="AZ139" s="436"/>
      <c r="BA139" s="436"/>
      <c r="BB139" s="436"/>
      <c r="BC139" s="436"/>
      <c r="BD139" s="436"/>
      <c r="BE139" s="436"/>
      <c r="BF139" s="436"/>
      <c r="BG139" s="436"/>
      <c r="BH139" s="436"/>
      <c r="BI139" s="436"/>
      <c r="BJ139" s="436"/>
    </row>
    <row r="140" spans="1:62" ht="6" customHeight="1">
      <c r="O140" s="398"/>
      <c r="P140" s="398"/>
      <c r="Q140" s="398"/>
      <c r="R140" s="398"/>
      <c r="S140" s="398"/>
      <c r="T140" s="436"/>
      <c r="U140" s="436"/>
      <c r="V140" s="436"/>
      <c r="W140" s="436"/>
      <c r="X140" s="436"/>
      <c r="Y140" s="436"/>
      <c r="Z140" s="436"/>
      <c r="AA140" s="436"/>
      <c r="AB140" s="436"/>
      <c r="AC140" s="436"/>
      <c r="AD140" s="436"/>
      <c r="AE140" s="436"/>
      <c r="AF140" s="436"/>
      <c r="AG140" s="436"/>
      <c r="AH140" s="436"/>
      <c r="AI140" s="436"/>
      <c r="AJ140" s="436"/>
      <c r="AK140" s="436"/>
      <c r="AL140" s="436"/>
      <c r="AM140" s="436"/>
      <c r="AN140" s="436"/>
      <c r="AO140" s="436"/>
      <c r="AP140" s="436"/>
      <c r="AQ140" s="436"/>
      <c r="AR140" s="436"/>
      <c r="AS140" s="436"/>
      <c r="AT140" s="436"/>
      <c r="AU140" s="436"/>
      <c r="AV140" s="436"/>
      <c r="AW140" s="436"/>
      <c r="AX140" s="436"/>
      <c r="AY140" s="436"/>
      <c r="AZ140" s="436"/>
      <c r="BA140" s="436"/>
      <c r="BB140" s="436"/>
      <c r="BC140" s="436"/>
      <c r="BD140" s="436"/>
      <c r="BE140" s="436"/>
      <c r="BF140" s="436"/>
      <c r="BG140" s="436"/>
      <c r="BH140" s="436"/>
      <c r="BI140" s="436"/>
      <c r="BJ140" s="436"/>
    </row>
    <row r="141" spans="1:62" ht="6" customHeight="1">
      <c r="O141" s="398"/>
      <c r="P141" s="398"/>
      <c r="Q141" s="398"/>
      <c r="R141" s="398"/>
      <c r="S141" s="398"/>
      <c r="T141" s="436"/>
      <c r="U141" s="436"/>
      <c r="V141" s="436"/>
      <c r="W141" s="436"/>
      <c r="X141" s="436"/>
      <c r="Y141" s="436"/>
      <c r="Z141" s="436"/>
      <c r="AA141" s="436"/>
      <c r="AB141" s="436"/>
      <c r="AC141" s="436"/>
      <c r="AD141" s="436"/>
      <c r="AE141" s="436"/>
      <c r="AF141" s="436"/>
      <c r="AG141" s="436"/>
      <c r="AH141" s="436"/>
      <c r="AI141" s="436"/>
      <c r="AJ141" s="436"/>
      <c r="AK141" s="436"/>
      <c r="AL141" s="436"/>
      <c r="AM141" s="436"/>
      <c r="AN141" s="436"/>
      <c r="AO141" s="436"/>
      <c r="AP141" s="436"/>
      <c r="AQ141" s="436"/>
      <c r="AR141" s="436"/>
      <c r="AS141" s="436"/>
      <c r="AT141" s="436"/>
      <c r="AU141" s="436"/>
      <c r="AV141" s="436"/>
      <c r="AW141" s="436"/>
      <c r="AX141" s="436"/>
      <c r="AY141" s="436"/>
      <c r="AZ141" s="436"/>
      <c r="BA141" s="436"/>
      <c r="BB141" s="436"/>
      <c r="BC141" s="436"/>
      <c r="BD141" s="436"/>
      <c r="BE141" s="436"/>
      <c r="BF141" s="436"/>
      <c r="BG141" s="436"/>
      <c r="BH141" s="436"/>
      <c r="BI141" s="436"/>
      <c r="BJ141" s="436"/>
    </row>
    <row r="142" spans="1:62" ht="6" customHeight="1">
      <c r="O142" s="398"/>
      <c r="P142" s="398"/>
      <c r="Q142" s="398"/>
      <c r="R142" s="398"/>
      <c r="S142" s="398"/>
      <c r="T142" s="436"/>
      <c r="U142" s="436"/>
      <c r="V142" s="436"/>
      <c r="W142" s="436"/>
      <c r="X142" s="436"/>
      <c r="Y142" s="436"/>
      <c r="Z142" s="436"/>
      <c r="AA142" s="436"/>
      <c r="AB142" s="436"/>
      <c r="AC142" s="436"/>
      <c r="AD142" s="436"/>
      <c r="AE142" s="436"/>
      <c r="AF142" s="436"/>
      <c r="AG142" s="436"/>
      <c r="AH142" s="436"/>
      <c r="AI142" s="436"/>
      <c r="AJ142" s="436"/>
      <c r="AK142" s="436"/>
      <c r="AL142" s="436"/>
      <c r="AM142" s="436"/>
      <c r="AN142" s="436"/>
      <c r="AO142" s="436"/>
      <c r="AP142" s="436"/>
      <c r="AQ142" s="436"/>
      <c r="AR142" s="436"/>
      <c r="AS142" s="436"/>
      <c r="AT142" s="436"/>
      <c r="AU142" s="436"/>
      <c r="AV142" s="436"/>
      <c r="AW142" s="436"/>
      <c r="AX142" s="436"/>
      <c r="AY142" s="436"/>
      <c r="AZ142" s="436"/>
      <c r="BA142" s="436"/>
      <c r="BB142" s="436"/>
      <c r="BC142" s="436"/>
      <c r="BD142" s="436"/>
      <c r="BE142" s="436"/>
      <c r="BF142" s="436"/>
      <c r="BG142" s="436"/>
      <c r="BH142" s="436"/>
      <c r="BI142" s="436"/>
      <c r="BJ142" s="436"/>
    </row>
    <row r="143" spans="1:62" ht="6" customHeight="1">
      <c r="O143" s="398"/>
      <c r="P143" s="398"/>
      <c r="Q143" s="398"/>
      <c r="R143" s="398"/>
      <c r="S143" s="398"/>
      <c r="T143" s="436"/>
      <c r="U143" s="436"/>
      <c r="V143" s="436"/>
      <c r="W143" s="436"/>
      <c r="X143" s="436"/>
      <c r="Y143" s="436"/>
      <c r="Z143" s="436"/>
      <c r="AA143" s="436"/>
      <c r="AB143" s="436"/>
      <c r="AC143" s="436"/>
      <c r="AD143" s="436"/>
      <c r="AE143" s="436"/>
      <c r="AF143" s="436"/>
      <c r="AG143" s="436"/>
      <c r="AH143" s="436"/>
      <c r="AI143" s="436"/>
      <c r="AJ143" s="436"/>
      <c r="AK143" s="436"/>
      <c r="AL143" s="436"/>
      <c r="AM143" s="436"/>
      <c r="AN143" s="436"/>
      <c r="AO143" s="436"/>
      <c r="AP143" s="436"/>
      <c r="AQ143" s="436"/>
      <c r="AR143" s="436"/>
      <c r="AS143" s="436"/>
      <c r="AT143" s="436"/>
      <c r="AU143" s="436"/>
      <c r="AV143" s="436"/>
      <c r="AW143" s="436"/>
      <c r="AX143" s="436"/>
      <c r="AY143" s="436"/>
      <c r="AZ143" s="436"/>
      <c r="BA143" s="436"/>
      <c r="BB143" s="436"/>
      <c r="BC143" s="436"/>
      <c r="BD143" s="436"/>
      <c r="BE143" s="436"/>
      <c r="BF143" s="436"/>
      <c r="BG143" s="436"/>
      <c r="BH143" s="436"/>
      <c r="BI143" s="436"/>
      <c r="BJ143" s="436"/>
    </row>
    <row r="144" spans="1:62" ht="6" customHeight="1">
      <c r="O144" s="398"/>
      <c r="P144" s="398"/>
      <c r="Q144" s="398"/>
      <c r="R144" s="398"/>
      <c r="S144" s="398"/>
      <c r="T144" s="436"/>
      <c r="U144" s="436"/>
      <c r="V144" s="436"/>
      <c r="W144" s="436"/>
      <c r="X144" s="436"/>
      <c r="Y144" s="436"/>
      <c r="Z144" s="436"/>
      <c r="AA144" s="436"/>
      <c r="AB144" s="436"/>
      <c r="AC144" s="436"/>
      <c r="AD144" s="436"/>
      <c r="AE144" s="436"/>
      <c r="AF144" s="436"/>
      <c r="AG144" s="436"/>
      <c r="AH144" s="436"/>
      <c r="AI144" s="436"/>
      <c r="AJ144" s="436"/>
      <c r="AK144" s="436"/>
      <c r="AL144" s="436"/>
      <c r="AM144" s="436"/>
      <c r="AN144" s="436"/>
      <c r="AO144" s="436"/>
      <c r="AP144" s="436"/>
      <c r="AQ144" s="436"/>
      <c r="AR144" s="436"/>
      <c r="AS144" s="436"/>
      <c r="AT144" s="436"/>
      <c r="AU144" s="436"/>
      <c r="AV144" s="436"/>
      <c r="AW144" s="436"/>
      <c r="AX144" s="436"/>
      <c r="AY144" s="436"/>
      <c r="AZ144" s="436"/>
      <c r="BA144" s="436"/>
      <c r="BB144" s="436"/>
      <c r="BC144" s="436"/>
      <c r="BD144" s="436"/>
      <c r="BE144" s="436"/>
      <c r="BF144" s="436"/>
      <c r="BG144" s="436"/>
      <c r="BH144" s="436"/>
      <c r="BI144" s="436"/>
      <c r="BJ144" s="436"/>
    </row>
    <row r="145" spans="15:62" ht="6" customHeight="1">
      <c r="O145" s="398"/>
      <c r="P145" s="398"/>
      <c r="Q145" s="398"/>
      <c r="R145" s="398"/>
      <c r="S145" s="398"/>
      <c r="T145" s="436"/>
      <c r="U145" s="436"/>
      <c r="V145" s="436"/>
      <c r="W145" s="436"/>
      <c r="X145" s="436"/>
      <c r="Y145" s="436"/>
      <c r="Z145" s="436"/>
      <c r="AA145" s="436"/>
      <c r="AB145" s="436"/>
      <c r="AC145" s="436"/>
      <c r="AD145" s="436"/>
      <c r="AE145" s="436"/>
      <c r="AF145" s="436"/>
      <c r="AG145" s="436"/>
      <c r="AH145" s="436"/>
      <c r="AI145" s="436"/>
      <c r="AJ145" s="436"/>
      <c r="AK145" s="436"/>
      <c r="AL145" s="436"/>
      <c r="AM145" s="436"/>
      <c r="AN145" s="436"/>
      <c r="AO145" s="436"/>
      <c r="AP145" s="436"/>
      <c r="AQ145" s="436"/>
      <c r="AR145" s="436"/>
      <c r="AS145" s="436"/>
      <c r="AT145" s="436"/>
      <c r="AU145" s="436"/>
      <c r="AV145" s="436"/>
      <c r="AW145" s="436"/>
      <c r="AX145" s="436"/>
      <c r="AY145" s="436"/>
      <c r="AZ145" s="436"/>
      <c r="BA145" s="436"/>
      <c r="BB145" s="436"/>
      <c r="BC145" s="436"/>
      <c r="BD145" s="436"/>
      <c r="BE145" s="436"/>
      <c r="BF145" s="436"/>
      <c r="BG145" s="436"/>
      <c r="BH145" s="436"/>
      <c r="BI145" s="436"/>
      <c r="BJ145" s="436"/>
    </row>
    <row r="146" spans="15:62" ht="6" customHeight="1">
      <c r="O146" s="398"/>
      <c r="P146" s="398"/>
      <c r="Q146" s="398"/>
      <c r="R146" s="398"/>
      <c r="S146" s="398"/>
      <c r="T146" s="436"/>
      <c r="U146" s="436"/>
      <c r="V146" s="436"/>
      <c r="W146" s="436"/>
      <c r="X146" s="436"/>
      <c r="Y146" s="436"/>
      <c r="Z146" s="436"/>
      <c r="AA146" s="436"/>
      <c r="AB146" s="436"/>
      <c r="AC146" s="436"/>
      <c r="AD146" s="436"/>
      <c r="AE146" s="436"/>
      <c r="AF146" s="436"/>
      <c r="AG146" s="436"/>
      <c r="AH146" s="436"/>
      <c r="AI146" s="436"/>
      <c r="AJ146" s="436"/>
      <c r="AK146" s="436"/>
      <c r="AL146" s="436"/>
      <c r="AM146" s="436"/>
      <c r="AN146" s="436"/>
      <c r="AO146" s="436"/>
      <c r="AP146" s="436"/>
      <c r="AQ146" s="436"/>
      <c r="AR146" s="436"/>
      <c r="AS146" s="436"/>
      <c r="AT146" s="436"/>
      <c r="AU146" s="436"/>
      <c r="AV146" s="436"/>
      <c r="AW146" s="436"/>
      <c r="AX146" s="436"/>
      <c r="AY146" s="436"/>
      <c r="AZ146" s="436"/>
      <c r="BA146" s="436"/>
      <c r="BB146" s="436"/>
      <c r="BC146" s="436"/>
      <c r="BD146" s="436"/>
      <c r="BE146" s="436"/>
      <c r="BF146" s="436"/>
      <c r="BG146" s="436"/>
      <c r="BH146" s="436"/>
      <c r="BI146" s="436"/>
      <c r="BJ146" s="436"/>
    </row>
    <row r="147" spans="15:62" ht="6" customHeight="1">
      <c r="O147" s="398"/>
      <c r="P147" s="398"/>
      <c r="Q147" s="398"/>
      <c r="R147" s="398"/>
      <c r="S147" s="398"/>
      <c r="T147" s="436"/>
      <c r="U147" s="436"/>
      <c r="V147" s="436"/>
      <c r="W147" s="436"/>
      <c r="X147" s="436"/>
      <c r="Y147" s="436"/>
      <c r="Z147" s="436"/>
      <c r="AA147" s="436"/>
      <c r="AB147" s="436"/>
      <c r="AC147" s="436"/>
      <c r="AD147" s="436"/>
      <c r="AE147" s="436"/>
      <c r="AF147" s="436"/>
      <c r="AG147" s="436"/>
      <c r="AH147" s="436"/>
      <c r="AI147" s="436"/>
      <c r="AJ147" s="436"/>
      <c r="AK147" s="436"/>
      <c r="AL147" s="436"/>
      <c r="AM147" s="436"/>
      <c r="AN147" s="436"/>
      <c r="AO147" s="436"/>
      <c r="AP147" s="436"/>
      <c r="AQ147" s="436"/>
      <c r="AR147" s="436"/>
      <c r="AS147" s="436"/>
      <c r="AT147" s="436"/>
      <c r="AU147" s="436"/>
      <c r="AV147" s="436"/>
      <c r="AW147" s="436"/>
      <c r="AX147" s="436"/>
      <c r="AY147" s="436"/>
      <c r="AZ147" s="436"/>
      <c r="BA147" s="436"/>
      <c r="BB147" s="436"/>
      <c r="BC147" s="436"/>
      <c r="BD147" s="436"/>
      <c r="BE147" s="436"/>
      <c r="BF147" s="436"/>
      <c r="BG147" s="436"/>
      <c r="BH147" s="436"/>
      <c r="BI147" s="436"/>
      <c r="BJ147" s="436"/>
    </row>
    <row r="148" spans="15:62" ht="6" customHeight="1">
      <c r="O148" s="398"/>
      <c r="P148" s="398"/>
      <c r="Q148" s="398"/>
      <c r="R148" s="398"/>
      <c r="S148" s="398"/>
      <c r="T148" s="436"/>
      <c r="U148" s="436"/>
      <c r="V148" s="436"/>
      <c r="W148" s="436"/>
      <c r="X148" s="436"/>
      <c r="Y148" s="436"/>
      <c r="Z148" s="436"/>
      <c r="AA148" s="436"/>
      <c r="AB148" s="436"/>
      <c r="AC148" s="436"/>
      <c r="AD148" s="436"/>
      <c r="AE148" s="436"/>
      <c r="AF148" s="436"/>
      <c r="AG148" s="436"/>
      <c r="AH148" s="436"/>
      <c r="AI148" s="436"/>
      <c r="AJ148" s="436"/>
      <c r="AK148" s="436"/>
      <c r="AL148" s="436"/>
      <c r="AM148" s="436"/>
      <c r="AN148" s="436"/>
      <c r="AO148" s="436"/>
      <c r="AP148" s="436"/>
      <c r="AQ148" s="436"/>
      <c r="AR148" s="436"/>
      <c r="AS148" s="436"/>
      <c r="AT148" s="436"/>
      <c r="AU148" s="436"/>
      <c r="AV148" s="436"/>
      <c r="AW148" s="436"/>
      <c r="AX148" s="436"/>
      <c r="AY148" s="436"/>
      <c r="AZ148" s="436"/>
      <c r="BA148" s="436"/>
      <c r="BB148" s="436"/>
      <c r="BC148" s="436"/>
      <c r="BD148" s="436"/>
      <c r="BE148" s="436"/>
      <c r="BF148" s="436"/>
      <c r="BG148" s="436"/>
      <c r="BH148" s="436"/>
      <c r="BI148" s="436"/>
      <c r="BJ148" s="436"/>
    </row>
    <row r="149" spans="15:62" ht="6" customHeight="1">
      <c r="O149" s="398"/>
      <c r="P149" s="398"/>
      <c r="Q149" s="398"/>
      <c r="R149" s="398"/>
      <c r="S149" s="398"/>
      <c r="T149" s="436"/>
      <c r="U149" s="436"/>
      <c r="V149" s="436"/>
      <c r="W149" s="436"/>
      <c r="X149" s="436"/>
      <c r="Y149" s="436"/>
      <c r="Z149" s="436"/>
      <c r="AA149" s="436"/>
      <c r="AB149" s="436"/>
      <c r="AC149" s="436"/>
      <c r="AD149" s="436"/>
      <c r="AE149" s="436"/>
      <c r="AF149" s="436"/>
      <c r="AG149" s="436"/>
      <c r="AH149" s="436"/>
      <c r="AI149" s="436"/>
      <c r="AJ149" s="436"/>
      <c r="AK149" s="436"/>
      <c r="AL149" s="436"/>
      <c r="AM149" s="436"/>
      <c r="AN149" s="436"/>
      <c r="AO149" s="436"/>
      <c r="AP149" s="436"/>
      <c r="AQ149" s="436"/>
      <c r="AR149" s="436"/>
      <c r="AS149" s="436"/>
      <c r="AT149" s="436"/>
      <c r="AU149" s="436"/>
      <c r="AV149" s="436"/>
      <c r="AW149" s="436"/>
      <c r="AX149" s="436"/>
      <c r="AY149" s="436"/>
      <c r="AZ149" s="436"/>
      <c r="BA149" s="436"/>
      <c r="BB149" s="436"/>
      <c r="BC149" s="436"/>
      <c r="BD149" s="436"/>
      <c r="BE149" s="436"/>
      <c r="BF149" s="436"/>
      <c r="BG149" s="436"/>
      <c r="BH149" s="436"/>
      <c r="BI149" s="436"/>
      <c r="BJ149" s="436"/>
    </row>
    <row r="150" spans="15:62" ht="6" customHeight="1">
      <c r="O150" s="398"/>
      <c r="P150" s="398"/>
      <c r="Q150" s="398"/>
      <c r="R150" s="398"/>
      <c r="S150" s="398"/>
      <c r="T150" s="436"/>
      <c r="U150" s="436"/>
      <c r="V150" s="436"/>
      <c r="W150" s="436"/>
      <c r="X150" s="436"/>
      <c r="Y150" s="436"/>
      <c r="Z150" s="436"/>
      <c r="AA150" s="436"/>
      <c r="AB150" s="436"/>
      <c r="AC150" s="436"/>
      <c r="AD150" s="436"/>
      <c r="AE150" s="436"/>
      <c r="AF150" s="436"/>
      <c r="AG150" s="436"/>
      <c r="AH150" s="436"/>
      <c r="AI150" s="436"/>
      <c r="AJ150" s="436"/>
      <c r="AK150" s="436"/>
      <c r="AL150" s="436"/>
      <c r="AM150" s="436"/>
      <c r="AN150" s="436"/>
      <c r="AO150" s="436"/>
      <c r="AP150" s="436"/>
      <c r="AQ150" s="436"/>
      <c r="AR150" s="436"/>
      <c r="AS150" s="436"/>
      <c r="AT150" s="436"/>
      <c r="AU150" s="436"/>
      <c r="AV150" s="436"/>
      <c r="AW150" s="436"/>
      <c r="AX150" s="436"/>
      <c r="AY150" s="436"/>
      <c r="AZ150" s="436"/>
      <c r="BA150" s="436"/>
      <c r="BB150" s="436"/>
      <c r="BC150" s="436"/>
      <c r="BD150" s="436"/>
      <c r="BE150" s="436"/>
      <c r="BF150" s="436"/>
      <c r="BG150" s="436"/>
      <c r="BH150" s="436"/>
      <c r="BI150" s="436"/>
      <c r="BJ150" s="436"/>
    </row>
    <row r="151" spans="15:62" ht="6" customHeight="1">
      <c r="O151" s="398"/>
      <c r="P151" s="398"/>
      <c r="Q151" s="398"/>
      <c r="R151" s="398"/>
      <c r="S151" s="398"/>
      <c r="T151" s="436"/>
      <c r="U151" s="436"/>
      <c r="V151" s="436"/>
      <c r="W151" s="436"/>
      <c r="X151" s="436"/>
      <c r="Y151" s="436"/>
      <c r="Z151" s="436"/>
      <c r="AA151" s="436"/>
      <c r="AB151" s="436"/>
      <c r="AC151" s="436"/>
      <c r="AD151" s="436"/>
      <c r="AE151" s="436"/>
      <c r="AF151" s="436"/>
      <c r="AG151" s="436"/>
      <c r="AH151" s="436"/>
      <c r="AI151" s="436"/>
      <c r="AJ151" s="436"/>
      <c r="AK151" s="436"/>
      <c r="AL151" s="436"/>
      <c r="AM151" s="436"/>
      <c r="AN151" s="436"/>
      <c r="AO151" s="436"/>
      <c r="AP151" s="436"/>
      <c r="AQ151" s="436"/>
      <c r="AR151" s="436"/>
      <c r="AS151" s="436"/>
      <c r="AT151" s="436"/>
      <c r="AU151" s="436"/>
      <c r="AV151" s="436"/>
      <c r="AW151" s="436"/>
      <c r="AX151" s="436"/>
      <c r="AY151" s="436"/>
      <c r="AZ151" s="436"/>
      <c r="BA151" s="436"/>
      <c r="BB151" s="436"/>
      <c r="BC151" s="436"/>
      <c r="BD151" s="436"/>
      <c r="BE151" s="436"/>
      <c r="BF151" s="436"/>
      <c r="BG151" s="436"/>
      <c r="BH151" s="436"/>
      <c r="BI151" s="436"/>
      <c r="BJ151" s="436"/>
    </row>
    <row r="152" spans="15:62" ht="6" customHeight="1">
      <c r="O152" s="398"/>
      <c r="P152" s="398"/>
      <c r="Q152" s="398"/>
      <c r="R152" s="398"/>
      <c r="S152" s="398"/>
      <c r="T152" s="436"/>
      <c r="U152" s="436"/>
      <c r="V152" s="436"/>
      <c r="W152" s="436"/>
      <c r="X152" s="436"/>
      <c r="Y152" s="436"/>
      <c r="Z152" s="436"/>
      <c r="AA152" s="436"/>
      <c r="AB152" s="436"/>
      <c r="AC152" s="436"/>
      <c r="AD152" s="436"/>
      <c r="AE152" s="436"/>
      <c r="AF152" s="436"/>
      <c r="AG152" s="436"/>
      <c r="AH152" s="436"/>
      <c r="AI152" s="436"/>
      <c r="AJ152" s="436"/>
      <c r="AK152" s="436"/>
      <c r="AL152" s="436"/>
      <c r="AM152" s="436"/>
      <c r="AN152" s="436"/>
      <c r="AO152" s="436"/>
      <c r="AP152" s="436"/>
      <c r="AQ152" s="436"/>
      <c r="AR152" s="436"/>
      <c r="AS152" s="436"/>
      <c r="AT152" s="436"/>
      <c r="AU152" s="436"/>
      <c r="AV152" s="436"/>
      <c r="AW152" s="436"/>
      <c r="AX152" s="436"/>
      <c r="AY152" s="436"/>
      <c r="AZ152" s="436"/>
      <c r="BA152" s="436"/>
      <c r="BB152" s="436"/>
      <c r="BC152" s="436"/>
      <c r="BD152" s="436"/>
      <c r="BE152" s="436"/>
      <c r="BF152" s="436"/>
      <c r="BG152" s="436"/>
      <c r="BH152" s="436"/>
      <c r="BI152" s="436"/>
      <c r="BJ152" s="436"/>
    </row>
    <row r="153" spans="15:62" ht="6" customHeight="1">
      <c r="O153" s="398"/>
      <c r="P153" s="398"/>
      <c r="Q153" s="398"/>
      <c r="R153" s="398"/>
      <c r="S153" s="398"/>
      <c r="T153" s="436"/>
      <c r="U153" s="436"/>
      <c r="V153" s="436"/>
      <c r="W153" s="436"/>
      <c r="X153" s="436"/>
      <c r="Y153" s="436"/>
      <c r="Z153" s="436"/>
      <c r="AA153" s="436"/>
      <c r="AB153" s="436"/>
      <c r="AC153" s="436"/>
      <c r="AD153" s="436"/>
      <c r="AE153" s="436"/>
      <c r="AF153" s="436"/>
      <c r="AG153" s="436"/>
      <c r="AH153" s="436"/>
      <c r="AI153" s="436"/>
      <c r="AJ153" s="436"/>
      <c r="AK153" s="436"/>
      <c r="AL153" s="436"/>
      <c r="AM153" s="436"/>
      <c r="AN153" s="436"/>
      <c r="AO153" s="436"/>
      <c r="AP153" s="436"/>
      <c r="AQ153" s="436"/>
      <c r="AR153" s="436"/>
      <c r="AS153" s="436"/>
      <c r="AT153" s="436"/>
      <c r="AU153" s="436"/>
      <c r="AV153" s="436"/>
      <c r="AW153" s="436"/>
      <c r="AX153" s="436"/>
      <c r="AY153" s="436"/>
      <c r="AZ153" s="436"/>
      <c r="BA153" s="436"/>
      <c r="BB153" s="436"/>
      <c r="BC153" s="436"/>
      <c r="BD153" s="436"/>
      <c r="BE153" s="436"/>
      <c r="BF153" s="436"/>
      <c r="BG153" s="436"/>
      <c r="BH153" s="436"/>
      <c r="BI153" s="436"/>
      <c r="BJ153" s="436"/>
    </row>
    <row r="154" spans="15:62" ht="6" customHeight="1">
      <c r="O154" s="398"/>
      <c r="P154" s="398"/>
      <c r="Q154" s="398"/>
      <c r="R154" s="398"/>
      <c r="S154" s="398"/>
      <c r="T154" s="436"/>
      <c r="U154" s="436"/>
      <c r="V154" s="436"/>
      <c r="W154" s="436"/>
      <c r="X154" s="436"/>
      <c r="Y154" s="436"/>
      <c r="Z154" s="436"/>
      <c r="AA154" s="436"/>
      <c r="AB154" s="436"/>
      <c r="AC154" s="436"/>
      <c r="AD154" s="436"/>
      <c r="AE154" s="436"/>
      <c r="AF154" s="436"/>
      <c r="AG154" s="436"/>
      <c r="AH154" s="436"/>
      <c r="AI154" s="436"/>
      <c r="AJ154" s="436"/>
      <c r="AK154" s="436"/>
      <c r="AL154" s="436"/>
      <c r="AM154" s="436"/>
      <c r="AN154" s="436"/>
      <c r="AO154" s="436"/>
      <c r="AP154" s="436"/>
      <c r="AQ154" s="436"/>
      <c r="AR154" s="436"/>
      <c r="AS154" s="436"/>
      <c r="AT154" s="436"/>
      <c r="AU154" s="436"/>
      <c r="AV154" s="436"/>
      <c r="AW154" s="436"/>
      <c r="AX154" s="436"/>
      <c r="AY154" s="436"/>
      <c r="AZ154" s="436"/>
      <c r="BA154" s="436"/>
      <c r="BB154" s="436"/>
      <c r="BC154" s="436"/>
      <c r="BD154" s="436"/>
      <c r="BE154" s="436"/>
      <c r="BF154" s="436"/>
      <c r="BG154" s="436"/>
      <c r="BH154" s="436"/>
      <c r="BI154" s="436"/>
      <c r="BJ154" s="436"/>
    </row>
    <row r="155" spans="15:62" ht="6" customHeight="1">
      <c r="O155" s="398"/>
      <c r="P155" s="398"/>
      <c r="Q155" s="398"/>
      <c r="R155" s="398"/>
      <c r="S155" s="398"/>
      <c r="T155" s="436"/>
      <c r="U155" s="436"/>
      <c r="V155" s="436"/>
      <c r="W155" s="436"/>
      <c r="X155" s="436"/>
      <c r="Y155" s="436"/>
      <c r="Z155" s="436"/>
      <c r="AA155" s="436"/>
      <c r="AB155" s="436"/>
      <c r="AC155" s="436"/>
      <c r="AD155" s="436"/>
      <c r="AE155" s="436"/>
      <c r="AF155" s="436"/>
      <c r="AG155" s="436"/>
      <c r="AH155" s="436"/>
      <c r="AI155" s="436"/>
      <c r="AJ155" s="436"/>
      <c r="AK155" s="436"/>
      <c r="AL155" s="436"/>
      <c r="AM155" s="436"/>
      <c r="AN155" s="436"/>
      <c r="AO155" s="436"/>
      <c r="AP155" s="436"/>
      <c r="AQ155" s="436"/>
      <c r="AR155" s="436"/>
      <c r="AS155" s="436"/>
      <c r="AT155" s="436"/>
      <c r="AU155" s="436"/>
      <c r="AV155" s="436"/>
      <c r="AW155" s="436"/>
      <c r="AX155" s="436"/>
      <c r="AY155" s="436"/>
      <c r="AZ155" s="436"/>
      <c r="BA155" s="436"/>
      <c r="BB155" s="436"/>
      <c r="BC155" s="436"/>
      <c r="BD155" s="436"/>
      <c r="BE155" s="436"/>
      <c r="BF155" s="436"/>
      <c r="BG155" s="436"/>
      <c r="BH155" s="436"/>
      <c r="BI155" s="436"/>
      <c r="BJ155" s="436"/>
    </row>
    <row r="156" spans="15:62" ht="6" customHeight="1">
      <c r="O156" s="398"/>
      <c r="P156" s="398"/>
      <c r="Q156" s="398"/>
      <c r="R156" s="398"/>
      <c r="S156" s="398"/>
      <c r="T156" s="436"/>
      <c r="U156" s="436"/>
      <c r="V156" s="436"/>
      <c r="W156" s="436"/>
      <c r="X156" s="436"/>
      <c r="Y156" s="436"/>
      <c r="Z156" s="436"/>
      <c r="AA156" s="436"/>
      <c r="AB156" s="436"/>
      <c r="AC156" s="436"/>
      <c r="AD156" s="436"/>
      <c r="AE156" s="436"/>
      <c r="AF156" s="436"/>
      <c r="AG156" s="436"/>
      <c r="AH156" s="436"/>
      <c r="AI156" s="436"/>
      <c r="AJ156" s="436"/>
      <c r="AK156" s="436"/>
      <c r="AL156" s="436"/>
      <c r="AM156" s="436"/>
      <c r="AN156" s="436"/>
      <c r="AO156" s="436"/>
      <c r="AP156" s="436"/>
      <c r="AQ156" s="436"/>
      <c r="AR156" s="436"/>
      <c r="AS156" s="436"/>
      <c r="AT156" s="436"/>
      <c r="AU156" s="436"/>
      <c r="AV156" s="436"/>
      <c r="AW156" s="436"/>
      <c r="AX156" s="436"/>
      <c r="AY156" s="436"/>
      <c r="AZ156" s="436"/>
      <c r="BA156" s="436"/>
      <c r="BB156" s="436"/>
      <c r="BC156" s="436"/>
      <c r="BD156" s="436"/>
      <c r="BE156" s="436"/>
      <c r="BF156" s="436"/>
      <c r="BG156" s="436"/>
      <c r="BH156" s="436"/>
      <c r="BI156" s="436"/>
      <c r="BJ156" s="436"/>
    </row>
    <row r="157" spans="15:62" ht="6" customHeight="1">
      <c r="O157" s="398"/>
      <c r="P157" s="398"/>
      <c r="Q157" s="398"/>
      <c r="R157" s="398"/>
      <c r="S157" s="398"/>
      <c r="T157" s="436"/>
      <c r="U157" s="436"/>
      <c r="V157" s="436"/>
      <c r="W157" s="436"/>
      <c r="X157" s="436"/>
      <c r="Y157" s="436"/>
      <c r="Z157" s="436"/>
      <c r="AA157" s="436"/>
      <c r="AB157" s="436"/>
      <c r="AC157" s="436"/>
      <c r="AD157" s="436"/>
      <c r="AE157" s="436"/>
      <c r="AF157" s="436"/>
      <c r="AG157" s="436"/>
      <c r="AH157" s="436"/>
      <c r="AI157" s="436"/>
      <c r="AJ157" s="436"/>
      <c r="AK157" s="436"/>
      <c r="AL157" s="436"/>
      <c r="AM157" s="436"/>
      <c r="AN157" s="436"/>
      <c r="AO157" s="436"/>
      <c r="AP157" s="436"/>
      <c r="AQ157" s="436"/>
      <c r="AR157" s="436"/>
      <c r="AS157" s="436"/>
      <c r="AT157" s="436"/>
      <c r="AU157" s="436"/>
      <c r="AV157" s="436"/>
      <c r="AW157" s="436"/>
      <c r="AX157" s="436"/>
      <c r="AY157" s="436"/>
      <c r="AZ157" s="436"/>
      <c r="BA157" s="436"/>
      <c r="BB157" s="436"/>
      <c r="BC157" s="436"/>
      <c r="BD157" s="436"/>
      <c r="BE157" s="436"/>
      <c r="BF157" s="436"/>
      <c r="BG157" s="436"/>
      <c r="BH157" s="436"/>
      <c r="BI157" s="436"/>
      <c r="BJ157" s="436"/>
    </row>
    <row r="158" spans="15:62" ht="6" customHeight="1">
      <c r="O158" s="398"/>
      <c r="P158" s="398"/>
      <c r="Q158" s="398"/>
      <c r="R158" s="398"/>
      <c r="S158" s="398"/>
      <c r="T158" s="436"/>
      <c r="U158" s="436"/>
      <c r="V158" s="436"/>
      <c r="W158" s="436"/>
      <c r="X158" s="436"/>
      <c r="Y158" s="436"/>
      <c r="Z158" s="436"/>
      <c r="AA158" s="436"/>
      <c r="AB158" s="436"/>
      <c r="AC158" s="436"/>
      <c r="AD158" s="436"/>
      <c r="AE158" s="436"/>
      <c r="AF158" s="436"/>
      <c r="AG158" s="436"/>
      <c r="AH158" s="436"/>
      <c r="AI158" s="436"/>
      <c r="AJ158" s="436"/>
      <c r="AK158" s="436"/>
      <c r="AL158" s="436"/>
      <c r="AM158" s="436"/>
      <c r="AN158" s="436"/>
      <c r="AO158" s="436"/>
      <c r="AP158" s="436"/>
      <c r="AQ158" s="436"/>
      <c r="AR158" s="436"/>
      <c r="AS158" s="436"/>
      <c r="AT158" s="436"/>
      <c r="AU158" s="436"/>
      <c r="AV158" s="436"/>
      <c r="AW158" s="436"/>
      <c r="AX158" s="436"/>
      <c r="AY158" s="436"/>
      <c r="AZ158" s="436"/>
      <c r="BA158" s="436"/>
      <c r="BB158" s="436"/>
      <c r="BC158" s="436"/>
      <c r="BD158" s="436"/>
      <c r="BE158" s="436"/>
      <c r="BF158" s="436"/>
      <c r="BG158" s="436"/>
      <c r="BH158" s="436"/>
      <c r="BI158" s="436"/>
      <c r="BJ158" s="436"/>
    </row>
    <row r="159" spans="15:62" ht="6" customHeight="1">
      <c r="O159" s="398"/>
      <c r="P159" s="398"/>
      <c r="Q159" s="398"/>
      <c r="R159" s="398"/>
      <c r="S159" s="398"/>
      <c r="T159" s="436"/>
      <c r="U159" s="436"/>
      <c r="V159" s="436"/>
      <c r="W159" s="436"/>
      <c r="X159" s="436"/>
      <c r="Y159" s="436"/>
      <c r="Z159" s="436"/>
      <c r="AA159" s="436"/>
      <c r="AB159" s="436"/>
      <c r="AC159" s="436"/>
      <c r="AD159" s="436"/>
      <c r="AE159" s="436"/>
      <c r="AF159" s="436"/>
      <c r="AG159" s="436"/>
      <c r="AH159" s="436"/>
      <c r="AI159" s="436"/>
      <c r="AJ159" s="436"/>
      <c r="AK159" s="436"/>
      <c r="AL159" s="436"/>
      <c r="AM159" s="436"/>
      <c r="AN159" s="436"/>
      <c r="AO159" s="436"/>
      <c r="AP159" s="436"/>
      <c r="AQ159" s="436"/>
      <c r="AR159" s="436"/>
      <c r="AS159" s="436"/>
      <c r="AT159" s="436"/>
      <c r="AU159" s="436"/>
      <c r="AV159" s="436"/>
      <c r="AW159" s="436"/>
      <c r="AX159" s="436"/>
      <c r="AY159" s="436"/>
      <c r="AZ159" s="436"/>
      <c r="BA159" s="436"/>
      <c r="BB159" s="436"/>
      <c r="BC159" s="436"/>
      <c r="BD159" s="436"/>
      <c r="BE159" s="436"/>
      <c r="BF159" s="436"/>
      <c r="BG159" s="436"/>
      <c r="BH159" s="436"/>
      <c r="BI159" s="436"/>
      <c r="BJ159" s="436"/>
    </row>
    <row r="160" spans="15:62" ht="6" customHeight="1">
      <c r="O160" s="398"/>
      <c r="P160" s="398"/>
      <c r="Q160" s="398"/>
      <c r="R160" s="398"/>
      <c r="S160" s="398"/>
      <c r="T160" s="436"/>
      <c r="U160" s="436"/>
      <c r="V160" s="436"/>
      <c r="W160" s="436"/>
      <c r="X160" s="436"/>
      <c r="Y160" s="436"/>
      <c r="Z160" s="436"/>
      <c r="AA160" s="436"/>
      <c r="AB160" s="436"/>
      <c r="AC160" s="436"/>
      <c r="AD160" s="436"/>
      <c r="AE160" s="436"/>
      <c r="AF160" s="436"/>
      <c r="AG160" s="436"/>
      <c r="AH160" s="436"/>
      <c r="AI160" s="436"/>
      <c r="AJ160" s="436"/>
      <c r="AK160" s="436"/>
      <c r="AL160" s="436"/>
      <c r="AM160" s="436"/>
      <c r="AN160" s="436"/>
      <c r="AO160" s="436"/>
      <c r="AP160" s="436"/>
      <c r="AQ160" s="436"/>
      <c r="AR160" s="436"/>
      <c r="AS160" s="436"/>
      <c r="AT160" s="436"/>
      <c r="AU160" s="436"/>
      <c r="AV160" s="436"/>
      <c r="AW160" s="436"/>
      <c r="AX160" s="436"/>
      <c r="AY160" s="436"/>
      <c r="AZ160" s="436"/>
      <c r="BA160" s="436"/>
      <c r="BB160" s="436"/>
      <c r="BC160" s="436"/>
      <c r="BD160" s="436"/>
      <c r="BE160" s="436"/>
      <c r="BF160" s="436"/>
      <c r="BG160" s="436"/>
      <c r="BH160" s="436"/>
      <c r="BI160" s="436"/>
      <c r="BJ160" s="436"/>
    </row>
    <row r="161" spans="15:62" ht="6" customHeight="1">
      <c r="O161" s="398"/>
      <c r="P161" s="398"/>
      <c r="Q161" s="398"/>
      <c r="R161" s="398"/>
      <c r="S161" s="398"/>
      <c r="T161" s="436"/>
      <c r="U161" s="436"/>
      <c r="V161" s="436"/>
      <c r="W161" s="436"/>
      <c r="X161" s="436"/>
      <c r="Y161" s="436"/>
      <c r="Z161" s="436"/>
      <c r="AA161" s="436"/>
      <c r="AB161" s="436"/>
      <c r="AC161" s="436"/>
      <c r="AD161" s="436"/>
      <c r="AE161" s="436"/>
      <c r="AF161" s="436"/>
      <c r="AG161" s="436"/>
      <c r="AH161" s="436"/>
      <c r="AI161" s="436"/>
      <c r="AJ161" s="436"/>
      <c r="AK161" s="436"/>
      <c r="AL161" s="436"/>
      <c r="AM161" s="436"/>
      <c r="AN161" s="436"/>
      <c r="AO161" s="436"/>
      <c r="AP161" s="436"/>
      <c r="AQ161" s="436"/>
      <c r="AR161" s="436"/>
      <c r="AS161" s="436"/>
      <c r="AT161" s="436"/>
      <c r="AU161" s="436"/>
      <c r="AV161" s="436"/>
      <c r="AW161" s="436"/>
      <c r="AX161" s="436"/>
      <c r="AY161" s="436"/>
      <c r="AZ161" s="436"/>
      <c r="BA161" s="436"/>
      <c r="BB161" s="436"/>
      <c r="BC161" s="436"/>
      <c r="BD161" s="436"/>
      <c r="BE161" s="436"/>
      <c r="BF161" s="436"/>
      <c r="BG161" s="436"/>
      <c r="BH161" s="436"/>
      <c r="BI161" s="436"/>
      <c r="BJ161" s="436"/>
    </row>
    <row r="162" spans="15:62" ht="6" customHeight="1">
      <c r="O162" s="398"/>
      <c r="P162" s="398"/>
      <c r="Q162" s="398"/>
      <c r="R162" s="398"/>
      <c r="S162" s="398"/>
      <c r="T162" s="436"/>
      <c r="U162" s="436"/>
      <c r="V162" s="436"/>
      <c r="W162" s="436"/>
      <c r="X162" s="436"/>
      <c r="Y162" s="436"/>
      <c r="Z162" s="436"/>
      <c r="AA162" s="436"/>
      <c r="AB162" s="436"/>
      <c r="AC162" s="436"/>
      <c r="AD162" s="436"/>
      <c r="AE162" s="436"/>
      <c r="AF162" s="436"/>
      <c r="AG162" s="436"/>
      <c r="AH162" s="436"/>
      <c r="AI162" s="436"/>
      <c r="AJ162" s="436"/>
      <c r="AK162" s="436"/>
      <c r="AL162" s="436"/>
      <c r="AM162" s="436"/>
      <c r="AN162" s="436"/>
      <c r="AO162" s="436"/>
      <c r="AP162" s="436"/>
      <c r="AQ162" s="436"/>
      <c r="AR162" s="436"/>
      <c r="AS162" s="436"/>
      <c r="AT162" s="436"/>
      <c r="AU162" s="436"/>
      <c r="AV162" s="436"/>
      <c r="AW162" s="436"/>
      <c r="AX162" s="436"/>
      <c r="AY162" s="436"/>
      <c r="AZ162" s="436"/>
      <c r="BA162" s="436"/>
      <c r="BB162" s="436"/>
      <c r="BC162" s="436"/>
      <c r="BD162" s="436"/>
      <c r="BE162" s="436"/>
      <c r="BF162" s="436"/>
      <c r="BG162" s="436"/>
      <c r="BH162" s="436"/>
      <c r="BI162" s="436"/>
      <c r="BJ162" s="436"/>
    </row>
    <row r="163" spans="15:62" ht="6" customHeight="1">
      <c r="O163" s="398"/>
      <c r="P163" s="398"/>
      <c r="Q163" s="398"/>
      <c r="R163" s="398"/>
      <c r="S163" s="398"/>
      <c r="T163" s="436"/>
      <c r="U163" s="436"/>
      <c r="V163" s="436"/>
      <c r="W163" s="436"/>
      <c r="X163" s="436"/>
      <c r="Y163" s="436"/>
      <c r="Z163" s="436"/>
      <c r="AA163" s="436"/>
      <c r="AB163" s="436"/>
      <c r="AC163" s="436"/>
      <c r="AD163" s="436"/>
      <c r="AE163" s="436"/>
      <c r="AF163" s="436"/>
      <c r="AG163" s="436"/>
      <c r="AH163" s="436"/>
      <c r="AI163" s="436"/>
      <c r="AJ163" s="436"/>
      <c r="AK163" s="436"/>
      <c r="AL163" s="436"/>
      <c r="AM163" s="436"/>
      <c r="AN163" s="436"/>
      <c r="AO163" s="436"/>
      <c r="AP163" s="436"/>
      <c r="AQ163" s="436"/>
      <c r="AR163" s="436"/>
      <c r="AS163" s="436"/>
      <c r="AT163" s="436"/>
      <c r="AU163" s="436"/>
      <c r="AV163" s="436"/>
      <c r="AW163" s="436"/>
      <c r="AX163" s="436"/>
      <c r="AY163" s="436"/>
      <c r="AZ163" s="436"/>
      <c r="BA163" s="436"/>
      <c r="BB163" s="436"/>
      <c r="BC163" s="436"/>
      <c r="BD163" s="436"/>
      <c r="BE163" s="436"/>
      <c r="BF163" s="436"/>
      <c r="BG163" s="436"/>
      <c r="BH163" s="436"/>
      <c r="BI163" s="436"/>
      <c r="BJ163" s="436"/>
    </row>
    <row r="164" spans="15:62" ht="6" customHeight="1">
      <c r="O164" s="398"/>
      <c r="P164" s="398"/>
      <c r="Q164" s="398"/>
      <c r="R164" s="398"/>
      <c r="S164" s="398"/>
      <c r="T164" s="436"/>
      <c r="U164" s="436"/>
      <c r="V164" s="436"/>
      <c r="W164" s="436"/>
      <c r="X164" s="436"/>
      <c r="Y164" s="436"/>
      <c r="Z164" s="436"/>
      <c r="AA164" s="436"/>
      <c r="AB164" s="436"/>
      <c r="AC164" s="436"/>
      <c r="AD164" s="436"/>
      <c r="AE164" s="436"/>
      <c r="AF164" s="436"/>
      <c r="AG164" s="436"/>
      <c r="AH164" s="436"/>
      <c r="AI164" s="436"/>
      <c r="AJ164" s="436"/>
      <c r="AK164" s="436"/>
      <c r="AL164" s="436"/>
      <c r="AM164" s="436"/>
      <c r="AN164" s="436"/>
      <c r="AO164" s="436"/>
      <c r="AP164" s="436"/>
      <c r="AQ164" s="436"/>
      <c r="AR164" s="436"/>
      <c r="AS164" s="436"/>
      <c r="AT164" s="436"/>
      <c r="AU164" s="436"/>
      <c r="AV164" s="436"/>
      <c r="AW164" s="436"/>
      <c r="AX164" s="436"/>
      <c r="AY164" s="436"/>
      <c r="AZ164" s="436"/>
      <c r="BA164" s="436"/>
      <c r="BB164" s="436"/>
      <c r="BC164" s="436"/>
      <c r="BD164" s="436"/>
      <c r="BE164" s="436"/>
      <c r="BF164" s="436"/>
      <c r="BG164" s="436"/>
      <c r="BH164" s="436"/>
      <c r="BI164" s="436"/>
      <c r="BJ164" s="436"/>
    </row>
    <row r="165" spans="15:62" ht="6" customHeight="1">
      <c r="O165" s="398"/>
      <c r="P165" s="398"/>
      <c r="Q165" s="398"/>
      <c r="R165" s="398"/>
      <c r="S165" s="398"/>
      <c r="T165" s="436"/>
      <c r="U165" s="436"/>
      <c r="V165" s="436"/>
      <c r="W165" s="436"/>
      <c r="X165" s="436"/>
      <c r="Y165" s="436"/>
      <c r="Z165" s="436"/>
      <c r="AA165" s="436"/>
      <c r="AB165" s="436"/>
      <c r="AC165" s="436"/>
      <c r="AD165" s="436"/>
      <c r="AE165" s="436"/>
      <c r="AF165" s="436"/>
      <c r="AG165" s="436"/>
      <c r="AH165" s="436"/>
      <c r="AI165" s="436"/>
      <c r="AJ165" s="436"/>
      <c r="AK165" s="436"/>
      <c r="AL165" s="436"/>
      <c r="AM165" s="436"/>
      <c r="AN165" s="436"/>
      <c r="AO165" s="436"/>
      <c r="AP165" s="436"/>
      <c r="AQ165" s="436"/>
      <c r="AR165" s="436"/>
      <c r="AS165" s="436"/>
      <c r="AT165" s="436"/>
      <c r="AU165" s="436"/>
      <c r="AV165" s="436"/>
      <c r="AW165" s="436"/>
      <c r="AX165" s="436"/>
      <c r="AY165" s="436"/>
      <c r="AZ165" s="436"/>
      <c r="BA165" s="436"/>
      <c r="BB165" s="436"/>
      <c r="BC165" s="436"/>
      <c r="BD165" s="436"/>
      <c r="BE165" s="436"/>
      <c r="BF165" s="436"/>
      <c r="BG165" s="436"/>
      <c r="BH165" s="436"/>
      <c r="BI165" s="436"/>
      <c r="BJ165" s="436"/>
    </row>
    <row r="166" spans="15:62" ht="6" customHeight="1">
      <c r="O166" s="398"/>
      <c r="P166" s="398"/>
      <c r="Q166" s="398"/>
      <c r="R166" s="398"/>
      <c r="S166" s="398"/>
      <c r="T166" s="436"/>
      <c r="U166" s="436"/>
      <c r="V166" s="436"/>
      <c r="W166" s="436"/>
      <c r="X166" s="436"/>
      <c r="Y166" s="436"/>
      <c r="Z166" s="436"/>
      <c r="AA166" s="436"/>
      <c r="AB166" s="436"/>
      <c r="AC166" s="436"/>
      <c r="AD166" s="436"/>
      <c r="AE166" s="436"/>
      <c r="AF166" s="436"/>
      <c r="AG166" s="436"/>
      <c r="AH166" s="436"/>
      <c r="AI166" s="436"/>
      <c r="AJ166" s="436"/>
      <c r="AK166" s="436"/>
      <c r="AL166" s="436"/>
      <c r="AM166" s="436"/>
      <c r="AN166" s="436"/>
      <c r="AO166" s="436"/>
      <c r="AP166" s="436"/>
      <c r="AQ166" s="436"/>
      <c r="AR166" s="436"/>
      <c r="AS166" s="436"/>
      <c r="AT166" s="436"/>
      <c r="AU166" s="436"/>
      <c r="AV166" s="436"/>
      <c r="AW166" s="436"/>
      <c r="AX166" s="436"/>
      <c r="AY166" s="436"/>
      <c r="AZ166" s="436"/>
      <c r="BA166" s="436"/>
      <c r="BB166" s="436"/>
      <c r="BC166" s="436"/>
      <c r="BD166" s="436"/>
      <c r="BE166" s="436"/>
      <c r="BF166" s="436"/>
      <c r="BG166" s="436"/>
      <c r="BH166" s="436"/>
      <c r="BI166" s="436"/>
      <c r="BJ166" s="436"/>
    </row>
    <row r="167" spans="15:62" ht="6" customHeight="1">
      <c r="O167" s="398"/>
      <c r="P167" s="398"/>
      <c r="Q167" s="398"/>
      <c r="R167" s="398"/>
      <c r="S167" s="398"/>
      <c r="T167" s="436"/>
      <c r="U167" s="436"/>
      <c r="V167" s="436"/>
      <c r="W167" s="436"/>
      <c r="X167" s="436"/>
      <c r="Y167" s="436"/>
      <c r="Z167" s="436"/>
      <c r="AA167" s="436"/>
      <c r="AB167" s="436"/>
      <c r="AC167" s="436"/>
      <c r="AD167" s="436"/>
      <c r="AE167" s="436"/>
      <c r="AF167" s="436"/>
      <c r="AG167" s="436"/>
      <c r="AH167" s="436"/>
      <c r="AI167" s="436"/>
      <c r="AJ167" s="436"/>
      <c r="AK167" s="436"/>
      <c r="AL167" s="436"/>
      <c r="AM167" s="436"/>
      <c r="AN167" s="436"/>
      <c r="AO167" s="436"/>
      <c r="AP167" s="436"/>
      <c r="AQ167" s="436"/>
      <c r="AR167" s="436"/>
      <c r="AS167" s="436"/>
      <c r="AT167" s="436"/>
      <c r="AU167" s="436"/>
      <c r="AV167" s="436"/>
      <c r="AW167" s="436"/>
      <c r="AX167" s="436"/>
      <c r="AY167" s="436"/>
      <c r="AZ167" s="436"/>
      <c r="BA167" s="436"/>
      <c r="BB167" s="436"/>
      <c r="BC167" s="436"/>
      <c r="BD167" s="436"/>
      <c r="BE167" s="436"/>
      <c r="BF167" s="436"/>
      <c r="BG167" s="436"/>
      <c r="BH167" s="436"/>
      <c r="BI167" s="436"/>
      <c r="BJ167" s="436"/>
    </row>
    <row r="168" spans="15:62" ht="6" customHeight="1">
      <c r="O168" s="398"/>
      <c r="P168" s="398"/>
      <c r="Q168" s="398"/>
      <c r="R168" s="398"/>
      <c r="S168" s="398"/>
      <c r="T168" s="436"/>
      <c r="U168" s="436"/>
      <c r="V168" s="436"/>
      <c r="W168" s="436"/>
      <c r="X168" s="436"/>
      <c r="Y168" s="436"/>
      <c r="Z168" s="436"/>
      <c r="AA168" s="436"/>
      <c r="AB168" s="436"/>
      <c r="AC168" s="436"/>
      <c r="AD168" s="436"/>
      <c r="AE168" s="436"/>
      <c r="AF168" s="436"/>
      <c r="AG168" s="436"/>
      <c r="AH168" s="436"/>
      <c r="AI168" s="436"/>
      <c r="AJ168" s="436"/>
      <c r="AK168" s="436"/>
      <c r="AL168" s="436"/>
      <c r="AM168" s="436"/>
      <c r="AN168" s="436"/>
      <c r="AO168" s="436"/>
      <c r="AP168" s="436"/>
      <c r="AQ168" s="436"/>
      <c r="AR168" s="436"/>
      <c r="AS168" s="436"/>
      <c r="AT168" s="436"/>
      <c r="AU168" s="436"/>
      <c r="AV168" s="436"/>
      <c r="AW168" s="436"/>
      <c r="AX168" s="436"/>
      <c r="AY168" s="436"/>
      <c r="AZ168" s="436"/>
      <c r="BA168" s="436"/>
      <c r="BB168" s="436"/>
      <c r="BC168" s="436"/>
      <c r="BD168" s="436"/>
      <c r="BE168" s="436"/>
      <c r="BF168" s="436"/>
      <c r="BG168" s="436"/>
      <c r="BH168" s="436"/>
      <c r="BI168" s="436"/>
      <c r="BJ168" s="436"/>
    </row>
    <row r="169" spans="15:62" ht="6" customHeight="1">
      <c r="O169" s="398"/>
      <c r="P169" s="398"/>
      <c r="Q169" s="398"/>
      <c r="R169" s="398"/>
      <c r="S169" s="398"/>
      <c r="T169" s="436"/>
      <c r="U169" s="436"/>
      <c r="V169" s="436"/>
      <c r="W169" s="436"/>
      <c r="X169" s="436"/>
      <c r="Y169" s="436"/>
      <c r="Z169" s="436"/>
      <c r="AA169" s="436"/>
      <c r="AB169" s="436"/>
      <c r="AC169" s="436"/>
      <c r="AD169" s="436"/>
      <c r="AE169" s="436"/>
      <c r="AF169" s="436"/>
      <c r="AG169" s="436"/>
      <c r="AH169" s="436"/>
      <c r="AI169" s="436"/>
      <c r="AJ169" s="436"/>
      <c r="AK169" s="436"/>
      <c r="AL169" s="436"/>
      <c r="AM169" s="436"/>
      <c r="AN169" s="436"/>
      <c r="AO169" s="436"/>
      <c r="AP169" s="436"/>
      <c r="AQ169" s="436"/>
      <c r="AR169" s="436"/>
      <c r="AS169" s="436"/>
      <c r="AT169" s="436"/>
      <c r="AU169" s="436"/>
      <c r="AV169" s="436"/>
      <c r="AW169" s="436"/>
      <c r="AX169" s="436"/>
      <c r="AY169" s="436"/>
      <c r="AZ169" s="436"/>
      <c r="BA169" s="436"/>
      <c r="BB169" s="436"/>
      <c r="BC169" s="436"/>
      <c r="BD169" s="436"/>
      <c r="BE169" s="436"/>
      <c r="BF169" s="436"/>
      <c r="BG169" s="436"/>
      <c r="BH169" s="436"/>
      <c r="BI169" s="436"/>
      <c r="BJ169" s="436"/>
    </row>
    <row r="170" spans="15:62" ht="6" customHeight="1">
      <c r="O170" s="398"/>
      <c r="P170" s="398"/>
      <c r="Q170" s="398"/>
      <c r="R170" s="398"/>
      <c r="S170" s="398"/>
      <c r="T170" s="436"/>
      <c r="U170" s="436"/>
      <c r="V170" s="436"/>
      <c r="W170" s="436"/>
      <c r="X170" s="436"/>
      <c r="Y170" s="436"/>
      <c r="Z170" s="436"/>
      <c r="AA170" s="436"/>
      <c r="AB170" s="436"/>
      <c r="AC170" s="436"/>
      <c r="AD170" s="436"/>
      <c r="AE170" s="436"/>
      <c r="AF170" s="436"/>
      <c r="AG170" s="436"/>
      <c r="AH170" s="436"/>
      <c r="AI170" s="436"/>
      <c r="AJ170" s="436"/>
      <c r="AK170" s="436"/>
      <c r="AL170" s="436"/>
      <c r="AM170" s="436"/>
      <c r="AN170" s="436"/>
      <c r="AO170" s="436"/>
      <c r="AP170" s="436"/>
      <c r="AQ170" s="436"/>
      <c r="AR170" s="436"/>
      <c r="AS170" s="436"/>
      <c r="AT170" s="436"/>
      <c r="AU170" s="436"/>
      <c r="AV170" s="436"/>
      <c r="AW170" s="436"/>
      <c r="AX170" s="436"/>
      <c r="AY170" s="436"/>
      <c r="AZ170" s="436"/>
      <c r="BA170" s="436"/>
      <c r="BB170" s="436"/>
      <c r="BC170" s="436"/>
      <c r="BD170" s="436"/>
      <c r="BE170" s="436"/>
      <c r="BF170" s="436"/>
      <c r="BG170" s="436"/>
      <c r="BH170" s="436"/>
      <c r="BI170" s="436"/>
      <c r="BJ170" s="436"/>
    </row>
    <row r="171" spans="15:62" ht="6" customHeight="1">
      <c r="O171" s="398"/>
      <c r="P171" s="398"/>
      <c r="Q171" s="398"/>
      <c r="R171" s="398"/>
      <c r="S171" s="398"/>
      <c r="T171" s="436"/>
      <c r="U171" s="436"/>
      <c r="V171" s="436"/>
      <c r="W171" s="436"/>
      <c r="X171" s="436"/>
      <c r="Y171" s="436"/>
      <c r="Z171" s="436"/>
      <c r="AA171" s="436"/>
      <c r="AB171" s="436"/>
      <c r="AC171" s="436"/>
      <c r="AD171" s="436"/>
      <c r="AE171" s="436"/>
      <c r="AF171" s="436"/>
      <c r="AG171" s="436"/>
      <c r="AH171" s="436"/>
      <c r="AI171" s="436"/>
      <c r="AJ171" s="436"/>
      <c r="AK171" s="436"/>
      <c r="AL171" s="436"/>
      <c r="AM171" s="436"/>
      <c r="AN171" s="436"/>
      <c r="AO171" s="436"/>
      <c r="AP171" s="436"/>
      <c r="AQ171" s="436"/>
      <c r="AR171" s="436"/>
      <c r="AS171" s="436"/>
      <c r="AT171" s="436"/>
      <c r="AU171" s="436"/>
      <c r="AV171" s="436"/>
      <c r="AW171" s="436"/>
      <c r="AX171" s="436"/>
      <c r="AY171" s="436"/>
      <c r="AZ171" s="436"/>
      <c r="BA171" s="436"/>
      <c r="BB171" s="436"/>
      <c r="BC171" s="436"/>
      <c r="BD171" s="436"/>
      <c r="BE171" s="436"/>
      <c r="BF171" s="436"/>
      <c r="BG171" s="436"/>
      <c r="BH171" s="436"/>
      <c r="BI171" s="436"/>
      <c r="BJ171" s="436"/>
    </row>
    <row r="172" spans="15:62" ht="6" customHeight="1">
      <c r="O172" s="398"/>
      <c r="P172" s="398"/>
      <c r="Q172" s="398"/>
      <c r="R172" s="398"/>
      <c r="S172" s="398"/>
      <c r="T172" s="436"/>
      <c r="U172" s="436"/>
      <c r="V172" s="436"/>
      <c r="W172" s="436"/>
      <c r="X172" s="436"/>
      <c r="Y172" s="436"/>
      <c r="Z172" s="436"/>
      <c r="AA172" s="436"/>
      <c r="AB172" s="436"/>
      <c r="AC172" s="436"/>
      <c r="AD172" s="436"/>
      <c r="AE172" s="436"/>
      <c r="AF172" s="436"/>
      <c r="AG172" s="436"/>
      <c r="AH172" s="436"/>
      <c r="AI172" s="436"/>
      <c r="AJ172" s="436"/>
      <c r="AK172" s="436"/>
      <c r="AL172" s="436"/>
      <c r="AM172" s="436"/>
      <c r="AN172" s="436"/>
      <c r="AO172" s="436"/>
      <c r="AP172" s="436"/>
      <c r="AQ172" s="436"/>
      <c r="AR172" s="436"/>
      <c r="AS172" s="436"/>
      <c r="AT172" s="436"/>
      <c r="AU172" s="436"/>
      <c r="AV172" s="436"/>
      <c r="AW172" s="436"/>
      <c r="AX172" s="436"/>
      <c r="AY172" s="436"/>
      <c r="AZ172" s="436"/>
      <c r="BA172" s="436"/>
      <c r="BB172" s="436"/>
      <c r="BC172" s="436"/>
      <c r="BD172" s="436"/>
      <c r="BE172" s="436"/>
      <c r="BF172" s="436"/>
      <c r="BG172" s="436"/>
      <c r="BH172" s="436"/>
      <c r="BI172" s="436"/>
      <c r="BJ172" s="436"/>
    </row>
    <row r="173" spans="15:62" ht="6" customHeight="1">
      <c r="O173" s="398"/>
      <c r="P173" s="398"/>
      <c r="Q173" s="398"/>
      <c r="R173" s="398"/>
      <c r="S173" s="398"/>
      <c r="T173" s="436"/>
      <c r="U173" s="436"/>
      <c r="V173" s="436"/>
      <c r="W173" s="436"/>
      <c r="X173" s="436"/>
      <c r="Y173" s="436"/>
      <c r="Z173" s="436"/>
      <c r="AA173" s="436"/>
    </row>
    <row r="174" spans="15:62" ht="6" customHeight="1">
      <c r="O174" s="398"/>
      <c r="P174" s="398"/>
      <c r="Q174" s="398"/>
      <c r="R174" s="398"/>
      <c r="S174" s="398"/>
      <c r="T174" s="436"/>
      <c r="U174" s="436"/>
      <c r="V174" s="436"/>
      <c r="W174" s="436"/>
      <c r="X174" s="436"/>
      <c r="Y174" s="436"/>
      <c r="Z174" s="436"/>
      <c r="AA174" s="436"/>
    </row>
    <row r="175" spans="15:62" ht="6" customHeight="1">
      <c r="O175" s="398"/>
      <c r="P175" s="398"/>
      <c r="Q175" s="398"/>
      <c r="R175" s="398"/>
      <c r="S175" s="398"/>
      <c r="T175" s="436"/>
      <c r="U175" s="436"/>
      <c r="V175" s="436"/>
      <c r="W175" s="436"/>
      <c r="X175" s="436"/>
      <c r="Y175" s="436"/>
      <c r="Z175" s="436"/>
    </row>
    <row r="176" spans="15:62" ht="6" customHeight="1">
      <c r="O176" s="398"/>
      <c r="P176" s="398"/>
      <c r="Q176" s="398"/>
      <c r="R176" s="398"/>
      <c r="S176" s="398"/>
      <c r="T176" s="436"/>
      <c r="U176" s="436"/>
      <c r="V176" s="436"/>
      <c r="W176" s="436"/>
      <c r="X176" s="436"/>
      <c r="Y176" s="436"/>
      <c r="Z176" s="436"/>
    </row>
    <row r="177" spans="15:26" ht="6" customHeight="1">
      <c r="O177" s="398"/>
      <c r="P177" s="398"/>
      <c r="Q177" s="398"/>
      <c r="R177" s="398"/>
      <c r="S177" s="398"/>
      <c r="T177" s="436"/>
      <c r="U177" s="436"/>
      <c r="V177" s="436"/>
      <c r="W177" s="436"/>
      <c r="X177" s="436"/>
      <c r="Y177" s="436"/>
      <c r="Z177" s="436"/>
    </row>
    <row r="178" spans="15:26" ht="6" customHeight="1">
      <c r="O178" s="398"/>
      <c r="P178" s="398"/>
      <c r="Q178" s="398"/>
      <c r="R178" s="398"/>
      <c r="S178" s="398"/>
      <c r="T178" s="436"/>
      <c r="U178" s="436"/>
      <c r="V178" s="436"/>
      <c r="W178" s="436"/>
      <c r="X178" s="436"/>
      <c r="Y178" s="436"/>
      <c r="Z178" s="436"/>
    </row>
    <row r="179" spans="15:26" ht="6" customHeight="1">
      <c r="O179" s="398"/>
      <c r="P179" s="398"/>
      <c r="Q179" s="398"/>
      <c r="R179" s="398"/>
      <c r="S179" s="398"/>
      <c r="T179" s="436"/>
      <c r="U179" s="436"/>
      <c r="V179" s="436"/>
      <c r="W179" s="436"/>
      <c r="X179" s="436"/>
      <c r="Y179" s="436"/>
    </row>
    <row r="180" spans="15:26" ht="6" customHeight="1">
      <c r="O180" s="398"/>
      <c r="P180" s="398"/>
      <c r="Q180" s="398"/>
      <c r="R180" s="398"/>
      <c r="S180" s="398"/>
      <c r="T180" s="436"/>
      <c r="U180" s="436"/>
      <c r="V180" s="436"/>
      <c r="W180" s="436"/>
      <c r="X180" s="436"/>
      <c r="Y180" s="436"/>
    </row>
    <row r="181" spans="15:26" ht="6" customHeight="1">
      <c r="O181" s="398"/>
      <c r="P181" s="398"/>
      <c r="Q181" s="398"/>
      <c r="R181" s="398"/>
      <c r="S181" s="398"/>
      <c r="T181" s="436"/>
      <c r="U181" s="436"/>
      <c r="V181" s="436"/>
      <c r="W181" s="436"/>
      <c r="X181" s="436"/>
      <c r="Y181" s="436"/>
    </row>
    <row r="182" spans="15:26" ht="6" customHeight="1">
      <c r="O182" s="398"/>
      <c r="P182" s="398"/>
      <c r="Q182" s="398"/>
      <c r="R182" s="398"/>
      <c r="S182" s="398"/>
      <c r="T182" s="436"/>
      <c r="U182" s="436"/>
      <c r="V182" s="436"/>
      <c r="W182" s="436"/>
      <c r="X182" s="436"/>
      <c r="Y182" s="436"/>
    </row>
    <row r="183" spans="15:26" ht="6" customHeight="1">
      <c r="O183" s="398"/>
      <c r="P183" s="398"/>
      <c r="Q183" s="398"/>
      <c r="R183" s="398"/>
      <c r="S183" s="398"/>
      <c r="T183" s="436"/>
      <c r="U183" s="436"/>
      <c r="V183" s="436"/>
      <c r="W183" s="436"/>
      <c r="X183" s="436"/>
      <c r="Y183" s="436"/>
    </row>
    <row r="184" spans="15:26" ht="6" customHeight="1">
      <c r="O184" s="398"/>
      <c r="P184" s="398"/>
      <c r="Q184" s="398"/>
      <c r="R184" s="398"/>
      <c r="S184" s="398"/>
      <c r="T184" s="436"/>
      <c r="U184" s="436"/>
      <c r="V184" s="436"/>
      <c r="W184" s="436"/>
      <c r="X184" s="436"/>
      <c r="Y184" s="436"/>
    </row>
    <row r="185" spans="15:26" ht="6" customHeight="1">
      <c r="O185" s="398"/>
      <c r="P185" s="398"/>
      <c r="Q185" s="398"/>
      <c r="R185" s="398"/>
      <c r="S185" s="398"/>
      <c r="T185" s="436"/>
      <c r="U185" s="436"/>
      <c r="V185" s="436"/>
      <c r="W185" s="436"/>
    </row>
    <row r="186" spans="15:26" ht="6" customHeight="1">
      <c r="O186" s="398"/>
      <c r="P186" s="398"/>
      <c r="Q186" s="398"/>
      <c r="R186" s="398"/>
      <c r="S186" s="398"/>
      <c r="T186" s="436"/>
      <c r="U186" s="436"/>
      <c r="V186" s="436"/>
      <c r="W186" s="436"/>
    </row>
    <row r="187" spans="15:26" ht="6" customHeight="1">
      <c r="O187" s="398"/>
      <c r="P187" s="398"/>
      <c r="Q187" s="398"/>
      <c r="R187" s="398"/>
      <c r="S187" s="398"/>
      <c r="T187" s="436"/>
      <c r="U187" s="436"/>
      <c r="V187" s="436"/>
      <c r="W187" s="436"/>
    </row>
    <row r="188" spans="15:26" ht="6" customHeight="1">
      <c r="O188" s="398"/>
      <c r="P188" s="398"/>
      <c r="Q188" s="398"/>
      <c r="R188" s="398"/>
      <c r="S188" s="398"/>
      <c r="T188" s="436"/>
      <c r="U188" s="436"/>
      <c r="V188" s="436"/>
      <c r="W188" s="436"/>
    </row>
    <row r="189" spans="15:26" ht="6" customHeight="1">
      <c r="O189" s="398"/>
      <c r="P189" s="398"/>
      <c r="Q189" s="398"/>
      <c r="R189" s="398"/>
      <c r="S189" s="398"/>
      <c r="T189" s="436"/>
      <c r="U189" s="436"/>
      <c r="V189" s="436"/>
      <c r="W189" s="436"/>
    </row>
    <row r="190" spans="15:26" ht="6" customHeight="1">
      <c r="O190" s="398"/>
      <c r="P190" s="398"/>
      <c r="Q190" s="398"/>
      <c r="R190" s="398"/>
      <c r="S190" s="398"/>
      <c r="T190" s="436"/>
      <c r="U190" s="436"/>
      <c r="V190" s="436"/>
      <c r="W190" s="436"/>
    </row>
    <row r="191" spans="15:26" ht="6" customHeight="1">
      <c r="O191" s="398"/>
      <c r="P191" s="398"/>
      <c r="Q191" s="398"/>
      <c r="R191" s="398"/>
      <c r="S191" s="398"/>
      <c r="T191" s="436"/>
      <c r="U191" s="436"/>
      <c r="V191" s="436"/>
    </row>
    <row r="192" spans="15:26" ht="6" customHeight="1">
      <c r="O192" s="398"/>
      <c r="P192" s="398"/>
      <c r="Q192" s="398"/>
      <c r="R192" s="398"/>
      <c r="S192" s="398"/>
      <c r="T192" s="436"/>
      <c r="U192" s="436"/>
      <c r="V192" s="436"/>
    </row>
    <row r="193" spans="1:22" ht="6" customHeight="1">
      <c r="O193" s="398"/>
      <c r="P193" s="398"/>
      <c r="Q193" s="398"/>
      <c r="R193" s="398"/>
      <c r="S193" s="398"/>
      <c r="T193" s="436"/>
      <c r="U193" s="436"/>
      <c r="V193" s="436"/>
    </row>
    <row r="194" spans="1:22" ht="6" customHeight="1">
      <c r="O194" s="398"/>
      <c r="P194" s="398"/>
      <c r="Q194" s="398"/>
      <c r="R194" s="398"/>
      <c r="S194" s="398"/>
      <c r="T194" s="436"/>
      <c r="U194" s="436"/>
    </row>
    <row r="195" spans="1:22" ht="6" customHeight="1">
      <c r="O195" s="398"/>
      <c r="P195" s="398"/>
      <c r="Q195" s="398"/>
      <c r="R195" s="398"/>
      <c r="S195" s="398"/>
      <c r="T195" s="436"/>
    </row>
    <row r="196" spans="1:22" ht="6" customHeight="1">
      <c r="A196" s="435"/>
      <c r="B196" s="398"/>
      <c r="C196" s="398"/>
      <c r="D196" s="398"/>
      <c r="E196" s="398"/>
      <c r="F196" s="398"/>
      <c r="G196" s="398"/>
      <c r="H196" s="398"/>
      <c r="I196" s="398"/>
      <c r="J196" s="398"/>
      <c r="K196" s="398"/>
      <c r="L196" s="398"/>
      <c r="M196" s="398"/>
      <c r="N196" s="398"/>
      <c r="O196" s="398"/>
      <c r="P196" s="398"/>
      <c r="Q196" s="398"/>
      <c r="R196" s="398"/>
      <c r="S196" s="398"/>
      <c r="T196" s="436"/>
    </row>
    <row r="197" spans="1:22" ht="6" customHeight="1">
      <c r="A197" s="435"/>
      <c r="B197" s="398"/>
      <c r="C197" s="398"/>
      <c r="D197" s="398"/>
      <c r="E197" s="398"/>
      <c r="F197" s="398"/>
      <c r="G197" s="398"/>
      <c r="H197" s="398"/>
      <c r="I197" s="398"/>
      <c r="J197" s="398"/>
      <c r="K197" s="398"/>
      <c r="L197" s="398"/>
      <c r="M197" s="398"/>
      <c r="N197" s="398"/>
      <c r="O197" s="398"/>
      <c r="P197" s="398"/>
      <c r="Q197" s="398"/>
      <c r="R197" s="398"/>
      <c r="S197" s="398"/>
      <c r="T197" s="436"/>
    </row>
    <row r="198" spans="1:22" ht="6" customHeight="1">
      <c r="A198" s="435"/>
      <c r="B198" s="398"/>
      <c r="C198" s="398"/>
      <c r="D198" s="398"/>
      <c r="E198" s="398"/>
      <c r="F198" s="398"/>
      <c r="G198" s="398"/>
      <c r="H198" s="398"/>
      <c r="I198" s="398"/>
      <c r="J198" s="398"/>
      <c r="K198" s="398"/>
      <c r="L198" s="398"/>
      <c r="M198" s="398"/>
      <c r="N198" s="398"/>
      <c r="O198" s="398"/>
      <c r="P198" s="398"/>
      <c r="Q198" s="398"/>
      <c r="R198" s="398"/>
    </row>
    <row r="199" spans="1:22" ht="6" customHeight="1">
      <c r="A199" s="435"/>
      <c r="B199" s="398"/>
      <c r="C199" s="398"/>
      <c r="D199" s="398"/>
      <c r="E199" s="398"/>
      <c r="F199" s="398"/>
      <c r="G199" s="398"/>
      <c r="H199" s="398"/>
      <c r="I199" s="398"/>
      <c r="J199" s="398"/>
      <c r="K199" s="398"/>
      <c r="L199" s="398"/>
      <c r="M199" s="398"/>
      <c r="N199" s="398"/>
      <c r="O199" s="398"/>
      <c r="P199" s="398"/>
      <c r="Q199" s="398"/>
      <c r="R199" s="398"/>
    </row>
    <row r="200" spans="1:22" ht="6" customHeight="1">
      <c r="A200" s="435"/>
      <c r="B200" s="398"/>
      <c r="C200" s="398"/>
      <c r="D200" s="398"/>
      <c r="E200" s="398"/>
      <c r="F200" s="398"/>
      <c r="G200" s="398"/>
      <c r="H200" s="398"/>
      <c r="I200" s="398"/>
      <c r="J200" s="398"/>
      <c r="K200" s="398"/>
      <c r="L200" s="398"/>
      <c r="M200" s="398"/>
      <c r="N200" s="398"/>
      <c r="O200" s="398"/>
      <c r="P200" s="398"/>
      <c r="Q200" s="398"/>
    </row>
    <row r="201" spans="1:22" ht="6" customHeight="1">
      <c r="A201" s="435"/>
      <c r="B201" s="398"/>
      <c r="C201" s="398"/>
      <c r="D201" s="398"/>
      <c r="E201" s="398"/>
      <c r="F201" s="398"/>
      <c r="G201" s="398"/>
      <c r="H201" s="398"/>
      <c r="I201" s="398"/>
      <c r="J201" s="398"/>
      <c r="K201" s="398"/>
      <c r="L201" s="398"/>
      <c r="M201" s="398"/>
      <c r="N201" s="398"/>
      <c r="O201" s="398"/>
      <c r="P201" s="398"/>
      <c r="Q201" s="398"/>
    </row>
    <row r="202" spans="1:22" ht="6" customHeight="1">
      <c r="A202" s="435"/>
      <c r="B202" s="398"/>
      <c r="C202" s="398"/>
      <c r="D202" s="398"/>
      <c r="E202" s="398"/>
      <c r="F202" s="398"/>
      <c r="G202" s="398"/>
      <c r="H202" s="398"/>
      <c r="I202" s="398"/>
      <c r="J202" s="398"/>
      <c r="K202" s="398"/>
      <c r="L202" s="398"/>
      <c r="M202" s="398"/>
      <c r="N202" s="398"/>
      <c r="O202" s="398"/>
      <c r="P202" s="398"/>
    </row>
    <row r="203" spans="1:22" ht="6" customHeight="1">
      <c r="A203" s="435"/>
      <c r="B203" s="435"/>
      <c r="C203" s="398"/>
      <c r="D203" s="398"/>
      <c r="E203" s="398"/>
      <c r="F203" s="398"/>
      <c r="G203" s="398"/>
      <c r="H203" s="398"/>
      <c r="I203" s="398"/>
      <c r="J203" s="398"/>
      <c r="K203" s="398"/>
      <c r="L203" s="398"/>
      <c r="M203" s="398"/>
      <c r="N203" s="398"/>
      <c r="O203" s="398"/>
      <c r="P203" s="398"/>
    </row>
    <row r="204" spans="1:22" ht="6" customHeight="1">
      <c r="A204" s="435"/>
      <c r="B204" s="435"/>
      <c r="C204" s="398"/>
      <c r="D204" s="398"/>
      <c r="E204" s="398"/>
      <c r="F204" s="398"/>
      <c r="G204" s="398"/>
      <c r="H204" s="398"/>
      <c r="I204" s="398"/>
      <c r="J204" s="398"/>
      <c r="K204" s="398"/>
      <c r="L204" s="398"/>
      <c r="M204" s="398"/>
      <c r="N204" s="398"/>
      <c r="O204" s="398"/>
    </row>
    <row r="205" spans="1:22" ht="6" customHeight="1">
      <c r="A205" s="435"/>
      <c r="B205" s="435"/>
      <c r="C205" s="398"/>
      <c r="D205" s="398"/>
      <c r="E205" s="398"/>
      <c r="F205" s="398"/>
      <c r="G205" s="398"/>
      <c r="H205" s="398"/>
      <c r="I205" s="398"/>
      <c r="J205" s="398"/>
      <c r="K205" s="398"/>
      <c r="L205" s="398"/>
      <c r="M205" s="398"/>
      <c r="N205" s="398"/>
    </row>
    <row r="206" spans="1:22" ht="6" customHeight="1">
      <c r="A206" s="435"/>
      <c r="B206" s="435"/>
      <c r="C206" s="398"/>
      <c r="D206" s="398"/>
      <c r="E206" s="398"/>
      <c r="F206" s="398"/>
      <c r="G206" s="398"/>
      <c r="H206" s="398"/>
      <c r="I206" s="398"/>
      <c r="J206" s="398"/>
      <c r="K206" s="398"/>
      <c r="L206" s="398"/>
      <c r="M206" s="398"/>
      <c r="N206" s="398"/>
    </row>
    <row r="207" spans="1:22" ht="6" customHeight="1">
      <c r="B207" s="435"/>
      <c r="C207" s="398"/>
      <c r="D207" s="398"/>
      <c r="E207" s="398"/>
      <c r="F207" s="398"/>
      <c r="G207" s="398"/>
      <c r="H207" s="398"/>
      <c r="I207" s="398"/>
      <c r="J207" s="398"/>
      <c r="K207" s="398"/>
      <c r="L207" s="398"/>
      <c r="M207" s="398"/>
      <c r="N207" s="398"/>
    </row>
    <row r="208" spans="1:22" ht="6" customHeight="1">
      <c r="B208" s="435"/>
      <c r="C208" s="398"/>
      <c r="D208" s="398"/>
      <c r="E208" s="398"/>
      <c r="F208" s="398"/>
      <c r="G208" s="398"/>
      <c r="H208" s="398"/>
      <c r="I208" s="398"/>
      <c r="J208" s="398"/>
      <c r="K208" s="398"/>
      <c r="L208" s="398"/>
      <c r="M208" s="398"/>
    </row>
    <row r="209" spans="2:12" ht="6" customHeight="1">
      <c r="B209" s="435"/>
      <c r="C209" s="398"/>
      <c r="D209" s="398"/>
      <c r="E209" s="398"/>
      <c r="F209" s="398"/>
      <c r="G209" s="398"/>
      <c r="H209" s="398"/>
      <c r="I209" s="398"/>
      <c r="J209" s="398"/>
      <c r="K209" s="398"/>
      <c r="L209" s="398"/>
    </row>
    <row r="210" spans="2:12" ht="6" customHeight="1">
      <c r="B210" s="435"/>
      <c r="C210" s="398"/>
      <c r="D210" s="398"/>
      <c r="E210" s="398"/>
      <c r="F210" s="398"/>
      <c r="G210" s="398"/>
      <c r="H210" s="398"/>
      <c r="I210" s="398"/>
      <c r="J210" s="398"/>
      <c r="K210" s="398"/>
      <c r="L210" s="398"/>
    </row>
    <row r="211" spans="2:12" ht="6" customHeight="1">
      <c r="B211" s="435"/>
      <c r="C211" s="398"/>
      <c r="D211" s="398"/>
      <c r="E211" s="398"/>
      <c r="F211" s="398"/>
      <c r="G211" s="398"/>
      <c r="H211" s="398"/>
      <c r="I211" s="398"/>
      <c r="J211" s="398"/>
      <c r="K211" s="398"/>
    </row>
    <row r="212" spans="2:12" ht="6" customHeight="1">
      <c r="B212" s="435"/>
      <c r="C212" s="398"/>
      <c r="D212" s="398"/>
      <c r="E212" s="398"/>
      <c r="F212" s="398"/>
      <c r="G212" s="398"/>
      <c r="H212" s="398"/>
      <c r="I212" s="398"/>
      <c r="J212" s="398"/>
    </row>
    <row r="213" spans="2:12" ht="6" customHeight="1">
      <c r="B213" s="398"/>
      <c r="C213" s="398"/>
      <c r="D213" s="398"/>
      <c r="E213" s="398"/>
      <c r="F213" s="398"/>
      <c r="G213" s="398"/>
      <c r="H213" s="398"/>
      <c r="I213" s="398"/>
      <c r="J213" s="398"/>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operator="greaterThan" showInputMessage="1" showErrorMessage="1" sqref="EZ31:FL34 EZ73:FL76" xr:uid="{00000000-0002-0000-0F00-000000000000}">
      <formula1>0</formula1>
      <formula2>0</formula2>
    </dataValidation>
    <dataValidation type="list" showInputMessage="1" showErrorMessage="1" sqref="N96:S96" xr:uid="{00000000-0002-0000-0F00-000001000000}">
      <formula1>"　,ＭＢ,ＭＡ"</formula1>
      <formula2>0</formula2>
    </dataValidation>
  </dataValidations>
  <pageMargins left="0.196527777777778" right="0.196527777777778" top="0.52986111111111101" bottom="0" header="0" footer="0"/>
  <pageSetup paperSize="9" scale="80" orientation="landscape" horizontalDpi="300" verticalDpi="300" r:id="rId1"/>
  <headerFooter>
    <oddHeader>&amp;C&amp;"ＭＳ ゴシック,Regular"Check Sheet for Unrealized Gains/Losses（General Corporate）&amp;R&amp;10 Form3-1</oddHeader>
    <oddFooter>&amp;RNov 2015</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63"/>
  <sheetViews>
    <sheetView view="pageBreakPreview" zoomScale="95" zoomScaleNormal="140" zoomScalePageLayoutView="95" workbookViewId="0">
      <selection activeCell="EH28" sqref="EH28"/>
    </sheetView>
  </sheetViews>
  <sheetFormatPr defaultColWidth="0.90625" defaultRowHeight="13"/>
  <cols>
    <col min="1" max="137" width="0.90625" style="438"/>
    <col min="138" max="138" width="3.90625" style="438" customWidth="1"/>
    <col min="139" max="1024" width="0.90625" style="438"/>
  </cols>
  <sheetData>
    <row r="1" spans="1:127" s="439" customFormat="1" ht="15" customHeight="1">
      <c r="AU1" s="440"/>
      <c r="BQ1" s="440" t="s">
        <v>520</v>
      </c>
      <c r="BZ1" s="440"/>
    </row>
    <row r="2" spans="1:127" ht="13.5" customHeight="1">
      <c r="A2" s="748" t="s">
        <v>521</v>
      </c>
      <c r="B2" s="748"/>
      <c r="C2" s="748"/>
      <c r="D2" s="748"/>
      <c r="E2" s="748"/>
      <c r="F2" s="748"/>
      <c r="G2" s="748"/>
      <c r="H2" s="748"/>
      <c r="I2" s="748"/>
      <c r="J2" s="748"/>
      <c r="K2" s="749">
        <f ca="1">TODAY()</f>
        <v>45036</v>
      </c>
      <c r="L2" s="749"/>
      <c r="M2" s="749"/>
      <c r="N2" s="749"/>
      <c r="O2" s="749"/>
      <c r="P2" s="749"/>
      <c r="Q2" s="749"/>
      <c r="R2" s="749"/>
      <c r="S2" s="749"/>
      <c r="T2" s="749"/>
      <c r="U2" s="749"/>
      <c r="V2" s="749"/>
      <c r="W2" s="749"/>
      <c r="X2" s="749"/>
      <c r="Y2" s="749"/>
      <c r="AC2" s="441" t="s">
        <v>522</v>
      </c>
      <c r="AD2" s="442"/>
      <c r="AE2" s="442"/>
      <c r="AF2" s="442"/>
      <c r="AG2" s="442"/>
      <c r="AH2" s="442"/>
      <c r="AI2" s="442"/>
      <c r="AJ2" s="442"/>
      <c r="AK2" s="442"/>
      <c r="AL2" s="442"/>
      <c r="AM2" s="442"/>
      <c r="AN2" s="442"/>
      <c r="AO2" s="442"/>
      <c r="AP2" s="442"/>
      <c r="AQ2" s="442"/>
      <c r="AR2" s="750" t="s">
        <v>504</v>
      </c>
      <c r="AS2" s="750"/>
      <c r="AT2" s="750"/>
      <c r="AU2" s="750"/>
      <c r="AV2" s="750"/>
      <c r="AW2" s="750"/>
      <c r="AX2" s="750"/>
      <c r="AY2" s="750"/>
      <c r="AZ2" s="750"/>
      <c r="BA2" s="750"/>
      <c r="BB2" s="750"/>
      <c r="BC2" s="750"/>
      <c r="BD2" s="750"/>
      <c r="BE2" s="750"/>
      <c r="BF2" s="750"/>
      <c r="BM2" s="443"/>
      <c r="BN2" s="443"/>
      <c r="BO2" s="443"/>
      <c r="BP2" s="443"/>
      <c r="BQ2" s="722"/>
      <c r="BR2" s="722"/>
      <c r="BS2" s="722"/>
      <c r="BT2" s="722"/>
      <c r="BU2" s="722"/>
      <c r="BV2" s="722"/>
      <c r="BW2" s="722"/>
      <c r="BX2" s="722"/>
      <c r="BY2" s="722"/>
      <c r="BZ2" s="751"/>
      <c r="CA2" s="751"/>
      <c r="CB2" s="751"/>
      <c r="CC2" s="751"/>
      <c r="CD2" s="751"/>
      <c r="CE2" s="751"/>
      <c r="CF2" s="751"/>
      <c r="CG2" s="751"/>
      <c r="CH2" s="751"/>
      <c r="CI2" s="751"/>
      <c r="CJ2" s="751"/>
      <c r="CK2" s="751"/>
      <c r="CL2" s="751"/>
      <c r="CM2" s="751"/>
      <c r="CN2" s="751"/>
      <c r="CO2" s="751"/>
      <c r="CP2" s="751"/>
      <c r="CQ2" s="751"/>
      <c r="CR2" s="751"/>
      <c r="CS2" s="751"/>
      <c r="CT2" s="751"/>
      <c r="CU2" s="751"/>
      <c r="CV2" s="751"/>
      <c r="CW2" s="751"/>
      <c r="CX2" s="751"/>
      <c r="CY2" s="751"/>
      <c r="CZ2" s="751"/>
      <c r="DA2" s="751"/>
      <c r="DB2" s="751"/>
      <c r="DC2" s="751"/>
      <c r="DD2" s="751"/>
      <c r="DE2" s="751"/>
      <c r="DF2" s="751"/>
      <c r="DG2" s="751"/>
    </row>
    <row r="3" spans="1:127" ht="6.75" customHeight="1">
      <c r="A3" s="748" t="s">
        <v>523</v>
      </c>
      <c r="B3" s="748"/>
      <c r="C3" s="748"/>
      <c r="D3" s="748"/>
      <c r="E3" s="748"/>
      <c r="F3" s="748"/>
      <c r="G3" s="748"/>
      <c r="H3" s="748"/>
      <c r="I3" s="748"/>
      <c r="J3" s="748"/>
      <c r="K3" s="752" t="e">
        <f>+#REF!</f>
        <v>#REF!</v>
      </c>
      <c r="L3" s="752"/>
      <c r="M3" s="752"/>
      <c r="N3" s="752"/>
      <c r="O3" s="752"/>
      <c r="P3" s="752"/>
      <c r="Q3" s="752"/>
      <c r="R3" s="752"/>
      <c r="S3" s="752"/>
      <c r="T3" s="752"/>
      <c r="U3" s="752"/>
      <c r="V3" s="752"/>
      <c r="W3" s="752"/>
      <c r="X3" s="752"/>
      <c r="Y3" s="752"/>
      <c r="AC3" s="753" t="s">
        <v>524</v>
      </c>
      <c r="AD3" s="753"/>
      <c r="AE3" s="753"/>
      <c r="AF3" s="753"/>
      <c r="AG3" s="753"/>
      <c r="AH3" s="753"/>
      <c r="AI3" s="753"/>
      <c r="AJ3" s="753"/>
      <c r="AK3" s="753"/>
      <c r="AL3" s="753"/>
      <c r="AM3" s="753"/>
      <c r="AN3" s="753"/>
      <c r="AO3" s="753"/>
      <c r="AP3" s="753"/>
      <c r="AQ3" s="753"/>
      <c r="AR3" s="752" t="e">
        <f>+#REF!</f>
        <v>#REF!</v>
      </c>
      <c r="AS3" s="752"/>
      <c r="AT3" s="752"/>
      <c r="AU3" s="752"/>
      <c r="AV3" s="752"/>
      <c r="AW3" s="752"/>
      <c r="AX3" s="752"/>
      <c r="AY3" s="752"/>
      <c r="AZ3" s="752"/>
      <c r="BA3" s="752"/>
      <c r="BB3" s="752"/>
      <c r="BC3" s="752"/>
      <c r="BD3" s="752"/>
      <c r="BE3" s="752"/>
      <c r="BF3" s="752"/>
      <c r="BM3" s="443"/>
      <c r="BN3" s="443"/>
      <c r="BO3" s="443"/>
      <c r="BP3" s="443"/>
      <c r="BQ3" s="722"/>
      <c r="BR3" s="722"/>
      <c r="BS3" s="722"/>
      <c r="BT3" s="722"/>
      <c r="BU3" s="722"/>
      <c r="BV3" s="722"/>
      <c r="BW3" s="722"/>
      <c r="BX3" s="722"/>
      <c r="BY3" s="722"/>
      <c r="BZ3" s="722"/>
      <c r="CA3" s="722"/>
      <c r="CB3" s="722"/>
      <c r="CC3" s="722"/>
      <c r="CD3" s="722"/>
      <c r="CE3" s="722"/>
      <c r="CF3" s="722"/>
      <c r="CG3" s="722"/>
      <c r="CH3" s="722"/>
      <c r="CI3" s="722"/>
      <c r="CJ3" s="722"/>
      <c r="CK3" s="722"/>
      <c r="CL3" s="722"/>
      <c r="CM3" s="722"/>
      <c r="CN3" s="722"/>
      <c r="CO3" s="722"/>
      <c r="CP3" s="722"/>
      <c r="CQ3" s="722"/>
      <c r="CR3" s="722"/>
      <c r="CS3" s="722"/>
      <c r="CT3" s="722"/>
      <c r="CU3" s="722"/>
      <c r="CV3" s="722"/>
      <c r="CW3" s="722"/>
      <c r="CX3" s="722"/>
      <c r="CY3" s="722"/>
      <c r="CZ3" s="722"/>
      <c r="DA3" s="722"/>
      <c r="DB3" s="722"/>
      <c r="DC3" s="722"/>
      <c r="DD3" s="722"/>
      <c r="DE3" s="722"/>
      <c r="DF3" s="722"/>
      <c r="DG3" s="722"/>
    </row>
    <row r="4" spans="1:127" ht="6.75" customHeight="1">
      <c r="A4" s="748"/>
      <c r="B4" s="748"/>
      <c r="C4" s="748"/>
      <c r="D4" s="748"/>
      <c r="E4" s="748"/>
      <c r="F4" s="748"/>
      <c r="G4" s="748"/>
      <c r="H4" s="748"/>
      <c r="I4" s="748"/>
      <c r="J4" s="748"/>
      <c r="K4" s="752"/>
      <c r="L4" s="752"/>
      <c r="M4" s="752"/>
      <c r="N4" s="752"/>
      <c r="O4" s="752"/>
      <c r="P4" s="752"/>
      <c r="Q4" s="752"/>
      <c r="R4" s="752"/>
      <c r="S4" s="752"/>
      <c r="T4" s="752"/>
      <c r="U4" s="752"/>
      <c r="V4" s="752"/>
      <c r="W4" s="752"/>
      <c r="X4" s="752"/>
      <c r="Y4" s="752"/>
      <c r="AC4" s="753"/>
      <c r="AD4" s="753"/>
      <c r="AE4" s="753"/>
      <c r="AF4" s="753"/>
      <c r="AG4" s="753"/>
      <c r="AH4" s="753"/>
      <c r="AI4" s="753"/>
      <c r="AJ4" s="753"/>
      <c r="AK4" s="753"/>
      <c r="AL4" s="753"/>
      <c r="AM4" s="753"/>
      <c r="AN4" s="753"/>
      <c r="AO4" s="753"/>
      <c r="AP4" s="753"/>
      <c r="AQ4" s="753"/>
      <c r="AR4" s="752"/>
      <c r="AS4" s="752"/>
      <c r="AT4" s="752"/>
      <c r="AU4" s="752"/>
      <c r="AV4" s="752"/>
      <c r="AW4" s="752"/>
      <c r="AX4" s="752"/>
      <c r="AY4" s="752"/>
      <c r="AZ4" s="752"/>
      <c r="BA4" s="752"/>
      <c r="BB4" s="752"/>
      <c r="BC4" s="752"/>
      <c r="BD4" s="752"/>
      <c r="BE4" s="752"/>
      <c r="BF4" s="752"/>
      <c r="BM4" s="443"/>
      <c r="BN4" s="443"/>
      <c r="BO4" s="443"/>
      <c r="BP4" s="443"/>
      <c r="BQ4" s="722"/>
      <c r="BR4" s="722"/>
      <c r="BS4" s="722"/>
      <c r="BT4" s="722"/>
      <c r="BU4" s="722"/>
      <c r="BV4" s="722"/>
      <c r="BW4" s="722"/>
      <c r="BX4" s="722"/>
      <c r="BY4" s="722"/>
      <c r="BZ4" s="722"/>
      <c r="CA4" s="722"/>
      <c r="CB4" s="722"/>
      <c r="CC4" s="722"/>
      <c r="CD4" s="722"/>
      <c r="CE4" s="722"/>
      <c r="CF4" s="722"/>
      <c r="CG4" s="722"/>
      <c r="CH4" s="722"/>
      <c r="CI4" s="722"/>
      <c r="CJ4" s="722"/>
      <c r="CK4" s="722"/>
      <c r="CL4" s="722"/>
      <c r="CM4" s="722"/>
      <c r="CN4" s="722"/>
      <c r="CO4" s="722"/>
      <c r="CP4" s="722"/>
      <c r="CQ4" s="722"/>
      <c r="CR4" s="722"/>
      <c r="CS4" s="722"/>
      <c r="CT4" s="722"/>
      <c r="CU4" s="722"/>
      <c r="CV4" s="722"/>
      <c r="CW4" s="722"/>
      <c r="CX4" s="722"/>
      <c r="CY4" s="722"/>
      <c r="CZ4" s="722"/>
      <c r="DA4" s="722"/>
      <c r="DB4" s="722"/>
      <c r="DC4" s="722"/>
      <c r="DD4" s="722"/>
      <c r="DE4" s="722"/>
      <c r="DF4" s="722"/>
      <c r="DG4" s="722"/>
    </row>
    <row r="5" spans="1:127" ht="6.75" customHeight="1">
      <c r="A5" s="748" t="s">
        <v>525</v>
      </c>
      <c r="B5" s="748"/>
      <c r="C5" s="748"/>
      <c r="D5" s="748"/>
      <c r="E5" s="748"/>
      <c r="F5" s="748"/>
      <c r="G5" s="748"/>
      <c r="H5" s="748"/>
      <c r="I5" s="748"/>
      <c r="J5" s="748"/>
      <c r="K5" s="752" t="e">
        <f>+#REF!</f>
        <v>#REF!</v>
      </c>
      <c r="L5" s="752"/>
      <c r="M5" s="752"/>
      <c r="N5" s="752"/>
      <c r="O5" s="752"/>
      <c r="P5" s="752"/>
      <c r="Q5" s="752"/>
      <c r="R5" s="752"/>
      <c r="S5" s="752"/>
      <c r="T5" s="752"/>
      <c r="U5" s="752"/>
      <c r="V5" s="752"/>
      <c r="W5" s="752"/>
      <c r="X5" s="752"/>
      <c r="Y5" s="752"/>
      <c r="AJ5" s="445"/>
      <c r="AK5" s="445"/>
      <c r="AL5" s="445"/>
      <c r="AM5" s="445"/>
      <c r="AN5" s="445"/>
      <c r="AO5" s="445"/>
      <c r="AP5" s="445"/>
      <c r="AQ5" s="445"/>
      <c r="AR5" s="445"/>
      <c r="AS5" s="445"/>
      <c r="BM5" s="443"/>
      <c r="BN5" s="443"/>
      <c r="BO5" s="443"/>
      <c r="BP5" s="443"/>
      <c r="BQ5" s="722"/>
      <c r="BR5" s="722"/>
      <c r="BS5" s="722"/>
      <c r="BT5" s="722"/>
      <c r="BU5" s="722"/>
      <c r="BV5" s="722"/>
      <c r="BW5" s="722"/>
      <c r="BX5" s="722"/>
      <c r="BY5" s="722"/>
      <c r="BZ5" s="722"/>
      <c r="CA5" s="722"/>
      <c r="CB5" s="722"/>
      <c r="CC5" s="722"/>
      <c r="CD5" s="722"/>
      <c r="CE5" s="722"/>
      <c r="CF5" s="722"/>
      <c r="CG5" s="722"/>
      <c r="CH5" s="722"/>
      <c r="CI5" s="722"/>
      <c r="CJ5" s="722"/>
      <c r="CK5" s="722"/>
      <c r="CL5" s="722"/>
      <c r="CM5" s="722"/>
      <c r="CN5" s="722"/>
      <c r="CO5" s="722"/>
      <c r="CP5" s="722"/>
      <c r="CQ5" s="722"/>
      <c r="CR5" s="722"/>
      <c r="CS5" s="722"/>
      <c r="CT5" s="722"/>
      <c r="CU5" s="722"/>
      <c r="CV5" s="722"/>
      <c r="CW5" s="722"/>
      <c r="CX5" s="722"/>
      <c r="CY5" s="722"/>
      <c r="CZ5" s="722"/>
      <c r="DA5" s="722"/>
      <c r="DB5" s="722"/>
      <c r="DC5" s="722"/>
      <c r="DD5" s="722"/>
      <c r="DE5" s="722"/>
      <c r="DF5" s="722"/>
      <c r="DG5" s="722"/>
    </row>
    <row r="6" spans="1:127" ht="6.75" customHeight="1">
      <c r="A6" s="748"/>
      <c r="B6" s="748"/>
      <c r="C6" s="748"/>
      <c r="D6" s="748"/>
      <c r="E6" s="748"/>
      <c r="F6" s="748"/>
      <c r="G6" s="748"/>
      <c r="H6" s="748"/>
      <c r="I6" s="748"/>
      <c r="J6" s="748"/>
      <c r="K6" s="752"/>
      <c r="L6" s="752"/>
      <c r="M6" s="752"/>
      <c r="N6" s="752"/>
      <c r="O6" s="752"/>
      <c r="P6" s="752"/>
      <c r="Q6" s="752"/>
      <c r="R6" s="752"/>
      <c r="S6" s="752"/>
      <c r="T6" s="752"/>
      <c r="U6" s="752"/>
      <c r="V6" s="752"/>
      <c r="W6" s="752"/>
      <c r="X6" s="752"/>
      <c r="Y6" s="752"/>
      <c r="AJ6" s="445"/>
      <c r="AK6" s="445"/>
      <c r="AL6" s="445"/>
      <c r="AM6" s="445"/>
      <c r="AN6" s="445"/>
      <c r="AO6" s="445"/>
      <c r="AP6" s="445"/>
      <c r="AQ6" s="445"/>
      <c r="AR6" s="445"/>
      <c r="AS6" s="445"/>
      <c r="BM6" s="443"/>
      <c r="BN6" s="443"/>
      <c r="BO6" s="443"/>
      <c r="BP6" s="443"/>
      <c r="BQ6" s="722"/>
      <c r="BR6" s="722"/>
      <c r="BS6" s="722"/>
      <c r="BT6" s="722"/>
      <c r="BU6" s="722"/>
      <c r="BV6" s="722"/>
      <c r="BW6" s="722"/>
      <c r="BX6" s="722"/>
      <c r="BY6" s="722"/>
      <c r="BZ6" s="722"/>
      <c r="CA6" s="722"/>
      <c r="CB6" s="722"/>
      <c r="CC6" s="722"/>
      <c r="CD6" s="722"/>
      <c r="CE6" s="722"/>
      <c r="CF6" s="722"/>
      <c r="CG6" s="722"/>
      <c r="CH6" s="722"/>
      <c r="CI6" s="722"/>
      <c r="CJ6" s="722"/>
      <c r="CK6" s="722"/>
      <c r="CL6" s="722"/>
      <c r="CM6" s="722"/>
      <c r="CN6" s="722"/>
      <c r="CO6" s="722"/>
      <c r="CP6" s="722"/>
      <c r="CQ6" s="722"/>
      <c r="CR6" s="722"/>
      <c r="CS6" s="722"/>
      <c r="CT6" s="722"/>
      <c r="CU6" s="722"/>
      <c r="CV6" s="722"/>
      <c r="CW6" s="722"/>
      <c r="CX6" s="722"/>
      <c r="CY6" s="722"/>
      <c r="CZ6" s="722"/>
      <c r="DA6" s="722"/>
      <c r="DB6" s="722"/>
      <c r="DC6" s="722"/>
      <c r="DD6" s="722"/>
      <c r="DE6" s="722"/>
      <c r="DF6" s="722"/>
      <c r="DG6" s="722"/>
    </row>
    <row r="7" spans="1:127" ht="9" customHeight="1">
      <c r="L7" s="443"/>
      <c r="M7" s="443"/>
      <c r="N7" s="443"/>
      <c r="O7" s="443"/>
      <c r="P7" s="443"/>
      <c r="Q7" s="443"/>
      <c r="R7" s="443"/>
      <c r="S7" s="443"/>
      <c r="T7" s="443"/>
      <c r="U7" s="443"/>
      <c r="V7" s="443"/>
      <c r="W7" s="443"/>
      <c r="X7" s="443"/>
      <c r="Y7" s="443"/>
      <c r="Z7" s="443"/>
      <c r="BM7" s="443"/>
      <c r="BN7" s="443"/>
      <c r="BO7" s="443"/>
      <c r="BP7" s="443"/>
      <c r="BQ7" s="722"/>
      <c r="BR7" s="722"/>
      <c r="BS7" s="722"/>
      <c r="BT7" s="722"/>
      <c r="BU7" s="722"/>
      <c r="BV7" s="722"/>
      <c r="BW7" s="722"/>
      <c r="BX7" s="722"/>
      <c r="BY7" s="722"/>
      <c r="BZ7" s="722"/>
      <c r="CA7" s="722"/>
      <c r="CB7" s="722"/>
      <c r="CC7" s="722"/>
      <c r="CD7" s="722"/>
      <c r="CE7" s="722"/>
      <c r="CF7" s="722"/>
      <c r="CG7" s="722"/>
      <c r="CH7" s="722"/>
      <c r="CI7" s="722"/>
      <c r="CJ7" s="722"/>
      <c r="CK7" s="722"/>
      <c r="CL7" s="722"/>
      <c r="CM7" s="722"/>
      <c r="CN7" s="722"/>
      <c r="CO7" s="722"/>
      <c r="CP7" s="722"/>
      <c r="CQ7" s="722"/>
      <c r="CR7" s="722"/>
      <c r="CS7" s="722"/>
      <c r="CT7" s="722"/>
      <c r="CU7" s="722"/>
      <c r="CV7" s="722"/>
      <c r="CW7" s="722"/>
      <c r="CX7" s="722"/>
      <c r="CY7" s="722"/>
      <c r="CZ7" s="722"/>
      <c r="DA7" s="722"/>
      <c r="DB7" s="722"/>
      <c r="DC7" s="722"/>
      <c r="DD7" s="722"/>
      <c r="DE7" s="722"/>
      <c r="DF7" s="722"/>
      <c r="DG7" s="722"/>
    </row>
    <row r="8" spans="1:127" ht="4.5" customHeight="1"/>
    <row r="9" spans="1:127" ht="15" customHeight="1">
      <c r="A9" s="745" t="s">
        <v>526</v>
      </c>
      <c r="B9" s="745"/>
      <c r="C9" s="745"/>
      <c r="D9" s="745"/>
      <c r="E9" s="745"/>
      <c r="F9" s="745"/>
      <c r="G9" s="745"/>
      <c r="H9" s="745"/>
      <c r="I9" s="745"/>
      <c r="J9" s="745"/>
      <c r="K9" s="745"/>
      <c r="L9" s="745"/>
      <c r="M9" s="746" t="s">
        <v>423</v>
      </c>
      <c r="N9" s="746"/>
      <c r="O9" s="746"/>
      <c r="P9" s="746"/>
      <c r="Q9" s="746"/>
      <c r="R9" s="746"/>
      <c r="S9" s="746"/>
      <c r="T9" s="746"/>
      <c r="U9" s="746"/>
      <c r="V9" s="746"/>
      <c r="W9" s="746"/>
      <c r="X9" s="746"/>
      <c r="Y9" s="746"/>
      <c r="Z9" s="746"/>
      <c r="AA9" s="746"/>
      <c r="AB9" s="746"/>
      <c r="AC9" s="746"/>
      <c r="AD9" s="746"/>
      <c r="AE9" s="746"/>
      <c r="AF9" s="746"/>
      <c r="AG9" s="746"/>
      <c r="AH9" s="746"/>
      <c r="AI9" s="746"/>
      <c r="AJ9" s="746"/>
      <c r="AK9" s="746"/>
      <c r="AL9" s="746"/>
      <c r="AM9" s="746"/>
      <c r="AN9" s="746"/>
      <c r="AO9" s="746"/>
      <c r="AP9" s="746"/>
      <c r="AQ9" s="746"/>
      <c r="AR9" s="746"/>
      <c r="AS9" s="746"/>
      <c r="AT9" s="746" t="s">
        <v>424</v>
      </c>
      <c r="AU9" s="746"/>
      <c r="AV9" s="746"/>
      <c r="AW9" s="746"/>
      <c r="AX9" s="746"/>
      <c r="AY9" s="746"/>
      <c r="AZ9" s="746"/>
      <c r="BA9" s="746"/>
      <c r="BB9" s="746"/>
      <c r="BC9" s="746"/>
      <c r="BD9" s="746"/>
      <c r="BE9" s="746"/>
      <c r="BF9" s="746"/>
      <c r="BG9" s="746"/>
      <c r="BH9" s="746"/>
      <c r="BI9" s="746"/>
      <c r="BJ9" s="746"/>
      <c r="BK9" s="746"/>
      <c r="BL9" s="746"/>
      <c r="BM9" s="746"/>
      <c r="BN9" s="746"/>
      <c r="BO9" s="746"/>
      <c r="BP9" s="746"/>
      <c r="BQ9" s="746"/>
      <c r="BR9" s="746"/>
      <c r="BS9" s="746"/>
      <c r="BT9" s="746"/>
      <c r="BU9" s="746"/>
      <c r="BV9" s="746"/>
      <c r="BW9" s="746"/>
      <c r="BX9" s="746"/>
      <c r="BY9" s="746"/>
      <c r="BZ9" s="746"/>
      <c r="CA9" s="746"/>
      <c r="CB9" s="746"/>
      <c r="CC9" s="746"/>
      <c r="CD9" s="746"/>
      <c r="CE9" s="746"/>
      <c r="CF9" s="746"/>
      <c r="CG9" s="746"/>
      <c r="CH9" s="746"/>
      <c r="CI9" s="746"/>
      <c r="CJ9" s="746"/>
      <c r="CK9" s="746"/>
      <c r="CL9" s="746"/>
      <c r="CM9" s="746"/>
      <c r="CN9" s="746"/>
      <c r="CO9" s="746"/>
      <c r="CP9" s="746"/>
      <c r="CQ9" s="746"/>
      <c r="CR9" s="746"/>
      <c r="CS9" s="746"/>
      <c r="CT9" s="746"/>
      <c r="CU9" s="746"/>
      <c r="CV9" s="746"/>
      <c r="CW9" s="746"/>
      <c r="CX9" s="746"/>
      <c r="CY9" s="746"/>
      <c r="CZ9" s="746"/>
      <c r="DA9" s="746"/>
      <c r="DB9" s="746"/>
      <c r="DC9" s="746"/>
      <c r="DD9" s="746"/>
      <c r="DE9" s="746"/>
      <c r="DF9" s="746"/>
      <c r="DG9" s="746"/>
    </row>
    <row r="10" spans="1:127" ht="15.75" customHeight="1">
      <c r="A10" s="747" t="e">
        <f>+#REF!</f>
        <v>#REF!</v>
      </c>
      <c r="B10" s="747"/>
      <c r="C10" s="747"/>
      <c r="D10" s="747"/>
      <c r="E10" s="747"/>
      <c r="F10" s="747"/>
      <c r="G10" s="747"/>
      <c r="H10" s="747"/>
      <c r="I10" s="747"/>
      <c r="J10" s="747"/>
      <c r="K10" s="747"/>
      <c r="L10" s="747"/>
      <c r="M10" s="747" t="e">
        <f>+#REF!</f>
        <v>#REF!</v>
      </c>
      <c r="N10" s="747"/>
      <c r="O10" s="747"/>
      <c r="P10" s="747"/>
      <c r="Q10" s="747"/>
      <c r="R10" s="747"/>
      <c r="S10" s="747"/>
      <c r="T10" s="747"/>
      <c r="U10" s="747"/>
      <c r="V10" s="747"/>
      <c r="W10" s="747"/>
      <c r="X10" s="747"/>
      <c r="Y10" s="747"/>
      <c r="Z10" s="747"/>
      <c r="AA10" s="747"/>
      <c r="AB10" s="747"/>
      <c r="AC10" s="747"/>
      <c r="AD10" s="747"/>
      <c r="AE10" s="747"/>
      <c r="AF10" s="747"/>
      <c r="AG10" s="747"/>
      <c r="AH10" s="747"/>
      <c r="AI10" s="747"/>
      <c r="AJ10" s="747"/>
      <c r="AK10" s="747"/>
      <c r="AL10" s="747"/>
      <c r="AM10" s="747"/>
      <c r="AN10" s="747"/>
      <c r="AO10" s="747"/>
      <c r="AP10" s="747"/>
      <c r="AQ10" s="747"/>
      <c r="AR10" s="747"/>
      <c r="AS10" s="747"/>
      <c r="AT10" s="747" t="e">
        <f>+#REF!</f>
        <v>#REF!</v>
      </c>
      <c r="AU10" s="747"/>
      <c r="AV10" s="747"/>
      <c r="AW10" s="747"/>
      <c r="AX10" s="747"/>
      <c r="AY10" s="747"/>
      <c r="AZ10" s="747"/>
      <c r="BA10" s="747"/>
      <c r="BB10" s="747"/>
      <c r="BC10" s="747"/>
      <c r="BD10" s="747"/>
      <c r="BE10" s="747"/>
      <c r="BF10" s="747"/>
      <c r="BG10" s="747"/>
      <c r="BH10" s="747"/>
      <c r="BI10" s="747"/>
      <c r="BJ10" s="747"/>
      <c r="BK10" s="747"/>
      <c r="BL10" s="747"/>
      <c r="BM10" s="747"/>
      <c r="BN10" s="747"/>
      <c r="BO10" s="747"/>
      <c r="BP10" s="747"/>
      <c r="BQ10" s="747"/>
      <c r="BR10" s="747"/>
      <c r="BS10" s="747"/>
      <c r="BT10" s="747"/>
      <c r="BU10" s="747"/>
      <c r="BV10" s="747"/>
      <c r="BW10" s="747"/>
      <c r="BX10" s="747"/>
      <c r="BY10" s="747"/>
      <c r="BZ10" s="747"/>
      <c r="CA10" s="747"/>
      <c r="CB10" s="747"/>
      <c r="CC10" s="747"/>
      <c r="CD10" s="747"/>
      <c r="CE10" s="747"/>
      <c r="CF10" s="747"/>
      <c r="CG10" s="747"/>
      <c r="CH10" s="747"/>
      <c r="CI10" s="747"/>
      <c r="CJ10" s="747"/>
      <c r="CK10" s="747"/>
      <c r="CL10" s="747"/>
      <c r="CM10" s="747"/>
      <c r="CN10" s="747"/>
      <c r="CO10" s="747"/>
      <c r="CP10" s="747"/>
      <c r="CQ10" s="747"/>
      <c r="CR10" s="747"/>
      <c r="CS10" s="747"/>
      <c r="CT10" s="747"/>
      <c r="CU10" s="747"/>
      <c r="CV10" s="747"/>
      <c r="CW10" s="747"/>
      <c r="CX10" s="747"/>
      <c r="CY10" s="747"/>
      <c r="CZ10" s="747"/>
      <c r="DA10" s="747"/>
      <c r="DB10" s="747"/>
      <c r="DC10" s="747"/>
      <c r="DD10" s="747"/>
      <c r="DE10" s="747"/>
      <c r="DF10" s="747"/>
      <c r="DG10" s="747"/>
    </row>
    <row r="11" spans="1:127" ht="9.75" customHeight="1"/>
    <row r="12" spans="1:127" ht="19.5" customHeight="1">
      <c r="A12" s="730" t="s">
        <v>527</v>
      </c>
      <c r="B12" s="730"/>
      <c r="C12" s="730"/>
      <c r="D12" s="446" t="s">
        <v>528</v>
      </c>
      <c r="E12" s="447"/>
      <c r="F12" s="447"/>
      <c r="G12" s="447"/>
      <c r="H12" s="447"/>
      <c r="I12" s="447"/>
      <c r="J12" s="447"/>
      <c r="K12" s="447"/>
      <c r="L12" s="447"/>
      <c r="M12" s="447"/>
      <c r="N12" s="447"/>
      <c r="O12" s="447"/>
      <c r="P12" s="447"/>
      <c r="Q12" s="447"/>
      <c r="R12" s="447"/>
      <c r="S12" s="447"/>
      <c r="T12" s="447"/>
      <c r="U12" s="447"/>
      <c r="V12" s="447"/>
      <c r="W12" s="447"/>
      <c r="X12" s="447"/>
      <c r="Y12" s="447"/>
      <c r="Z12" s="447"/>
      <c r="AA12" s="447"/>
      <c r="AB12" s="447"/>
      <c r="AC12" s="447"/>
      <c r="AD12" s="447"/>
      <c r="AE12" s="447"/>
      <c r="AF12" s="447"/>
      <c r="AG12" s="447"/>
      <c r="AH12" s="447"/>
      <c r="AI12" s="447"/>
      <c r="AJ12" s="447"/>
      <c r="AK12" s="447"/>
      <c r="AL12" s="447"/>
      <c r="AM12" s="447"/>
      <c r="AN12" s="447"/>
      <c r="AO12" s="447"/>
      <c r="AP12" s="447"/>
      <c r="AQ12" s="447"/>
      <c r="AR12" s="447"/>
      <c r="AS12" s="447"/>
      <c r="AT12" s="447"/>
      <c r="AU12" s="447"/>
      <c r="AV12" s="447"/>
      <c r="AW12" s="447"/>
      <c r="AX12" s="447"/>
      <c r="AY12" s="447"/>
      <c r="AZ12" s="447"/>
      <c r="BA12" s="447"/>
      <c r="BB12" s="447"/>
      <c r="BC12" s="447"/>
      <c r="BD12" s="447"/>
      <c r="BE12" s="447"/>
      <c r="BF12" s="447"/>
      <c r="BG12" s="447"/>
      <c r="BH12" s="447"/>
      <c r="BI12" s="447"/>
      <c r="BJ12" s="447"/>
      <c r="BK12" s="447"/>
      <c r="BL12" s="447"/>
      <c r="BM12" s="447"/>
      <c r="BN12" s="447"/>
      <c r="BO12" s="447"/>
      <c r="BP12" s="447"/>
      <c r="BQ12" s="447"/>
      <c r="BR12" s="447"/>
      <c r="BS12" s="447"/>
      <c r="BT12" s="447"/>
      <c r="BU12" s="447"/>
      <c r="BV12" s="447"/>
      <c r="BW12" s="447"/>
      <c r="BX12" s="447"/>
      <c r="BY12" s="447"/>
      <c r="BZ12" s="447"/>
      <c r="CA12" s="447"/>
      <c r="CB12" s="447"/>
      <c r="CC12" s="447"/>
      <c r="CD12" s="447"/>
      <c r="CE12" s="447"/>
      <c r="CF12" s="447"/>
      <c r="CG12" s="447"/>
      <c r="CH12" s="447"/>
      <c r="CI12" s="447"/>
      <c r="CJ12" s="447"/>
      <c r="CK12" s="447"/>
      <c r="CL12" s="447"/>
      <c r="CM12" s="447"/>
      <c r="CN12" s="447"/>
      <c r="CO12" s="447"/>
      <c r="CP12" s="447"/>
      <c r="CQ12" s="447"/>
      <c r="CR12" s="447"/>
      <c r="CS12" s="447"/>
      <c r="CT12" s="447"/>
      <c r="CU12" s="447"/>
      <c r="CV12" s="447"/>
      <c r="CW12" s="447"/>
      <c r="CX12" s="447"/>
      <c r="CY12" s="447"/>
      <c r="CZ12" s="447"/>
      <c r="DA12" s="447"/>
      <c r="DB12" s="447"/>
      <c r="DC12" s="447"/>
      <c r="DD12" s="447"/>
      <c r="DE12" s="447"/>
      <c r="DF12" s="447"/>
      <c r="DG12" s="447"/>
    </row>
    <row r="13" spans="1:127" ht="4.5" customHeight="1"/>
    <row r="14" spans="1:127" ht="27" customHeight="1">
      <c r="C14" s="722" t="s">
        <v>529</v>
      </c>
      <c r="D14" s="722"/>
      <c r="E14" s="722"/>
      <c r="F14" s="722"/>
      <c r="G14" s="722"/>
      <c r="H14" s="722"/>
      <c r="I14" s="722"/>
      <c r="J14" s="722"/>
      <c r="K14" s="722"/>
      <c r="L14" s="722"/>
      <c r="M14" s="722"/>
      <c r="N14" s="722"/>
      <c r="R14" s="724" t="s">
        <v>530</v>
      </c>
      <c r="S14" s="724"/>
      <c r="T14" s="724"/>
      <c r="U14" s="724"/>
      <c r="V14" s="724"/>
      <c r="W14" s="724"/>
      <c r="X14" s="724"/>
      <c r="Y14" s="724"/>
      <c r="Z14" s="724"/>
      <c r="AA14" s="724"/>
      <c r="AB14" s="724"/>
      <c r="AC14" s="724"/>
      <c r="AD14" s="449"/>
      <c r="AE14" s="449"/>
      <c r="AF14" s="449"/>
      <c r="AG14" s="724" t="s">
        <v>531</v>
      </c>
      <c r="AH14" s="724"/>
      <c r="AI14" s="724"/>
      <c r="AJ14" s="724"/>
      <c r="AK14" s="724"/>
      <c r="AL14" s="724"/>
      <c r="AM14" s="724"/>
      <c r="AN14" s="724"/>
      <c r="AO14" s="724"/>
      <c r="AP14" s="724"/>
      <c r="AQ14" s="724"/>
      <c r="AR14" s="724"/>
      <c r="AV14" s="722" t="s">
        <v>532</v>
      </c>
      <c r="AW14" s="722"/>
      <c r="AX14" s="722"/>
      <c r="AY14" s="722"/>
      <c r="AZ14" s="722"/>
      <c r="BA14" s="722"/>
      <c r="BB14" s="722"/>
      <c r="BC14" s="722"/>
      <c r="BD14" s="722"/>
      <c r="BE14" s="722"/>
      <c r="BF14" s="722"/>
      <c r="BG14" s="722"/>
      <c r="BK14" s="722" t="s">
        <v>533</v>
      </c>
      <c r="BL14" s="722"/>
      <c r="BM14" s="722"/>
      <c r="BN14" s="722"/>
      <c r="BO14" s="722"/>
      <c r="BP14" s="722"/>
      <c r="BQ14" s="722"/>
      <c r="BR14" s="722"/>
      <c r="BS14" s="722"/>
      <c r="BT14" s="722"/>
      <c r="BU14" s="722"/>
      <c r="BZ14" s="722" t="s">
        <v>534</v>
      </c>
      <c r="CA14" s="722"/>
      <c r="CB14" s="722"/>
      <c r="CC14" s="722"/>
      <c r="CD14" s="722"/>
      <c r="CE14" s="722"/>
      <c r="CF14" s="722"/>
      <c r="CG14" s="722"/>
      <c r="CH14" s="722"/>
      <c r="CI14" s="722"/>
      <c r="CJ14" s="722"/>
      <c r="CK14" s="722"/>
      <c r="CO14" s="724" t="s">
        <v>535</v>
      </c>
      <c r="CP14" s="724"/>
      <c r="CQ14" s="724"/>
      <c r="CR14" s="724"/>
      <c r="CS14" s="724"/>
      <c r="CT14" s="724"/>
      <c r="CU14" s="724"/>
      <c r="CV14" s="724"/>
      <c r="CW14" s="724"/>
      <c r="CX14" s="724"/>
      <c r="CY14" s="724"/>
      <c r="CZ14" s="724"/>
    </row>
    <row r="15" spans="1:127" ht="4.5" customHeight="1">
      <c r="C15" s="444"/>
      <c r="D15" s="444"/>
      <c r="E15" s="444"/>
      <c r="F15" s="444"/>
      <c r="G15" s="444"/>
      <c r="H15" s="444"/>
      <c r="I15" s="444"/>
      <c r="J15" s="444"/>
      <c r="K15" s="444"/>
      <c r="L15" s="444"/>
      <c r="M15" s="444"/>
      <c r="N15" s="444"/>
      <c r="O15" s="444"/>
      <c r="P15" s="444"/>
      <c r="Q15" s="444"/>
      <c r="R15" s="444"/>
      <c r="S15" s="444"/>
      <c r="T15" s="444"/>
      <c r="U15" s="444"/>
      <c r="V15" s="444"/>
      <c r="W15" s="444"/>
      <c r="X15" s="444"/>
      <c r="Y15" s="444"/>
      <c r="Z15" s="444"/>
      <c r="AA15" s="444"/>
      <c r="AB15" s="444"/>
      <c r="AC15" s="444"/>
      <c r="AD15" s="444"/>
      <c r="AE15" s="444"/>
      <c r="AF15" s="444"/>
      <c r="AG15" s="444"/>
      <c r="AH15" s="444"/>
      <c r="AI15" s="444"/>
      <c r="AJ15" s="444"/>
      <c r="AK15" s="444"/>
      <c r="AL15" s="444"/>
      <c r="AM15" s="444"/>
      <c r="AN15" s="444"/>
      <c r="AO15" s="444"/>
      <c r="AP15" s="444"/>
      <c r="AQ15" s="444"/>
      <c r="AR15" s="444"/>
      <c r="AS15" s="444"/>
      <c r="AT15" s="444"/>
      <c r="AU15" s="444"/>
      <c r="AV15" s="444"/>
      <c r="AW15" s="444"/>
      <c r="AX15" s="444"/>
      <c r="AY15" s="444"/>
      <c r="AZ15" s="444"/>
      <c r="BA15" s="444"/>
      <c r="BB15" s="444"/>
      <c r="BC15" s="444"/>
      <c r="BD15" s="444"/>
      <c r="BE15" s="444"/>
      <c r="BF15" s="444"/>
      <c r="BG15" s="444"/>
      <c r="BH15" s="444"/>
      <c r="BI15" s="444"/>
      <c r="BJ15" s="444"/>
      <c r="BK15" s="444"/>
      <c r="BL15" s="444"/>
      <c r="BM15" s="444"/>
      <c r="BN15" s="444"/>
      <c r="BO15" s="444"/>
      <c r="BP15" s="444"/>
      <c r="BQ15" s="444"/>
      <c r="BR15" s="444"/>
      <c r="BS15" s="444"/>
      <c r="BT15" s="444"/>
      <c r="BU15" s="444"/>
      <c r="BV15" s="444"/>
      <c r="BW15" s="444"/>
      <c r="BX15" s="444"/>
      <c r="BY15" s="444"/>
      <c r="BZ15" s="444"/>
      <c r="CA15" s="444"/>
      <c r="CB15" s="444"/>
      <c r="CC15" s="444"/>
      <c r="CD15" s="444"/>
      <c r="CE15" s="444"/>
      <c r="CF15" s="444"/>
      <c r="CG15" s="444"/>
      <c r="CH15" s="444"/>
      <c r="CI15" s="444"/>
      <c r="CJ15" s="444"/>
      <c r="CK15" s="444"/>
    </row>
    <row r="16" spans="1:127" ht="13.5" customHeight="1">
      <c r="C16" s="743">
        <v>53680</v>
      </c>
      <c r="D16" s="743"/>
      <c r="E16" s="743"/>
      <c r="F16" s="743"/>
      <c r="G16" s="743"/>
      <c r="H16" s="743"/>
      <c r="I16" s="743"/>
      <c r="J16" s="743"/>
      <c r="K16" s="743"/>
      <c r="L16" s="743"/>
      <c r="M16" s="743"/>
      <c r="N16" s="743"/>
      <c r="O16" s="738" t="s">
        <v>536</v>
      </c>
      <c r="P16" s="738"/>
      <c r="Q16" s="738"/>
      <c r="R16" s="743">
        <v>98210</v>
      </c>
      <c r="S16" s="743"/>
      <c r="T16" s="743"/>
      <c r="U16" s="743"/>
      <c r="V16" s="743"/>
      <c r="W16" s="743"/>
      <c r="X16" s="743"/>
      <c r="Y16" s="743"/>
      <c r="Z16" s="743"/>
      <c r="AA16" s="743"/>
      <c r="AB16" s="743"/>
      <c r="AC16" s="743"/>
      <c r="AD16" s="738" t="s">
        <v>536</v>
      </c>
      <c r="AE16" s="738"/>
      <c r="AF16" s="738"/>
      <c r="AG16" s="743">
        <v>267480</v>
      </c>
      <c r="AH16" s="743"/>
      <c r="AI16" s="743"/>
      <c r="AJ16" s="743"/>
      <c r="AK16" s="743"/>
      <c r="AL16" s="743"/>
      <c r="AM16" s="743"/>
      <c r="AN16" s="743"/>
      <c r="AO16" s="743"/>
      <c r="AP16" s="743"/>
      <c r="AQ16" s="743"/>
      <c r="AR16" s="743"/>
      <c r="AS16" s="738" t="s">
        <v>536</v>
      </c>
      <c r="AT16" s="738"/>
      <c r="AU16" s="738"/>
      <c r="AV16" s="743"/>
      <c r="AW16" s="743"/>
      <c r="AX16" s="743"/>
      <c r="AY16" s="743"/>
      <c r="AZ16" s="743"/>
      <c r="BA16" s="743"/>
      <c r="BB16" s="743"/>
      <c r="BC16" s="743"/>
      <c r="BD16" s="743"/>
      <c r="BE16" s="743"/>
      <c r="BF16" s="743"/>
      <c r="BG16" s="743"/>
      <c r="BH16" s="738" t="s">
        <v>536</v>
      </c>
      <c r="BI16" s="738"/>
      <c r="BJ16" s="738"/>
      <c r="BK16" s="743"/>
      <c r="BL16" s="743"/>
      <c r="BM16" s="743"/>
      <c r="BN16" s="743"/>
      <c r="BO16" s="743"/>
      <c r="BP16" s="743"/>
      <c r="BQ16" s="743"/>
      <c r="BR16" s="743"/>
      <c r="BS16" s="743"/>
      <c r="BT16" s="743"/>
      <c r="BU16" s="743"/>
      <c r="BV16" s="743"/>
      <c r="BW16" s="738" t="s">
        <v>536</v>
      </c>
      <c r="BX16" s="738"/>
      <c r="BY16" s="738"/>
      <c r="BZ16" s="743"/>
      <c r="CA16" s="743"/>
      <c r="CB16" s="743"/>
      <c r="CC16" s="743"/>
      <c r="CD16" s="743"/>
      <c r="CE16" s="743"/>
      <c r="CF16" s="743"/>
      <c r="CG16" s="743"/>
      <c r="CH16" s="743"/>
      <c r="CI16" s="743"/>
      <c r="CJ16" s="743"/>
      <c r="CK16" s="743"/>
      <c r="CL16" s="738" t="s">
        <v>537</v>
      </c>
      <c r="CM16" s="738"/>
      <c r="CN16" s="738"/>
      <c r="CO16" s="742">
        <f>C16+R16+AG16+AV16+BK16+BZ16</f>
        <v>419370</v>
      </c>
      <c r="CP16" s="742"/>
      <c r="CQ16" s="742"/>
      <c r="CR16" s="742"/>
      <c r="CS16" s="742"/>
      <c r="CT16" s="742"/>
      <c r="CU16" s="742"/>
      <c r="CV16" s="742"/>
      <c r="CW16" s="742"/>
      <c r="CX16" s="742"/>
      <c r="CY16" s="742"/>
      <c r="CZ16" s="742"/>
      <c r="DA16" s="450"/>
      <c r="DR16" s="451"/>
      <c r="DS16" s="451"/>
      <c r="DT16" s="451"/>
      <c r="DU16" s="451"/>
      <c r="DV16" s="451"/>
      <c r="DW16" s="451"/>
    </row>
    <row r="17" spans="1:132" ht="15" customHeight="1"/>
    <row r="18" spans="1:132" ht="19.5" customHeight="1">
      <c r="A18" s="730" t="s">
        <v>538</v>
      </c>
      <c r="B18" s="730"/>
      <c r="C18" s="730"/>
      <c r="D18" s="446" t="s">
        <v>539</v>
      </c>
      <c r="E18" s="447"/>
      <c r="F18" s="447"/>
      <c r="G18" s="447"/>
      <c r="H18" s="447"/>
      <c r="I18" s="447"/>
      <c r="J18" s="447"/>
      <c r="K18" s="447"/>
      <c r="L18" s="447"/>
      <c r="M18" s="447"/>
      <c r="N18" s="447"/>
      <c r="O18" s="447"/>
      <c r="P18" s="447"/>
      <c r="Q18" s="447"/>
      <c r="R18" s="447"/>
      <c r="S18" s="447"/>
      <c r="T18" s="447"/>
      <c r="U18" s="447"/>
      <c r="V18" s="447"/>
      <c r="W18" s="447"/>
      <c r="X18" s="447"/>
      <c r="Y18" s="447"/>
      <c r="Z18" s="447"/>
      <c r="AA18" s="447"/>
      <c r="AB18" s="447"/>
      <c r="AC18" s="447"/>
      <c r="AD18" s="447"/>
      <c r="AE18" s="447"/>
      <c r="AF18" s="447"/>
      <c r="AG18" s="447"/>
      <c r="AH18" s="447"/>
      <c r="AI18" s="447"/>
      <c r="AJ18" s="447"/>
      <c r="AK18" s="447"/>
      <c r="AL18" s="447"/>
      <c r="AM18" s="447"/>
      <c r="AN18" s="447"/>
      <c r="AO18" s="447"/>
      <c r="AP18" s="447"/>
      <c r="AQ18" s="447"/>
      <c r="AR18" s="447"/>
      <c r="AS18" s="447"/>
      <c r="AT18" s="447"/>
      <c r="AU18" s="447"/>
      <c r="AV18" s="447"/>
      <c r="AW18" s="447"/>
      <c r="AX18" s="447"/>
      <c r="AY18" s="447"/>
      <c r="AZ18" s="447"/>
      <c r="BA18" s="447"/>
      <c r="BB18" s="447"/>
      <c r="BC18" s="447"/>
      <c r="BD18" s="447"/>
      <c r="BE18" s="447"/>
      <c r="BF18" s="447"/>
      <c r="BG18" s="447"/>
      <c r="BH18" s="447"/>
      <c r="BI18" s="447"/>
      <c r="BJ18" s="447"/>
      <c r="BK18" s="447"/>
      <c r="BL18" s="447"/>
      <c r="BM18" s="447"/>
      <c r="BN18" s="447"/>
      <c r="BO18" s="447"/>
      <c r="BP18" s="447"/>
      <c r="BQ18" s="447"/>
      <c r="BR18" s="447"/>
      <c r="BS18" s="447"/>
      <c r="BT18" s="447"/>
      <c r="BU18" s="447"/>
      <c r="BV18" s="447"/>
      <c r="BW18" s="447"/>
      <c r="BX18" s="447"/>
      <c r="BY18" s="447"/>
      <c r="BZ18" s="447"/>
      <c r="CA18" s="447"/>
      <c r="CB18" s="447"/>
      <c r="CC18" s="447"/>
      <c r="CD18" s="447"/>
      <c r="CE18" s="447"/>
      <c r="CF18" s="447"/>
      <c r="CG18" s="447"/>
      <c r="CH18" s="447"/>
      <c r="CI18" s="447"/>
      <c r="CJ18" s="447"/>
      <c r="CK18" s="447"/>
      <c r="CL18" s="447"/>
      <c r="CM18" s="447"/>
      <c r="CN18" s="447"/>
      <c r="CO18" s="447"/>
      <c r="CP18" s="447"/>
      <c r="CQ18" s="447"/>
      <c r="CR18" s="447"/>
      <c r="CS18" s="447"/>
      <c r="CT18" s="447"/>
      <c r="CU18" s="447"/>
      <c r="CV18" s="447"/>
      <c r="CW18" s="447"/>
      <c r="CX18" s="447"/>
      <c r="CY18" s="447"/>
      <c r="CZ18" s="447"/>
      <c r="DA18" s="447"/>
      <c r="DB18" s="447"/>
      <c r="DC18" s="447"/>
      <c r="DD18" s="447"/>
      <c r="DE18" s="447"/>
      <c r="DF18" s="447"/>
      <c r="DG18" s="447"/>
    </row>
    <row r="19" spans="1:132" ht="4.5" customHeight="1"/>
    <row r="20" spans="1:132" ht="30" customHeight="1">
      <c r="C20" s="722" t="s">
        <v>540</v>
      </c>
      <c r="D20" s="722"/>
      <c r="E20" s="722"/>
      <c r="F20" s="722"/>
      <c r="G20" s="722"/>
      <c r="H20" s="722"/>
      <c r="I20" s="722"/>
      <c r="J20" s="722"/>
      <c r="K20" s="722"/>
      <c r="L20" s="722"/>
      <c r="M20" s="722"/>
      <c r="N20" s="722"/>
      <c r="O20" s="722"/>
      <c r="P20" s="722"/>
      <c r="T20" s="724" t="s">
        <v>129</v>
      </c>
      <c r="U20" s="724"/>
      <c r="V20" s="724"/>
      <c r="W20" s="724"/>
      <c r="X20" s="724"/>
      <c r="Y20" s="724"/>
      <c r="Z20" s="724"/>
      <c r="AA20" s="724"/>
      <c r="AB20" s="724"/>
      <c r="AC20" s="724"/>
      <c r="AD20" s="724"/>
      <c r="AE20" s="724"/>
      <c r="AF20" s="724"/>
      <c r="AG20" s="724"/>
      <c r="AH20" s="724"/>
      <c r="AI20" s="724"/>
      <c r="AJ20" s="449"/>
      <c r="AK20" s="449"/>
      <c r="AL20" s="449"/>
      <c r="AM20" s="722" t="s">
        <v>541</v>
      </c>
      <c r="AN20" s="722"/>
      <c r="AO20" s="722"/>
      <c r="AP20" s="722"/>
      <c r="AQ20" s="722"/>
      <c r="AR20" s="722"/>
      <c r="AS20" s="722"/>
      <c r="AT20" s="722"/>
      <c r="AU20" s="722"/>
      <c r="AV20" s="722"/>
      <c r="AW20" s="722"/>
      <c r="AX20" s="722"/>
      <c r="AY20" s="722"/>
      <c r="AZ20" s="722"/>
      <c r="BA20" s="722"/>
      <c r="BE20" s="722" t="s">
        <v>409</v>
      </c>
      <c r="BF20" s="722"/>
      <c r="BG20" s="722"/>
      <c r="BH20" s="722"/>
      <c r="BI20" s="722"/>
      <c r="BJ20" s="722"/>
      <c r="BK20" s="722"/>
      <c r="BL20" s="722"/>
      <c r="BM20" s="722"/>
      <c r="BN20" s="722"/>
      <c r="BO20" s="722"/>
      <c r="BP20" s="722"/>
      <c r="BQ20" s="722"/>
      <c r="BR20" s="722"/>
      <c r="BV20" s="744" t="s">
        <v>542</v>
      </c>
      <c r="BW20" s="744"/>
      <c r="BX20" s="744"/>
      <c r="BY20" s="744"/>
      <c r="BZ20" s="744"/>
      <c r="CA20" s="744"/>
      <c r="CB20" s="744"/>
      <c r="CC20" s="744"/>
      <c r="CD20" s="744"/>
      <c r="CE20" s="744"/>
      <c r="CF20" s="744"/>
      <c r="CG20" s="744"/>
      <c r="CH20" s="744"/>
      <c r="CI20" s="744"/>
      <c r="CJ20" s="744"/>
      <c r="CK20" s="744"/>
      <c r="CL20" s="744"/>
      <c r="CM20" s="744"/>
      <c r="CN20" s="744"/>
      <c r="CR20" s="722" t="s">
        <v>543</v>
      </c>
      <c r="CS20" s="722"/>
      <c r="CT20" s="722"/>
      <c r="CU20" s="722"/>
      <c r="CV20" s="722"/>
      <c r="CW20" s="722"/>
      <c r="CX20" s="722"/>
      <c r="CY20" s="722"/>
      <c r="CZ20" s="722"/>
      <c r="DA20" s="722"/>
      <c r="DB20" s="722"/>
      <c r="DC20" s="722"/>
      <c r="DD20" s="722"/>
      <c r="DE20" s="722"/>
    </row>
    <row r="21" spans="1:132" ht="4.5" customHeight="1">
      <c r="B21" s="444"/>
      <c r="C21" s="444"/>
      <c r="D21" s="444"/>
      <c r="E21" s="444"/>
      <c r="F21" s="444"/>
      <c r="G21" s="444"/>
      <c r="H21" s="444"/>
      <c r="I21" s="444"/>
      <c r="J21" s="444"/>
      <c r="K21" s="444"/>
      <c r="L21" s="444"/>
      <c r="M21" s="444"/>
      <c r="N21" s="444"/>
      <c r="O21" s="444"/>
      <c r="P21" s="444"/>
      <c r="Q21" s="444"/>
      <c r="R21" s="444"/>
      <c r="S21" s="444"/>
      <c r="T21" s="444"/>
      <c r="U21" s="444"/>
      <c r="V21" s="444"/>
      <c r="W21" s="444"/>
      <c r="X21" s="444"/>
      <c r="Y21" s="444"/>
      <c r="Z21" s="444"/>
      <c r="AA21" s="444"/>
      <c r="AB21" s="444"/>
      <c r="AC21" s="444"/>
      <c r="AD21" s="444"/>
      <c r="AE21" s="444"/>
      <c r="AF21" s="444"/>
      <c r="AG21" s="444"/>
      <c r="AH21" s="444"/>
      <c r="AI21" s="444"/>
      <c r="AJ21" s="444"/>
      <c r="AK21" s="444"/>
      <c r="AL21" s="444"/>
      <c r="AM21" s="444"/>
      <c r="AN21" s="444"/>
      <c r="AO21" s="444"/>
      <c r="AP21" s="444"/>
      <c r="AQ21" s="444"/>
      <c r="AR21" s="444"/>
      <c r="AS21" s="444"/>
      <c r="AT21" s="444"/>
      <c r="AU21" s="444"/>
      <c r="AV21" s="444"/>
      <c r="AW21" s="444"/>
      <c r="AX21" s="444"/>
      <c r="AY21" s="444"/>
      <c r="AZ21" s="444"/>
      <c r="BA21" s="444"/>
      <c r="BB21" s="444"/>
      <c r="BC21" s="444"/>
      <c r="BD21" s="444"/>
      <c r="BE21" s="444"/>
      <c r="BF21" s="444"/>
      <c r="BG21" s="444"/>
      <c r="BH21" s="444"/>
      <c r="BI21" s="444"/>
      <c r="BJ21" s="444"/>
      <c r="BK21" s="444"/>
      <c r="BL21" s="444"/>
      <c r="BM21" s="444"/>
      <c r="BN21" s="444"/>
      <c r="BO21" s="444"/>
      <c r="BP21" s="444"/>
      <c r="BQ21" s="444"/>
      <c r="BR21" s="444"/>
      <c r="BS21" s="444"/>
      <c r="BT21" s="444"/>
      <c r="BU21" s="444"/>
      <c r="BV21" s="444"/>
      <c r="BW21" s="444"/>
      <c r="BX21" s="444"/>
      <c r="BY21" s="444"/>
      <c r="BZ21" s="444"/>
      <c r="CA21" s="444"/>
      <c r="CB21" s="444"/>
      <c r="CC21" s="444"/>
      <c r="CD21" s="444"/>
      <c r="CE21" s="444"/>
      <c r="CF21" s="444"/>
      <c r="CG21" s="444"/>
      <c r="CH21" s="444"/>
      <c r="CI21" s="444"/>
      <c r="CJ21" s="444"/>
      <c r="CK21" s="444"/>
      <c r="CL21" s="444"/>
      <c r="CM21" s="444"/>
      <c r="CN21" s="444"/>
      <c r="CO21" s="444"/>
      <c r="CP21" s="444"/>
      <c r="CQ21" s="444"/>
      <c r="CR21" s="444"/>
    </row>
    <row r="22" spans="1:132" ht="13.5" customHeight="1">
      <c r="B22" s="450"/>
      <c r="C22" s="737">
        <v>67460</v>
      </c>
      <c r="D22" s="737"/>
      <c r="E22" s="737"/>
      <c r="F22" s="737"/>
      <c r="G22" s="737"/>
      <c r="H22" s="737"/>
      <c r="I22" s="737"/>
      <c r="J22" s="737"/>
      <c r="K22" s="737"/>
      <c r="L22" s="737"/>
      <c r="M22" s="737"/>
      <c r="N22" s="737"/>
      <c r="O22" s="737"/>
      <c r="P22" s="737"/>
      <c r="Q22" s="738" t="s">
        <v>536</v>
      </c>
      <c r="R22" s="738"/>
      <c r="S22" s="738"/>
      <c r="T22" s="737">
        <v>105990</v>
      </c>
      <c r="U22" s="737"/>
      <c r="V22" s="737"/>
      <c r="W22" s="737"/>
      <c r="X22" s="737"/>
      <c r="Y22" s="737"/>
      <c r="Z22" s="737"/>
      <c r="AA22" s="737"/>
      <c r="AB22" s="737"/>
      <c r="AC22" s="737"/>
      <c r="AD22" s="737"/>
      <c r="AE22" s="737"/>
      <c r="AF22" s="737"/>
      <c r="AG22" s="737"/>
      <c r="AH22" s="737"/>
      <c r="AI22" s="737"/>
      <c r="AJ22" s="738" t="s">
        <v>544</v>
      </c>
      <c r="AK22" s="738"/>
      <c r="AL22" s="738"/>
      <c r="AM22" s="737"/>
      <c r="AN22" s="737"/>
      <c r="AO22" s="737"/>
      <c r="AP22" s="737"/>
      <c r="AQ22" s="737"/>
      <c r="AR22" s="737"/>
      <c r="AS22" s="737"/>
      <c r="AT22" s="737"/>
      <c r="AU22" s="737"/>
      <c r="AV22" s="737"/>
      <c r="AW22" s="737"/>
      <c r="AX22" s="737"/>
      <c r="AY22" s="737"/>
      <c r="AZ22" s="737"/>
      <c r="BA22" s="737"/>
      <c r="BB22" s="738" t="s">
        <v>544</v>
      </c>
      <c r="BC22" s="738"/>
      <c r="BD22" s="738"/>
      <c r="BE22" s="737">
        <f>300+130220</f>
        <v>130520</v>
      </c>
      <c r="BF22" s="737"/>
      <c r="BG22" s="737"/>
      <c r="BH22" s="737"/>
      <c r="BI22" s="737"/>
      <c r="BJ22" s="737"/>
      <c r="BK22" s="737"/>
      <c r="BL22" s="737"/>
      <c r="BM22" s="737"/>
      <c r="BN22" s="737"/>
      <c r="BO22" s="737"/>
      <c r="BP22" s="737"/>
      <c r="BQ22" s="737"/>
      <c r="BR22" s="737"/>
      <c r="BS22" s="738" t="s">
        <v>544</v>
      </c>
      <c r="BT22" s="738"/>
      <c r="BU22" s="738"/>
      <c r="BV22" s="737"/>
      <c r="BW22" s="737"/>
      <c r="BX22" s="737"/>
      <c r="BY22" s="737"/>
      <c r="BZ22" s="737"/>
      <c r="CA22" s="737"/>
      <c r="CB22" s="737"/>
      <c r="CC22" s="737"/>
      <c r="CD22" s="737"/>
      <c r="CE22" s="737"/>
      <c r="CF22" s="737"/>
      <c r="CG22" s="737"/>
      <c r="CH22" s="737"/>
      <c r="CI22" s="737"/>
      <c r="CJ22" s="737"/>
      <c r="CK22" s="737"/>
      <c r="CL22" s="737"/>
      <c r="CM22" s="737"/>
      <c r="CN22" s="737"/>
      <c r="CO22" s="738" t="s">
        <v>537</v>
      </c>
      <c r="CP22" s="738"/>
      <c r="CQ22" s="738"/>
      <c r="CR22" s="742">
        <f>C22+T22-AM22-BE22-BV22</f>
        <v>42930</v>
      </c>
      <c r="CS22" s="742"/>
      <c r="CT22" s="742"/>
      <c r="CU22" s="742"/>
      <c r="CV22" s="742"/>
      <c r="CW22" s="742"/>
      <c r="CX22" s="742"/>
      <c r="CY22" s="742"/>
      <c r="CZ22" s="742"/>
      <c r="DA22" s="742"/>
      <c r="DB22" s="742"/>
      <c r="DC22" s="742"/>
      <c r="DD22" s="742"/>
      <c r="DE22" s="742"/>
      <c r="DF22" s="450"/>
      <c r="DW22" s="451"/>
      <c r="DX22" s="451"/>
      <c r="DY22" s="451"/>
      <c r="DZ22" s="451"/>
      <c r="EA22" s="451"/>
      <c r="EB22" s="451"/>
    </row>
    <row r="23" spans="1:132" ht="15" customHeight="1"/>
    <row r="24" spans="1:132" ht="19.5" customHeight="1">
      <c r="A24" s="730" t="s">
        <v>545</v>
      </c>
      <c r="B24" s="730"/>
      <c r="C24" s="730"/>
      <c r="D24" s="446" t="s">
        <v>546</v>
      </c>
      <c r="E24" s="447"/>
      <c r="F24" s="447"/>
      <c r="G24" s="447"/>
      <c r="H24" s="447"/>
      <c r="I24" s="447"/>
      <c r="J24" s="447"/>
      <c r="K24" s="447"/>
      <c r="L24" s="447"/>
      <c r="M24" s="447"/>
      <c r="N24" s="447"/>
      <c r="O24" s="447"/>
      <c r="P24" s="447"/>
      <c r="Q24" s="447"/>
      <c r="R24" s="447"/>
      <c r="S24" s="447"/>
      <c r="T24" s="447"/>
      <c r="U24" s="447"/>
      <c r="V24" s="447"/>
      <c r="W24" s="447"/>
      <c r="X24" s="447"/>
      <c r="Y24" s="447"/>
      <c r="Z24" s="447"/>
      <c r="AA24" s="447"/>
      <c r="AB24" s="447"/>
      <c r="AC24" s="447"/>
      <c r="AD24" s="447"/>
      <c r="AE24" s="447"/>
      <c r="AF24" s="447"/>
      <c r="AG24" s="447"/>
      <c r="AH24" s="447"/>
      <c r="AI24" s="447"/>
      <c r="AJ24" s="447"/>
      <c r="AK24" s="447"/>
      <c r="AL24" s="447"/>
      <c r="AM24" s="447"/>
      <c r="AN24" s="447"/>
      <c r="AO24" s="447"/>
      <c r="AP24" s="447"/>
      <c r="AQ24" s="447"/>
      <c r="AR24" s="447"/>
      <c r="AS24" s="447"/>
      <c r="AT24" s="447"/>
      <c r="AU24" s="447"/>
      <c r="AV24" s="447"/>
      <c r="AW24" s="447"/>
      <c r="AX24" s="447"/>
      <c r="AY24" s="447"/>
      <c r="AZ24" s="447"/>
      <c r="BA24" s="447"/>
      <c r="BB24" s="447"/>
      <c r="BC24" s="447"/>
      <c r="BD24" s="447"/>
      <c r="BE24" s="447"/>
      <c r="BF24" s="447"/>
      <c r="BG24" s="447"/>
      <c r="BH24" s="447"/>
      <c r="BI24" s="447"/>
      <c r="BJ24" s="447"/>
      <c r="BK24" s="447"/>
      <c r="BL24" s="447"/>
      <c r="BM24" s="447"/>
      <c r="BN24" s="447"/>
      <c r="BO24" s="447"/>
      <c r="BP24" s="447"/>
      <c r="BQ24" s="447"/>
      <c r="BR24" s="447"/>
      <c r="BS24" s="447"/>
      <c r="BT24" s="447"/>
      <c r="BU24" s="447"/>
      <c r="BV24" s="447"/>
      <c r="BW24" s="447"/>
      <c r="BX24" s="447"/>
      <c r="BY24" s="447"/>
      <c r="BZ24" s="447"/>
      <c r="CA24" s="447"/>
      <c r="CB24" s="447"/>
      <c r="CC24" s="447"/>
      <c r="CD24" s="447"/>
      <c r="CE24" s="447"/>
      <c r="CF24" s="447"/>
      <c r="CG24" s="447"/>
      <c r="CH24" s="447"/>
      <c r="CI24" s="447"/>
      <c r="CJ24" s="447"/>
      <c r="CK24" s="447"/>
      <c r="CL24" s="447"/>
      <c r="CM24" s="447"/>
      <c r="CN24" s="447"/>
      <c r="CO24" s="447"/>
      <c r="CP24" s="447"/>
      <c r="CQ24" s="447"/>
      <c r="CR24" s="447"/>
      <c r="CS24" s="447"/>
      <c r="CT24" s="447"/>
      <c r="CU24" s="447"/>
      <c r="CV24" s="447"/>
      <c r="CW24" s="447"/>
      <c r="CX24" s="447"/>
      <c r="CY24" s="447"/>
      <c r="CZ24" s="447"/>
      <c r="DA24" s="447"/>
      <c r="DB24" s="447"/>
      <c r="DC24" s="447"/>
      <c r="DD24" s="447"/>
      <c r="DE24" s="447"/>
      <c r="DF24" s="447"/>
      <c r="DG24" s="447"/>
    </row>
    <row r="25" spans="1:132" ht="4.5" customHeight="1"/>
    <row r="26" spans="1:132" ht="30" customHeight="1">
      <c r="C26" s="724" t="s">
        <v>547</v>
      </c>
      <c r="D26" s="724"/>
      <c r="E26" s="724"/>
      <c r="F26" s="724"/>
      <c r="G26" s="724"/>
      <c r="H26" s="724"/>
      <c r="I26" s="724"/>
      <c r="J26" s="724"/>
      <c r="K26" s="724"/>
      <c r="L26" s="724"/>
      <c r="M26" s="724"/>
      <c r="N26" s="724"/>
      <c r="O26" s="724"/>
      <c r="P26" s="724"/>
      <c r="Q26" s="724"/>
      <c r="R26" s="724"/>
      <c r="S26" s="724"/>
      <c r="T26" s="724"/>
      <c r="V26" s="448"/>
      <c r="W26" s="448"/>
      <c r="X26" s="722" t="s">
        <v>548</v>
      </c>
      <c r="Y26" s="722"/>
      <c r="Z26" s="722"/>
      <c r="AA26" s="722"/>
      <c r="AB26" s="722"/>
      <c r="AC26" s="722"/>
      <c r="AD26" s="722"/>
      <c r="AE26" s="722"/>
      <c r="AF26" s="722"/>
      <c r="AG26" s="722"/>
      <c r="AH26" s="722"/>
      <c r="AI26" s="722"/>
      <c r="AJ26" s="722"/>
      <c r="AK26" s="722"/>
      <c r="AL26" s="722"/>
      <c r="AM26" s="722"/>
      <c r="AN26" s="722"/>
      <c r="AO26" s="722"/>
      <c r="AP26" s="722"/>
      <c r="AQ26" s="722"/>
      <c r="AS26" s="724" t="s">
        <v>549</v>
      </c>
      <c r="AT26" s="724"/>
      <c r="AU26" s="724"/>
      <c r="AV26" s="724"/>
      <c r="AW26" s="724"/>
      <c r="AX26" s="724"/>
      <c r="AY26" s="724"/>
      <c r="AZ26" s="724"/>
      <c r="BA26" s="724"/>
      <c r="BB26" s="724"/>
      <c r="BC26" s="724"/>
      <c r="BD26" s="724"/>
      <c r="BE26" s="724"/>
      <c r="BF26" s="724"/>
      <c r="BG26" s="724"/>
      <c r="BH26" s="724"/>
      <c r="BI26" s="724"/>
      <c r="BJ26" s="724"/>
      <c r="BN26" s="722" t="s">
        <v>534</v>
      </c>
      <c r="BO26" s="722"/>
      <c r="BP26" s="722"/>
      <c r="BQ26" s="722"/>
      <c r="BR26" s="722"/>
      <c r="BS26" s="722"/>
      <c r="BT26" s="722"/>
      <c r="BU26" s="722"/>
      <c r="BV26" s="722"/>
      <c r="BW26" s="722"/>
      <c r="BX26" s="722"/>
      <c r="BY26" s="722"/>
      <c r="BZ26" s="722"/>
      <c r="CA26" s="722"/>
      <c r="CB26" s="722"/>
      <c r="CC26" s="722"/>
      <c r="CD26" s="722"/>
      <c r="CE26" s="722"/>
      <c r="CI26" s="724" t="s">
        <v>550</v>
      </c>
      <c r="CJ26" s="724"/>
      <c r="CK26" s="724"/>
      <c r="CL26" s="724"/>
      <c r="CM26" s="724"/>
      <c r="CN26" s="724"/>
      <c r="CO26" s="724"/>
      <c r="CP26" s="724"/>
      <c r="CQ26" s="724"/>
      <c r="CR26" s="724"/>
      <c r="CS26" s="724"/>
      <c r="CT26" s="724"/>
      <c r="CU26" s="724"/>
      <c r="CV26" s="724"/>
      <c r="CW26" s="724"/>
      <c r="CX26" s="724"/>
      <c r="CY26" s="724"/>
      <c r="CZ26" s="724"/>
    </row>
    <row r="27" spans="1:132" ht="4.5" customHeight="1">
      <c r="C27" s="444"/>
      <c r="D27" s="444"/>
      <c r="E27" s="444"/>
      <c r="F27" s="444"/>
      <c r="G27" s="444"/>
      <c r="H27" s="444"/>
      <c r="I27" s="444"/>
      <c r="J27" s="444"/>
      <c r="K27" s="444"/>
      <c r="L27" s="444"/>
      <c r="M27" s="444"/>
      <c r="N27" s="444"/>
      <c r="O27" s="444"/>
      <c r="P27" s="444"/>
      <c r="Q27" s="444"/>
      <c r="R27" s="444"/>
      <c r="S27" s="444"/>
      <c r="T27" s="444"/>
      <c r="U27" s="444"/>
      <c r="V27" s="444"/>
      <c r="W27" s="444"/>
      <c r="X27" s="444"/>
      <c r="Y27" s="444"/>
      <c r="Z27" s="444"/>
      <c r="AA27" s="444"/>
      <c r="AB27" s="444"/>
      <c r="AC27" s="444"/>
      <c r="AD27" s="444"/>
      <c r="AE27" s="444"/>
      <c r="AF27" s="444"/>
      <c r="AG27" s="444"/>
      <c r="AH27" s="444"/>
      <c r="AI27" s="444"/>
      <c r="AJ27" s="444"/>
      <c r="AK27" s="444"/>
      <c r="AL27" s="444"/>
      <c r="AM27" s="444"/>
      <c r="AN27" s="444"/>
      <c r="AO27" s="444"/>
      <c r="AP27" s="444"/>
      <c r="AQ27" s="444"/>
      <c r="AR27" s="444"/>
      <c r="AS27" s="444"/>
      <c r="AT27" s="444"/>
      <c r="AU27" s="444"/>
      <c r="AV27" s="444"/>
      <c r="AW27" s="444"/>
      <c r="AX27" s="444"/>
      <c r="AY27" s="444"/>
      <c r="AZ27" s="444"/>
      <c r="BA27" s="444"/>
      <c r="BB27" s="444"/>
      <c r="BC27" s="444"/>
      <c r="BD27" s="444"/>
      <c r="BE27" s="444"/>
      <c r="BF27" s="444"/>
      <c r="BG27" s="444"/>
      <c r="BH27" s="444"/>
      <c r="BI27" s="444"/>
      <c r="BJ27" s="444"/>
      <c r="BK27" s="444"/>
      <c r="BL27" s="444"/>
      <c r="BM27" s="444"/>
      <c r="BN27" s="444"/>
      <c r="BO27" s="444"/>
      <c r="BP27" s="444"/>
      <c r="BQ27" s="444"/>
      <c r="BR27" s="444"/>
      <c r="BS27" s="444"/>
      <c r="BT27" s="444"/>
      <c r="BU27" s="444"/>
      <c r="BV27" s="444"/>
      <c r="BW27" s="444"/>
      <c r="BX27" s="444"/>
      <c r="BY27" s="444"/>
      <c r="BZ27" s="444"/>
      <c r="CA27" s="444"/>
      <c r="CB27" s="444"/>
      <c r="CC27" s="444"/>
      <c r="CD27" s="444"/>
      <c r="CE27" s="444"/>
      <c r="CF27" s="444"/>
      <c r="CG27" s="444"/>
      <c r="CH27" s="444"/>
      <c r="CI27" s="444"/>
      <c r="CJ27" s="444"/>
      <c r="CK27" s="444"/>
    </row>
    <row r="28" spans="1:132" ht="13.5" customHeight="1">
      <c r="B28" s="450"/>
      <c r="C28" s="737">
        <f>52580+4220</f>
        <v>56800</v>
      </c>
      <c r="D28" s="737"/>
      <c r="E28" s="737"/>
      <c r="F28" s="737"/>
      <c r="G28" s="737"/>
      <c r="H28" s="737"/>
      <c r="I28" s="737"/>
      <c r="J28" s="737"/>
      <c r="K28" s="737"/>
      <c r="L28" s="737"/>
      <c r="M28" s="737"/>
      <c r="N28" s="737"/>
      <c r="O28" s="737"/>
      <c r="P28" s="737"/>
      <c r="Q28" s="737"/>
      <c r="R28" s="737"/>
      <c r="S28" s="737"/>
      <c r="T28" s="737"/>
      <c r="U28" s="740" t="s">
        <v>536</v>
      </c>
      <c r="V28" s="740"/>
      <c r="W28" s="740"/>
      <c r="X28" s="737"/>
      <c r="Y28" s="737"/>
      <c r="Z28" s="737"/>
      <c r="AA28" s="737"/>
      <c r="AB28" s="737"/>
      <c r="AC28" s="737"/>
      <c r="AD28" s="737"/>
      <c r="AE28" s="737"/>
      <c r="AF28" s="737"/>
      <c r="AG28" s="737"/>
      <c r="AH28" s="737"/>
      <c r="AI28" s="737"/>
      <c r="AJ28" s="737"/>
      <c r="AK28" s="737"/>
      <c r="AL28" s="737"/>
      <c r="AM28" s="737"/>
      <c r="AN28" s="737"/>
      <c r="AO28" s="737"/>
      <c r="AP28" s="740" t="s">
        <v>536</v>
      </c>
      <c r="AQ28" s="740"/>
      <c r="AR28" s="740"/>
      <c r="AS28" s="741">
        <f>IF(CR22&lt;0,CR22,0)</f>
        <v>0</v>
      </c>
      <c r="AT28" s="741"/>
      <c r="AU28" s="741"/>
      <c r="AV28" s="741"/>
      <c r="AW28" s="741"/>
      <c r="AX28" s="741"/>
      <c r="AY28" s="741"/>
      <c r="AZ28" s="741"/>
      <c r="BA28" s="741"/>
      <c r="BB28" s="741"/>
      <c r="BC28" s="741"/>
      <c r="BD28" s="741"/>
      <c r="BE28" s="741"/>
      <c r="BF28" s="741"/>
      <c r="BG28" s="741"/>
      <c r="BH28" s="741"/>
      <c r="BI28" s="741"/>
      <c r="BJ28" s="741"/>
      <c r="BK28" s="740" t="s">
        <v>536</v>
      </c>
      <c r="BL28" s="740"/>
      <c r="BM28" s="740"/>
      <c r="BN28" s="737"/>
      <c r="BO28" s="737"/>
      <c r="BP28" s="737"/>
      <c r="BQ28" s="737"/>
      <c r="BR28" s="737"/>
      <c r="BS28" s="737"/>
      <c r="BT28" s="737"/>
      <c r="BU28" s="737"/>
      <c r="BV28" s="737"/>
      <c r="BW28" s="737"/>
      <c r="BX28" s="737"/>
      <c r="BY28" s="737"/>
      <c r="BZ28" s="737"/>
      <c r="CA28" s="737"/>
      <c r="CB28" s="737"/>
      <c r="CC28" s="737"/>
      <c r="CD28" s="737"/>
      <c r="CE28" s="737"/>
      <c r="CF28" s="740" t="s">
        <v>537</v>
      </c>
      <c r="CG28" s="740"/>
      <c r="CH28" s="740"/>
      <c r="CI28" s="742">
        <f>C28+X28+AS28+BN28</f>
        <v>56800</v>
      </c>
      <c r="CJ28" s="742"/>
      <c r="CK28" s="742"/>
      <c r="CL28" s="742"/>
      <c r="CM28" s="742"/>
      <c r="CN28" s="742"/>
      <c r="CO28" s="742"/>
      <c r="CP28" s="742"/>
      <c r="CQ28" s="742"/>
      <c r="CR28" s="742"/>
      <c r="CS28" s="742"/>
      <c r="CT28" s="742"/>
      <c r="CU28" s="742"/>
      <c r="CV28" s="742"/>
      <c r="CW28" s="742"/>
      <c r="CX28" s="742"/>
      <c r="CY28" s="742"/>
      <c r="CZ28" s="742"/>
      <c r="DA28" s="450"/>
    </row>
    <row r="29" spans="1:132" ht="15" customHeight="1"/>
    <row r="30" spans="1:132" ht="27" customHeight="1">
      <c r="A30" s="730" t="s">
        <v>551</v>
      </c>
      <c r="B30" s="730"/>
      <c r="C30" s="730"/>
      <c r="D30" s="446" t="s">
        <v>552</v>
      </c>
      <c r="E30" s="452"/>
      <c r="F30" s="452"/>
      <c r="G30" s="452"/>
      <c r="H30" s="452"/>
      <c r="I30" s="452"/>
      <c r="J30" s="452"/>
      <c r="K30" s="452"/>
      <c r="L30" s="452"/>
      <c r="M30" s="452"/>
      <c r="N30" s="452"/>
      <c r="O30" s="452"/>
      <c r="P30" s="452"/>
      <c r="Q30" s="452"/>
      <c r="R30" s="452"/>
      <c r="S30" s="452"/>
      <c r="T30" s="452"/>
      <c r="U30" s="452"/>
      <c r="V30" s="452"/>
      <c r="W30" s="452"/>
      <c r="X30" s="452"/>
      <c r="Y30" s="452"/>
      <c r="Z30" s="452"/>
      <c r="AA30" s="452"/>
      <c r="AB30" s="452"/>
      <c r="AC30" s="452"/>
      <c r="AD30" s="452"/>
      <c r="AE30" s="452"/>
      <c r="AF30" s="452"/>
      <c r="AG30" s="452"/>
      <c r="AH30" s="452"/>
      <c r="AI30" s="452"/>
      <c r="AJ30" s="452"/>
      <c r="AK30" s="739"/>
      <c r="AL30" s="739"/>
      <c r="AM30" s="739"/>
      <c r="AN30" s="739"/>
      <c r="AO30" s="739"/>
      <c r="AP30" s="739"/>
      <c r="AQ30" s="739"/>
      <c r="AR30" s="739"/>
      <c r="AS30" s="739"/>
      <c r="AT30" s="739"/>
      <c r="AU30" s="739"/>
      <c r="AV30" s="739"/>
      <c r="AW30" s="739"/>
      <c r="AX30" s="739"/>
      <c r="AY30" s="739"/>
      <c r="AZ30" s="739"/>
      <c r="BA30" s="739"/>
      <c r="BB30" s="739"/>
      <c r="BC30" s="739"/>
      <c r="BD30" s="739"/>
      <c r="BE30" s="739"/>
      <c r="BF30" s="739"/>
      <c r="BG30" s="739"/>
      <c r="BH30" s="739"/>
      <c r="BI30" s="739"/>
      <c r="BJ30" s="739"/>
      <c r="BK30" s="739"/>
      <c r="BL30" s="739"/>
      <c r="BM30" s="739"/>
      <c r="BN30" s="739"/>
      <c r="BO30" s="739"/>
      <c r="BP30" s="739"/>
      <c r="BQ30" s="739"/>
      <c r="BR30" s="739"/>
      <c r="BS30" s="739"/>
      <c r="BT30" s="739"/>
      <c r="BU30" s="739"/>
      <c r="BV30" s="739"/>
      <c r="BW30" s="739"/>
      <c r="BX30" s="739"/>
      <c r="BY30" s="739"/>
      <c r="BZ30" s="739"/>
      <c r="CA30" s="739"/>
      <c r="CB30" s="739"/>
      <c r="CC30" s="739"/>
      <c r="CD30" s="739"/>
      <c r="CE30" s="739"/>
      <c r="CF30" s="739"/>
      <c r="CG30" s="739"/>
      <c r="CH30" s="739"/>
      <c r="CI30" s="739"/>
      <c r="CJ30" s="739"/>
      <c r="CK30" s="739"/>
      <c r="CL30" s="739"/>
      <c r="CM30" s="739"/>
      <c r="CN30" s="739"/>
      <c r="CO30" s="739"/>
      <c r="CP30" s="739"/>
      <c r="CQ30" s="739"/>
      <c r="CR30" s="739"/>
      <c r="CS30" s="739"/>
      <c r="CT30" s="739"/>
      <c r="CU30" s="739"/>
      <c r="CV30" s="739"/>
      <c r="CW30" s="739"/>
      <c r="CX30" s="739"/>
      <c r="CY30" s="739"/>
      <c r="CZ30" s="739"/>
      <c r="DA30" s="739"/>
      <c r="DB30" s="739"/>
      <c r="DC30" s="739"/>
      <c r="DD30" s="739"/>
      <c r="DE30" s="739"/>
      <c r="DF30" s="739"/>
      <c r="DG30" s="739"/>
    </row>
    <row r="31" spans="1:132" ht="4.5" customHeight="1">
      <c r="B31" s="453"/>
    </row>
    <row r="32" spans="1:132" ht="3" customHeight="1">
      <c r="E32" s="453"/>
    </row>
    <row r="33" spans="1:173" ht="12" customHeight="1">
      <c r="E33" s="441" t="s">
        <v>418</v>
      </c>
      <c r="F33" s="442"/>
      <c r="G33" s="442"/>
      <c r="H33" s="442"/>
      <c r="I33" s="442"/>
      <c r="J33" s="442"/>
      <c r="K33" s="442"/>
      <c r="L33" s="442"/>
      <c r="M33" s="442"/>
      <c r="N33" s="442"/>
      <c r="O33" s="442"/>
      <c r="P33" s="442"/>
      <c r="Q33" s="442"/>
      <c r="R33" s="442"/>
      <c r="S33" s="442"/>
      <c r="T33" s="442"/>
      <c r="U33" s="442"/>
      <c r="V33" s="442"/>
      <c r="W33" s="442"/>
      <c r="X33" s="442"/>
      <c r="Y33" s="442"/>
      <c r="Z33" s="442"/>
      <c r="AA33" s="442"/>
      <c r="AB33" s="442"/>
      <c r="AC33" s="442"/>
      <c r="AD33" s="442"/>
      <c r="AE33" s="734" t="e">
        <f>#REF!</f>
        <v>#REF!</v>
      </c>
      <c r="AF33" s="734"/>
      <c r="AG33" s="734"/>
      <c r="AH33" s="734"/>
      <c r="AI33" s="734"/>
      <c r="AJ33" s="734"/>
      <c r="AK33" s="734"/>
      <c r="AL33" s="734"/>
      <c r="AM33" s="734"/>
      <c r="AN33" s="734"/>
      <c r="AO33" s="734"/>
      <c r="AP33" s="734"/>
      <c r="AQ33" s="734"/>
      <c r="AR33" s="734" t="e">
        <f>#REF!</f>
        <v>#REF!</v>
      </c>
      <c r="AS33" s="734"/>
      <c r="AT33" s="734"/>
      <c r="AU33" s="734"/>
      <c r="AV33" s="734"/>
      <c r="AW33" s="734"/>
      <c r="AX33" s="734"/>
      <c r="AY33" s="734"/>
      <c r="AZ33" s="734"/>
      <c r="BA33" s="734"/>
      <c r="BB33" s="734"/>
      <c r="BC33" s="734"/>
      <c r="BD33" s="734"/>
      <c r="BE33" s="735" t="s">
        <v>524</v>
      </c>
      <c r="BF33" s="735"/>
      <c r="BG33" s="735"/>
      <c r="BH33" s="735"/>
      <c r="BI33" s="735"/>
      <c r="BJ33" s="735"/>
      <c r="BK33" s="735"/>
      <c r="BL33" s="735"/>
      <c r="BM33" s="735"/>
      <c r="BN33" s="735"/>
      <c r="BO33" s="735"/>
      <c r="BP33" s="735"/>
      <c r="BQ33" s="735"/>
      <c r="BR33" s="736" t="s">
        <v>553</v>
      </c>
      <c r="BS33" s="736"/>
      <c r="BT33" s="736"/>
      <c r="BU33" s="736"/>
      <c r="BV33" s="736"/>
      <c r="BW33" s="736"/>
      <c r="BX33" s="736"/>
      <c r="BY33" s="736"/>
      <c r="BZ33" s="736"/>
      <c r="CA33" s="736"/>
      <c r="CB33" s="736"/>
      <c r="CC33" s="454"/>
      <c r="CD33" s="454"/>
      <c r="CE33" s="454"/>
      <c r="CF33" s="455"/>
      <c r="CG33" s="455"/>
      <c r="CH33" s="455"/>
      <c r="CI33" s="455"/>
      <c r="CJ33" s="455"/>
      <c r="CK33" s="455"/>
      <c r="CL33" s="455"/>
      <c r="CM33" s="455"/>
      <c r="CN33" s="455"/>
      <c r="CO33" s="455"/>
      <c r="CP33" s="455"/>
      <c r="CQ33" s="455"/>
      <c r="CR33" s="455"/>
      <c r="CS33" s="455"/>
      <c r="CT33" s="455"/>
      <c r="CU33" s="455"/>
      <c r="CV33" s="455"/>
      <c r="CW33" s="455"/>
      <c r="CX33" s="455"/>
      <c r="CY33" s="455"/>
      <c r="CZ33" s="455"/>
      <c r="DA33" s="455"/>
      <c r="DB33" s="455"/>
      <c r="DC33" s="455"/>
      <c r="DD33" s="455"/>
      <c r="DE33" s="455"/>
      <c r="DF33" s="455"/>
      <c r="DG33" s="455"/>
      <c r="DH33" s="455"/>
      <c r="DI33" s="455"/>
      <c r="DJ33" s="455"/>
      <c r="DK33" s="455"/>
      <c r="DL33" s="455"/>
      <c r="EF33" s="456"/>
      <c r="EG33" s="456"/>
      <c r="EH33" s="457"/>
      <c r="EI33" s="456"/>
      <c r="EJ33" s="456"/>
      <c r="EK33" s="456"/>
      <c r="EL33" s="456"/>
      <c r="EM33" s="456"/>
      <c r="EN33" s="456"/>
      <c r="EO33" s="456"/>
      <c r="EP33" s="456"/>
      <c r="EQ33" s="456"/>
      <c r="ER33" s="456"/>
      <c r="ES33" s="456"/>
      <c r="ET33" s="456"/>
      <c r="EU33" s="456"/>
      <c r="EV33" s="456"/>
      <c r="EW33" s="456"/>
      <c r="EX33" s="456"/>
      <c r="EY33" s="456"/>
      <c r="EZ33" s="456"/>
      <c r="FA33" s="456"/>
      <c r="FB33" s="456"/>
      <c r="FC33" s="456"/>
      <c r="FD33" s="456"/>
      <c r="FE33" s="456"/>
      <c r="FF33" s="456"/>
      <c r="FG33" s="456"/>
      <c r="FH33" s="456"/>
      <c r="FI33" s="456"/>
      <c r="FJ33" s="456"/>
      <c r="FK33" s="456"/>
      <c r="FQ33" s="458"/>
    </row>
    <row r="34" spans="1:173" ht="12" customHeight="1">
      <c r="E34" s="441" t="s">
        <v>554</v>
      </c>
      <c r="F34" s="442"/>
      <c r="G34" s="442"/>
      <c r="H34" s="442"/>
      <c r="I34" s="442"/>
      <c r="J34" s="442"/>
      <c r="K34" s="442"/>
      <c r="L34" s="442"/>
      <c r="M34" s="442"/>
      <c r="N34" s="442"/>
      <c r="O34" s="442"/>
      <c r="P34" s="442"/>
      <c r="Q34" s="442"/>
      <c r="R34" s="442"/>
      <c r="S34" s="442"/>
      <c r="T34" s="442"/>
      <c r="U34" s="442"/>
      <c r="V34" s="442"/>
      <c r="W34" s="442"/>
      <c r="X34" s="442"/>
      <c r="Y34" s="442"/>
      <c r="Z34" s="442"/>
      <c r="AA34" s="442"/>
      <c r="AB34" s="442"/>
      <c r="AC34" s="442"/>
      <c r="AD34" s="442"/>
      <c r="AE34" s="732">
        <f>51310+30250</f>
        <v>81560</v>
      </c>
      <c r="AF34" s="732"/>
      <c r="AG34" s="732"/>
      <c r="AH34" s="732"/>
      <c r="AI34" s="732"/>
      <c r="AJ34" s="732"/>
      <c r="AK34" s="732"/>
      <c r="AL34" s="732"/>
      <c r="AM34" s="732"/>
      <c r="AN34" s="732"/>
      <c r="AO34" s="732"/>
      <c r="AP34" s="732"/>
      <c r="AQ34" s="732"/>
      <c r="AR34" s="732">
        <f>73090+35910</f>
        <v>109000</v>
      </c>
      <c r="AS34" s="732"/>
      <c r="AT34" s="732"/>
      <c r="AU34" s="732"/>
      <c r="AV34" s="732"/>
      <c r="AW34" s="732"/>
      <c r="AX34" s="732"/>
      <c r="AY34" s="732"/>
      <c r="AZ34" s="732"/>
      <c r="BA34" s="732"/>
      <c r="BB34" s="732"/>
      <c r="BC34" s="732"/>
      <c r="BD34" s="732"/>
      <c r="BE34" s="732">
        <f>118170+37080</f>
        <v>155250</v>
      </c>
      <c r="BF34" s="732"/>
      <c r="BG34" s="732"/>
      <c r="BH34" s="732"/>
      <c r="BI34" s="732"/>
      <c r="BJ34" s="732"/>
      <c r="BK34" s="732"/>
      <c r="BL34" s="732"/>
      <c r="BM34" s="732"/>
      <c r="BN34" s="732"/>
      <c r="BO34" s="732"/>
      <c r="BP34" s="732"/>
      <c r="BQ34" s="732"/>
      <c r="BR34" s="733"/>
      <c r="BS34" s="733"/>
      <c r="BT34" s="733"/>
      <c r="BU34" s="733"/>
      <c r="BV34" s="733"/>
      <c r="BW34" s="733"/>
      <c r="BX34" s="733"/>
      <c r="BY34" s="733"/>
      <c r="BZ34" s="733"/>
      <c r="CA34" s="733"/>
      <c r="CB34" s="733"/>
      <c r="CC34" s="459"/>
      <c r="CD34" s="459"/>
      <c r="CE34" s="459"/>
      <c r="CF34" s="460"/>
      <c r="CG34" s="460"/>
      <c r="CH34" s="460"/>
      <c r="CI34" s="460"/>
      <c r="CJ34" s="460"/>
      <c r="CK34" s="460"/>
      <c r="CL34" s="460"/>
      <c r="CM34" s="460"/>
      <c r="CN34" s="460"/>
      <c r="CO34" s="460"/>
      <c r="CP34" s="460"/>
      <c r="CQ34" s="460"/>
      <c r="CR34" s="460"/>
      <c r="CS34" s="460"/>
      <c r="CT34" s="460"/>
      <c r="CU34" s="460"/>
      <c r="CV34" s="460"/>
      <c r="CW34" s="460"/>
      <c r="CX34" s="460"/>
      <c r="CY34" s="460"/>
      <c r="CZ34" s="460"/>
      <c r="DA34" s="460"/>
      <c r="DB34" s="460"/>
      <c r="DC34" s="460"/>
      <c r="DD34" s="460"/>
      <c r="DE34" s="460"/>
      <c r="DF34" s="460"/>
      <c r="DG34" s="460"/>
      <c r="DH34" s="460"/>
      <c r="DI34" s="460"/>
      <c r="DJ34" s="460"/>
      <c r="DK34" s="460"/>
      <c r="DL34" s="460"/>
      <c r="DM34" s="461"/>
      <c r="DN34" s="460"/>
      <c r="DO34" s="460"/>
      <c r="DP34" s="460"/>
      <c r="DQ34" s="460"/>
      <c r="DR34" s="460"/>
      <c r="DS34" s="460"/>
      <c r="DT34" s="460"/>
      <c r="DU34" s="460"/>
      <c r="DV34" s="460"/>
      <c r="DW34" s="460"/>
      <c r="EF34" s="456"/>
      <c r="EG34" s="456"/>
      <c r="EH34" s="457"/>
      <c r="EI34" s="456"/>
      <c r="EJ34" s="456"/>
      <c r="EK34" s="456"/>
      <c r="EL34" s="456"/>
      <c r="EM34" s="456"/>
      <c r="EN34" s="456"/>
      <c r="EO34" s="456"/>
      <c r="EP34" s="456"/>
      <c r="EQ34" s="456"/>
      <c r="ER34" s="456"/>
      <c r="ES34" s="456"/>
      <c r="ET34" s="456"/>
      <c r="EU34" s="456"/>
      <c r="EV34" s="456"/>
      <c r="EW34" s="456"/>
      <c r="EX34" s="456"/>
      <c r="EY34" s="456"/>
      <c r="EZ34" s="456"/>
      <c r="FA34" s="456"/>
      <c r="FB34" s="456"/>
      <c r="FC34" s="456"/>
      <c r="FD34" s="456"/>
      <c r="FE34" s="456"/>
      <c r="FF34" s="456"/>
      <c r="FG34" s="456"/>
      <c r="FH34" s="456"/>
      <c r="FI34" s="456"/>
      <c r="FJ34" s="456"/>
      <c r="FK34" s="456"/>
      <c r="FQ34" s="458"/>
    </row>
    <row r="35" spans="1:173" ht="12" customHeight="1">
      <c r="E35" s="731" t="s">
        <v>555</v>
      </c>
      <c r="F35" s="731"/>
      <c r="G35" s="731"/>
      <c r="H35" s="441" t="s">
        <v>556</v>
      </c>
      <c r="I35" s="442"/>
      <c r="J35" s="442"/>
      <c r="K35" s="442"/>
      <c r="L35" s="442"/>
      <c r="M35" s="442"/>
      <c r="N35" s="442"/>
      <c r="O35" s="442"/>
      <c r="P35" s="442"/>
      <c r="Q35" s="442"/>
      <c r="R35" s="442"/>
      <c r="S35" s="442"/>
      <c r="T35" s="442"/>
      <c r="U35" s="442"/>
      <c r="V35" s="442"/>
      <c r="W35" s="442"/>
      <c r="X35" s="442"/>
      <c r="Y35" s="442"/>
      <c r="Z35" s="442"/>
      <c r="AA35" s="442"/>
      <c r="AB35" s="442"/>
      <c r="AC35" s="442"/>
      <c r="AD35" s="442"/>
      <c r="AE35" s="732">
        <v>35770</v>
      </c>
      <c r="AF35" s="732"/>
      <c r="AG35" s="732"/>
      <c r="AH35" s="732"/>
      <c r="AI35" s="732"/>
      <c r="AJ35" s="732"/>
      <c r="AK35" s="732"/>
      <c r="AL35" s="732"/>
      <c r="AM35" s="732"/>
      <c r="AN35" s="732"/>
      <c r="AO35" s="732"/>
      <c r="AP35" s="732"/>
      <c r="AQ35" s="732"/>
      <c r="AR35" s="732">
        <v>46250</v>
      </c>
      <c r="AS35" s="732"/>
      <c r="AT35" s="732"/>
      <c r="AU35" s="732"/>
      <c r="AV35" s="732"/>
      <c r="AW35" s="732"/>
      <c r="AX35" s="732"/>
      <c r="AY35" s="732"/>
      <c r="AZ35" s="732"/>
      <c r="BA35" s="732"/>
      <c r="BB35" s="732"/>
      <c r="BC35" s="732"/>
      <c r="BD35" s="732"/>
      <c r="BE35" s="732">
        <v>82590</v>
      </c>
      <c r="BF35" s="732"/>
      <c r="BG35" s="732"/>
      <c r="BH35" s="732"/>
      <c r="BI35" s="732"/>
      <c r="BJ35" s="732"/>
      <c r="BK35" s="732"/>
      <c r="BL35" s="732"/>
      <c r="BM35" s="732"/>
      <c r="BN35" s="732"/>
      <c r="BO35" s="732"/>
      <c r="BP35" s="732"/>
      <c r="BQ35" s="732"/>
      <c r="BR35" s="733">
        <f>IF(ISBLANK(AE35),IF(ISBLANK(AR35),BE35,AVERAGE(AR35:BE35)),AVERAGE(AE35:BE35))</f>
        <v>54870</v>
      </c>
      <c r="BS35" s="733"/>
      <c r="BT35" s="733"/>
      <c r="BU35" s="733"/>
      <c r="BV35" s="733"/>
      <c r="BW35" s="733"/>
      <c r="BX35" s="733"/>
      <c r="BY35" s="733"/>
      <c r="BZ35" s="733"/>
      <c r="CA35" s="733"/>
      <c r="CB35" s="733"/>
      <c r="CC35" s="461"/>
      <c r="CD35" s="462"/>
      <c r="CE35" s="462"/>
      <c r="CF35" s="460"/>
      <c r="CG35" s="460"/>
      <c r="CH35" s="460"/>
      <c r="CI35" s="460"/>
      <c r="CJ35" s="460"/>
      <c r="CK35" s="460"/>
      <c r="CL35" s="460"/>
      <c r="CM35" s="460"/>
      <c r="CN35" s="460"/>
      <c r="CO35" s="460"/>
      <c r="CP35" s="460"/>
      <c r="CQ35" s="460"/>
      <c r="CR35" s="460"/>
      <c r="CS35" s="460"/>
      <c r="CT35" s="460"/>
      <c r="CU35" s="460"/>
      <c r="CV35" s="460"/>
      <c r="CW35" s="460"/>
      <c r="CX35" s="460"/>
      <c r="CY35" s="460"/>
      <c r="CZ35" s="460"/>
      <c r="DA35" s="460"/>
      <c r="DB35" s="460"/>
      <c r="DC35" s="460"/>
      <c r="DD35" s="460"/>
      <c r="DE35" s="460"/>
      <c r="DF35" s="460"/>
      <c r="DG35" s="460"/>
      <c r="DH35" s="460"/>
      <c r="DI35" s="460"/>
      <c r="DJ35" s="460"/>
      <c r="DK35" s="460"/>
      <c r="DL35" s="460"/>
      <c r="DM35" s="461"/>
      <c r="DN35" s="460"/>
      <c r="DO35" s="460"/>
      <c r="DP35" s="460"/>
      <c r="DQ35" s="460"/>
      <c r="DR35" s="460"/>
      <c r="DS35" s="460"/>
      <c r="DT35" s="460"/>
      <c r="DU35" s="460"/>
      <c r="DV35" s="460"/>
      <c r="DW35" s="460"/>
      <c r="EF35" s="456"/>
      <c r="EG35" s="456"/>
      <c r="EH35" s="457"/>
      <c r="EI35" s="456"/>
      <c r="EJ35" s="456"/>
      <c r="EK35" s="456"/>
      <c r="EL35" s="456"/>
      <c r="EM35" s="456"/>
      <c r="EN35" s="456"/>
      <c r="EO35" s="456"/>
      <c r="EP35" s="456"/>
      <c r="EQ35" s="456"/>
      <c r="ER35" s="456"/>
      <c r="ES35" s="456"/>
      <c r="ET35" s="456"/>
      <c r="EU35" s="456"/>
      <c r="EV35" s="456"/>
      <c r="EW35" s="456"/>
      <c r="EX35" s="456"/>
      <c r="EY35" s="456"/>
      <c r="EZ35" s="456"/>
      <c r="FA35" s="456"/>
      <c r="FB35" s="456"/>
      <c r="FC35" s="456"/>
      <c r="FD35" s="456"/>
      <c r="FE35" s="456"/>
      <c r="FF35" s="456"/>
      <c r="FG35" s="456"/>
      <c r="FH35" s="456"/>
      <c r="FI35" s="456"/>
      <c r="FJ35" s="456"/>
      <c r="FK35" s="456"/>
      <c r="FQ35" s="458"/>
    </row>
    <row r="36" spans="1:173" ht="12" customHeight="1">
      <c r="E36" s="731" t="s">
        <v>557</v>
      </c>
      <c r="F36" s="731"/>
      <c r="G36" s="731"/>
      <c r="H36" s="463" t="s">
        <v>558</v>
      </c>
      <c r="I36" s="464"/>
      <c r="J36" s="464"/>
      <c r="K36" s="464"/>
      <c r="L36" s="464"/>
      <c r="M36" s="464"/>
      <c r="N36" s="464"/>
      <c r="O36" s="464"/>
      <c r="P36" s="464"/>
      <c r="Q36" s="464"/>
      <c r="R36" s="464"/>
      <c r="S36" s="464"/>
      <c r="T36" s="464"/>
      <c r="U36" s="464"/>
      <c r="V36" s="464"/>
      <c r="W36" s="464"/>
      <c r="X36" s="464"/>
      <c r="Y36" s="464"/>
      <c r="Z36" s="464"/>
      <c r="AA36" s="464"/>
      <c r="AB36" s="464"/>
      <c r="AC36" s="464"/>
      <c r="AD36" s="464"/>
      <c r="AE36" s="732">
        <v>30250</v>
      </c>
      <c r="AF36" s="732"/>
      <c r="AG36" s="732"/>
      <c r="AH36" s="732"/>
      <c r="AI36" s="732"/>
      <c r="AJ36" s="732"/>
      <c r="AK36" s="732"/>
      <c r="AL36" s="732"/>
      <c r="AM36" s="732"/>
      <c r="AN36" s="732"/>
      <c r="AO36" s="732"/>
      <c r="AP36" s="732"/>
      <c r="AQ36" s="732"/>
      <c r="AR36" s="732">
        <v>30540</v>
      </c>
      <c r="AS36" s="732"/>
      <c r="AT36" s="732"/>
      <c r="AU36" s="732"/>
      <c r="AV36" s="732"/>
      <c r="AW36" s="732"/>
      <c r="AX36" s="732"/>
      <c r="AY36" s="732"/>
      <c r="AZ36" s="732"/>
      <c r="BA36" s="732"/>
      <c r="BB36" s="732"/>
      <c r="BC36" s="732"/>
      <c r="BD36" s="732"/>
      <c r="BE36" s="732">
        <v>33970</v>
      </c>
      <c r="BF36" s="732"/>
      <c r="BG36" s="732"/>
      <c r="BH36" s="732"/>
      <c r="BI36" s="732"/>
      <c r="BJ36" s="732"/>
      <c r="BK36" s="732"/>
      <c r="BL36" s="732"/>
      <c r="BM36" s="732"/>
      <c r="BN36" s="732"/>
      <c r="BO36" s="732"/>
      <c r="BP36" s="732"/>
      <c r="BQ36" s="732"/>
      <c r="BR36" s="733">
        <f>IF(ISBLANK(AE36),IF(ISBLANK(AR36),BE36,AVERAGE(AR36:BE36)),AVERAGE(AE36:BE36))</f>
        <v>31586.666666666668</v>
      </c>
      <c r="BS36" s="733"/>
      <c r="BT36" s="733"/>
      <c r="BU36" s="733"/>
      <c r="BV36" s="733"/>
      <c r="BW36" s="733"/>
      <c r="BX36" s="733"/>
      <c r="BY36" s="733"/>
      <c r="BZ36" s="733"/>
      <c r="CA36" s="733"/>
      <c r="CB36" s="733"/>
      <c r="CC36" s="461"/>
      <c r="CD36" s="462"/>
      <c r="CE36" s="462"/>
      <c r="DM36" s="460"/>
      <c r="DN36" s="460"/>
      <c r="DO36" s="460"/>
      <c r="DP36" s="460"/>
      <c r="DQ36" s="460"/>
      <c r="DR36" s="460"/>
      <c r="DS36" s="460"/>
      <c r="DT36" s="460"/>
      <c r="DU36" s="460"/>
      <c r="DV36" s="460"/>
      <c r="DW36" s="460"/>
      <c r="DX36" s="460"/>
      <c r="EF36" s="456"/>
      <c r="EG36" s="457"/>
      <c r="EH36" s="456"/>
      <c r="EI36" s="456"/>
      <c r="EJ36" s="456"/>
      <c r="EK36" s="456"/>
      <c r="EL36" s="456"/>
      <c r="EM36" s="456"/>
      <c r="EN36" s="456"/>
      <c r="EO36" s="456"/>
      <c r="EP36" s="456"/>
      <c r="EQ36" s="456"/>
      <c r="ER36" s="456"/>
      <c r="ES36" s="456"/>
      <c r="ET36" s="456"/>
      <c r="EU36" s="456"/>
      <c r="EV36" s="456"/>
      <c r="EW36" s="456"/>
      <c r="EX36" s="456"/>
      <c r="EY36" s="456"/>
      <c r="EZ36" s="456"/>
      <c r="FA36" s="456"/>
      <c r="FB36" s="456"/>
      <c r="FC36" s="456"/>
      <c r="FD36" s="456"/>
      <c r="FE36" s="456"/>
      <c r="FF36" s="456"/>
      <c r="FG36" s="456"/>
      <c r="FH36" s="456"/>
      <c r="FI36" s="456"/>
      <c r="FJ36" s="456"/>
      <c r="FP36" s="458"/>
    </row>
    <row r="37" spans="1:173" ht="12" customHeight="1">
      <c r="E37" s="441" t="s">
        <v>559</v>
      </c>
      <c r="F37" s="442"/>
      <c r="G37" s="442"/>
      <c r="H37" s="442"/>
      <c r="I37" s="442"/>
      <c r="J37" s="442"/>
      <c r="K37" s="442"/>
      <c r="L37" s="442"/>
      <c r="M37" s="442"/>
      <c r="N37" s="442"/>
      <c r="O37" s="442"/>
      <c r="P37" s="442"/>
      <c r="Q37" s="442"/>
      <c r="R37" s="442"/>
      <c r="S37" s="442"/>
      <c r="T37" s="442"/>
      <c r="U37" s="442"/>
      <c r="V37" s="442"/>
      <c r="W37" s="442"/>
      <c r="X37" s="442"/>
      <c r="Y37" s="442"/>
      <c r="Z37" s="442"/>
      <c r="AA37" s="442"/>
      <c r="AB37" s="442"/>
      <c r="AC37" s="442"/>
      <c r="AD37" s="442"/>
      <c r="AE37" s="732">
        <f>IF(AE35="","",SUM(AE35:AE36))</f>
        <v>66020</v>
      </c>
      <c r="AF37" s="732"/>
      <c r="AG37" s="732"/>
      <c r="AH37" s="732"/>
      <c r="AI37" s="732"/>
      <c r="AJ37" s="732"/>
      <c r="AK37" s="732"/>
      <c r="AL37" s="732"/>
      <c r="AM37" s="732"/>
      <c r="AN37" s="732"/>
      <c r="AO37" s="732"/>
      <c r="AP37" s="732"/>
      <c r="AQ37" s="732"/>
      <c r="AR37" s="732">
        <f>IF(AR35="","",SUM(AR35:AR36))</f>
        <v>76790</v>
      </c>
      <c r="AS37" s="732"/>
      <c r="AT37" s="732"/>
      <c r="AU37" s="732"/>
      <c r="AV37" s="732"/>
      <c r="AW37" s="732"/>
      <c r="AX37" s="732"/>
      <c r="AY37" s="732"/>
      <c r="AZ37" s="732"/>
      <c r="BA37" s="732"/>
      <c r="BB37" s="732"/>
      <c r="BC37" s="732"/>
      <c r="BD37" s="732"/>
      <c r="BE37" s="732">
        <f>IF(BE35="","",SUM(BE35:BE36))</f>
        <v>116560</v>
      </c>
      <c r="BF37" s="732"/>
      <c r="BG37" s="732"/>
      <c r="BH37" s="732"/>
      <c r="BI37" s="732"/>
      <c r="BJ37" s="732"/>
      <c r="BK37" s="732"/>
      <c r="BL37" s="732"/>
      <c r="BM37" s="732"/>
      <c r="BN37" s="732"/>
      <c r="BO37" s="732"/>
      <c r="BP37" s="732"/>
      <c r="BQ37" s="732"/>
      <c r="BR37" s="733">
        <f>IF(ISBLANK(AE37),IF(ISBLANK(AR37),BE37,AVERAGE(AR37:BE37)),AVERAGE(AE37:BE37))</f>
        <v>86456.666666666672</v>
      </c>
      <c r="BS37" s="733"/>
      <c r="BT37" s="733"/>
      <c r="BU37" s="733"/>
      <c r="BV37" s="733"/>
      <c r="BW37" s="733"/>
      <c r="BX37" s="733"/>
      <c r="BY37" s="733"/>
      <c r="BZ37" s="733"/>
      <c r="CA37" s="733"/>
      <c r="CB37" s="733"/>
      <c r="CC37" s="461"/>
      <c r="CD37" s="462"/>
      <c r="CE37" s="462"/>
      <c r="DM37" s="460"/>
      <c r="DN37" s="460"/>
      <c r="DO37" s="460"/>
      <c r="DP37" s="460"/>
      <c r="DQ37" s="460"/>
      <c r="DR37" s="460"/>
      <c r="DS37" s="460"/>
      <c r="DT37" s="460"/>
      <c r="DU37" s="460"/>
      <c r="DV37" s="460"/>
      <c r="DW37" s="460"/>
      <c r="DX37" s="460"/>
      <c r="DY37" s="460"/>
      <c r="DZ37" s="460"/>
      <c r="EA37" s="460"/>
      <c r="EF37" s="456"/>
      <c r="EG37" s="457"/>
      <c r="EH37" s="456"/>
      <c r="EI37" s="456"/>
      <c r="EJ37" s="456"/>
      <c r="EK37" s="456"/>
      <c r="EL37" s="456"/>
      <c r="EM37" s="456"/>
      <c r="EN37" s="456"/>
      <c r="EO37" s="456"/>
      <c r="EP37" s="456"/>
      <c r="EQ37" s="456"/>
      <c r="ER37" s="456"/>
      <c r="ES37" s="456"/>
      <c r="ET37" s="456"/>
      <c r="EU37" s="456"/>
      <c r="EV37" s="456"/>
      <c r="EW37" s="456"/>
      <c r="EX37" s="456"/>
      <c r="EY37" s="456"/>
      <c r="EZ37" s="456"/>
      <c r="FA37" s="456"/>
      <c r="FB37" s="456"/>
      <c r="FC37" s="456"/>
      <c r="FD37" s="456"/>
      <c r="FE37" s="456"/>
      <c r="FF37" s="456"/>
      <c r="FG37" s="456"/>
      <c r="FH37" s="456"/>
      <c r="FI37" s="456"/>
      <c r="FJ37" s="456"/>
    </row>
    <row r="38" spans="1:173" ht="9.75" customHeight="1"/>
    <row r="39" spans="1:173" ht="19.5" customHeight="1">
      <c r="E39" s="441" t="s">
        <v>560</v>
      </c>
      <c r="F39" s="442"/>
      <c r="G39" s="442"/>
      <c r="H39" s="442"/>
      <c r="I39" s="442"/>
      <c r="J39" s="442"/>
      <c r="K39" s="442"/>
      <c r="L39" s="442"/>
      <c r="M39" s="442"/>
      <c r="N39" s="442"/>
      <c r="O39" s="442"/>
      <c r="P39" s="442"/>
      <c r="Q39" s="442"/>
      <c r="R39" s="442"/>
      <c r="S39" s="442"/>
      <c r="T39" s="442"/>
      <c r="U39" s="442"/>
      <c r="V39" s="442"/>
      <c r="W39" s="442"/>
      <c r="X39" s="442"/>
      <c r="Y39" s="442"/>
      <c r="Z39" s="442"/>
      <c r="AA39" s="442"/>
      <c r="AB39" s="442"/>
      <c r="AC39" s="442"/>
      <c r="AD39" s="442"/>
      <c r="AE39" s="726">
        <f>MIN(BE37,BR37)</f>
        <v>86456.666666666672</v>
      </c>
      <c r="AF39" s="726"/>
      <c r="AG39" s="726"/>
      <c r="AH39" s="726"/>
      <c r="AI39" s="726"/>
      <c r="AJ39" s="726"/>
      <c r="AK39" s="726"/>
      <c r="AL39" s="726"/>
      <c r="AM39" s="726"/>
      <c r="AN39" s="726"/>
      <c r="AO39" s="726"/>
      <c r="AP39" s="726"/>
      <c r="AQ39" s="726"/>
      <c r="AR39" s="726"/>
      <c r="AS39" s="726"/>
      <c r="AT39" s="726"/>
      <c r="AU39" s="726"/>
      <c r="AV39" s="726"/>
      <c r="AW39" s="726"/>
      <c r="AX39" s="726"/>
      <c r="AY39" s="726"/>
      <c r="AZ39" s="726"/>
    </row>
    <row r="40" spans="1:173" ht="9.75" customHeight="1"/>
    <row r="41" spans="1:173" ht="12" customHeight="1">
      <c r="E41" s="727" t="s">
        <v>561</v>
      </c>
      <c r="F41" s="727"/>
      <c r="G41" s="728" t="s">
        <v>562</v>
      </c>
      <c r="H41" s="728"/>
      <c r="I41" s="728"/>
      <c r="J41" s="728"/>
      <c r="K41" s="728"/>
      <c r="L41" s="728"/>
      <c r="M41" s="728"/>
      <c r="N41" s="728"/>
      <c r="O41" s="728"/>
      <c r="P41" s="728"/>
      <c r="Q41" s="728"/>
      <c r="R41" s="728"/>
      <c r="S41" s="728"/>
      <c r="T41" s="728"/>
      <c r="U41" s="728"/>
      <c r="V41" s="728"/>
      <c r="W41" s="728"/>
      <c r="X41" s="728"/>
      <c r="Y41" s="728"/>
      <c r="Z41" s="728"/>
      <c r="AA41" s="728"/>
      <c r="AB41" s="728"/>
      <c r="AC41" s="728"/>
      <c r="AD41" s="728"/>
      <c r="AE41" s="728"/>
      <c r="AF41" s="728"/>
      <c r="AG41" s="728"/>
      <c r="AH41" s="728"/>
      <c r="AI41" s="728"/>
      <c r="AJ41" s="728"/>
      <c r="AK41" s="728"/>
      <c r="AL41" s="728"/>
      <c r="AM41" s="728"/>
      <c r="AN41" s="728"/>
      <c r="AO41" s="728"/>
      <c r="AP41" s="728"/>
      <c r="AQ41" s="728"/>
      <c r="AR41" s="728"/>
      <c r="AS41" s="728"/>
      <c r="AT41" s="728"/>
      <c r="AU41" s="728"/>
      <c r="AV41" s="728"/>
      <c r="AW41" s="728"/>
      <c r="AX41" s="728"/>
      <c r="AY41" s="728"/>
      <c r="AZ41" s="728"/>
      <c r="BA41" s="728"/>
      <c r="BB41" s="728"/>
      <c r="BC41" s="728"/>
      <c r="BD41" s="728"/>
      <c r="BE41" s="728"/>
      <c r="BF41" s="728"/>
      <c r="BG41" s="728"/>
      <c r="BH41" s="728"/>
      <c r="BI41" s="728"/>
      <c r="BJ41" s="728"/>
      <c r="BK41" s="728"/>
      <c r="BL41" s="728"/>
      <c r="BM41" s="728"/>
      <c r="BN41" s="728"/>
      <c r="BO41" s="728"/>
      <c r="BP41" s="728"/>
      <c r="BQ41" s="728"/>
      <c r="BR41" s="728"/>
      <c r="BS41" s="728"/>
      <c r="BT41" s="728"/>
      <c r="BU41" s="728"/>
      <c r="BV41" s="728"/>
      <c r="BW41" s="728"/>
      <c r="BX41" s="728"/>
      <c r="BY41" s="728"/>
      <c r="BZ41" s="728"/>
      <c r="CA41" s="728"/>
      <c r="CB41" s="728"/>
      <c r="CC41" s="728"/>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row>
    <row r="42" spans="1:173" ht="12" customHeight="1">
      <c r="E42" s="444"/>
      <c r="F42" s="444"/>
      <c r="G42" s="728"/>
      <c r="H42" s="728"/>
      <c r="I42" s="728"/>
      <c r="J42" s="728"/>
      <c r="K42" s="728"/>
      <c r="L42" s="728"/>
      <c r="M42" s="728"/>
      <c r="N42" s="728"/>
      <c r="O42" s="728"/>
      <c r="P42" s="728"/>
      <c r="Q42" s="728"/>
      <c r="R42" s="728"/>
      <c r="S42" s="728"/>
      <c r="T42" s="728"/>
      <c r="U42" s="728"/>
      <c r="V42" s="728"/>
      <c r="W42" s="728"/>
      <c r="X42" s="728"/>
      <c r="Y42" s="728"/>
      <c r="Z42" s="728"/>
      <c r="AA42" s="728"/>
      <c r="AB42" s="728"/>
      <c r="AC42" s="728"/>
      <c r="AD42" s="728"/>
      <c r="AE42" s="728"/>
      <c r="AF42" s="728"/>
      <c r="AG42" s="728"/>
      <c r="AH42" s="728"/>
      <c r="AI42" s="728"/>
      <c r="AJ42" s="728"/>
      <c r="AK42" s="728"/>
      <c r="AL42" s="728"/>
      <c r="AM42" s="728"/>
      <c r="AN42" s="728"/>
      <c r="AO42" s="728"/>
      <c r="AP42" s="728"/>
      <c r="AQ42" s="728"/>
      <c r="AR42" s="728"/>
      <c r="AS42" s="728"/>
      <c r="AT42" s="728"/>
      <c r="AU42" s="728"/>
      <c r="AV42" s="728"/>
      <c r="AW42" s="728"/>
      <c r="AX42" s="728"/>
      <c r="AY42" s="728"/>
      <c r="AZ42" s="728"/>
      <c r="BA42" s="728"/>
      <c r="BB42" s="728"/>
      <c r="BC42" s="728"/>
      <c r="BD42" s="728"/>
      <c r="BE42" s="728"/>
      <c r="BF42" s="728"/>
      <c r="BG42" s="728"/>
      <c r="BH42" s="728"/>
      <c r="BI42" s="728"/>
      <c r="BJ42" s="728"/>
      <c r="BK42" s="728"/>
      <c r="BL42" s="728"/>
      <c r="BM42" s="728"/>
      <c r="BN42" s="728"/>
      <c r="BO42" s="728"/>
      <c r="BP42" s="728"/>
      <c r="BQ42" s="728"/>
      <c r="BR42" s="728"/>
      <c r="BS42" s="728"/>
      <c r="BT42" s="728"/>
      <c r="BU42" s="728"/>
      <c r="BV42" s="728"/>
      <c r="BW42" s="728"/>
      <c r="BX42" s="728"/>
      <c r="BY42" s="728"/>
      <c r="BZ42" s="728"/>
      <c r="CA42" s="728"/>
      <c r="CB42" s="728"/>
      <c r="CC42" s="728"/>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row>
    <row r="43" spans="1:173" ht="12" customHeight="1">
      <c r="G43" s="728"/>
      <c r="H43" s="728"/>
      <c r="I43" s="728"/>
      <c r="J43" s="728"/>
      <c r="K43" s="728"/>
      <c r="L43" s="728"/>
      <c r="M43" s="728"/>
      <c r="N43" s="728"/>
      <c r="O43" s="728"/>
      <c r="P43" s="728"/>
      <c r="Q43" s="728"/>
      <c r="R43" s="728"/>
      <c r="S43" s="728"/>
      <c r="T43" s="728"/>
      <c r="U43" s="728"/>
      <c r="V43" s="728"/>
      <c r="W43" s="728"/>
      <c r="X43" s="728"/>
      <c r="Y43" s="728"/>
      <c r="Z43" s="728"/>
      <c r="AA43" s="728"/>
      <c r="AB43" s="728"/>
      <c r="AC43" s="728"/>
      <c r="AD43" s="728"/>
      <c r="AE43" s="728"/>
      <c r="AF43" s="728"/>
      <c r="AG43" s="728"/>
      <c r="AH43" s="728"/>
      <c r="AI43" s="728"/>
      <c r="AJ43" s="728"/>
      <c r="AK43" s="728"/>
      <c r="AL43" s="728"/>
      <c r="AM43" s="728"/>
      <c r="AN43" s="728"/>
      <c r="AO43" s="728"/>
      <c r="AP43" s="728"/>
      <c r="AQ43" s="728"/>
      <c r="AR43" s="728"/>
      <c r="AS43" s="728"/>
      <c r="AT43" s="728"/>
      <c r="AU43" s="728"/>
      <c r="AV43" s="728"/>
      <c r="AW43" s="728"/>
      <c r="AX43" s="728"/>
      <c r="AY43" s="728"/>
      <c r="AZ43" s="728"/>
      <c r="BA43" s="728"/>
      <c r="BB43" s="728"/>
      <c r="BC43" s="728"/>
      <c r="BD43" s="728"/>
      <c r="BE43" s="728"/>
      <c r="BF43" s="728"/>
      <c r="BG43" s="728"/>
      <c r="BH43" s="728"/>
      <c r="BI43" s="728"/>
      <c r="BJ43" s="728"/>
      <c r="BK43" s="728"/>
      <c r="BL43" s="728"/>
      <c r="BM43" s="728"/>
      <c r="BN43" s="728"/>
      <c r="BO43" s="728"/>
      <c r="BP43" s="728"/>
      <c r="BQ43" s="728"/>
      <c r="BR43" s="728"/>
      <c r="BS43" s="728"/>
      <c r="BT43" s="728"/>
      <c r="BU43" s="728"/>
      <c r="BV43" s="728"/>
      <c r="BW43" s="728"/>
      <c r="BX43" s="728"/>
      <c r="BY43" s="728"/>
      <c r="BZ43" s="728"/>
      <c r="CA43" s="728"/>
      <c r="CB43" s="728"/>
      <c r="CC43" s="728"/>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row>
    <row r="44" spans="1:173" ht="12" customHeight="1">
      <c r="G44" s="728"/>
      <c r="H44" s="728"/>
      <c r="I44" s="728"/>
      <c r="J44" s="728"/>
      <c r="K44" s="728"/>
      <c r="L44" s="728"/>
      <c r="M44" s="728"/>
      <c r="N44" s="728"/>
      <c r="O44" s="728"/>
      <c r="P44" s="728"/>
      <c r="Q44" s="728"/>
      <c r="R44" s="728"/>
      <c r="S44" s="728"/>
      <c r="T44" s="728"/>
      <c r="U44" s="728"/>
      <c r="V44" s="728"/>
      <c r="W44" s="728"/>
      <c r="X44" s="728"/>
      <c r="Y44" s="728"/>
      <c r="Z44" s="728"/>
      <c r="AA44" s="728"/>
      <c r="AB44" s="728"/>
      <c r="AC44" s="728"/>
      <c r="AD44" s="728"/>
      <c r="AE44" s="728"/>
      <c r="AF44" s="728"/>
      <c r="AG44" s="728"/>
      <c r="AH44" s="728"/>
      <c r="AI44" s="728"/>
      <c r="AJ44" s="728"/>
      <c r="AK44" s="728"/>
      <c r="AL44" s="728"/>
      <c r="AM44" s="728"/>
      <c r="AN44" s="728"/>
      <c r="AO44" s="728"/>
      <c r="AP44" s="728"/>
      <c r="AQ44" s="728"/>
      <c r="AR44" s="728"/>
      <c r="AS44" s="728"/>
      <c r="AT44" s="728"/>
      <c r="AU44" s="728"/>
      <c r="AV44" s="728"/>
      <c r="AW44" s="728"/>
      <c r="AX44" s="728"/>
      <c r="AY44" s="728"/>
      <c r="AZ44" s="728"/>
      <c r="BA44" s="728"/>
      <c r="BB44" s="728"/>
      <c r="BC44" s="728"/>
      <c r="BD44" s="728"/>
      <c r="BE44" s="728"/>
      <c r="BF44" s="728"/>
      <c r="BG44" s="728"/>
      <c r="BH44" s="728"/>
      <c r="BI44" s="728"/>
      <c r="BJ44" s="728"/>
      <c r="BK44" s="728"/>
      <c r="BL44" s="728"/>
      <c r="BM44" s="728"/>
      <c r="BN44" s="728"/>
      <c r="BO44" s="728"/>
      <c r="BP44" s="728"/>
      <c r="BQ44" s="728"/>
      <c r="BR44" s="728"/>
      <c r="BS44" s="728"/>
      <c r="BT44" s="728"/>
      <c r="BU44" s="728"/>
      <c r="BV44" s="728"/>
      <c r="BW44" s="728"/>
      <c r="BX44" s="728"/>
      <c r="BY44" s="728"/>
      <c r="BZ44" s="728"/>
      <c r="CA44" s="728"/>
      <c r="CB44" s="728"/>
      <c r="CC44" s="728"/>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row>
    <row r="45" spans="1:173" ht="12" customHeight="1">
      <c r="E45" s="727" t="s">
        <v>561</v>
      </c>
      <c r="F45" s="727"/>
      <c r="G45" s="725" t="s">
        <v>563</v>
      </c>
      <c r="H45" s="725"/>
      <c r="I45" s="725"/>
      <c r="J45" s="725"/>
      <c r="K45" s="725"/>
      <c r="L45" s="725"/>
      <c r="M45" s="725"/>
      <c r="N45" s="725"/>
      <c r="O45" s="725"/>
      <c r="P45" s="725"/>
      <c r="Q45" s="725"/>
      <c r="R45" s="725"/>
      <c r="S45" s="725"/>
      <c r="T45" s="725"/>
      <c r="U45" s="725"/>
      <c r="V45" s="725"/>
      <c r="W45" s="725"/>
      <c r="X45" s="725"/>
      <c r="Y45" s="725"/>
      <c r="Z45" s="725"/>
      <c r="AA45" s="725"/>
      <c r="AB45" s="725"/>
      <c r="AC45" s="725"/>
      <c r="AD45" s="725"/>
      <c r="AE45" s="725"/>
      <c r="AF45" s="725"/>
      <c r="AG45" s="725"/>
      <c r="AH45" s="725"/>
      <c r="AI45" s="725"/>
      <c r="AJ45" s="725"/>
      <c r="AK45" s="725"/>
      <c r="AL45" s="725"/>
      <c r="AM45" s="725"/>
      <c r="AN45" s="725"/>
      <c r="AO45" s="725"/>
      <c r="AP45" s="725"/>
      <c r="AQ45" s="725"/>
      <c r="AR45" s="725"/>
      <c r="AS45" s="725"/>
      <c r="AT45" s="725"/>
      <c r="AU45" s="725"/>
      <c r="AV45" s="725"/>
      <c r="AW45" s="725"/>
      <c r="AX45" s="725"/>
      <c r="AY45" s="725"/>
      <c r="AZ45" s="725"/>
      <c r="BA45" s="725"/>
      <c r="BB45" s="725"/>
      <c r="BC45" s="725"/>
      <c r="BD45" s="725"/>
      <c r="BE45" s="725"/>
      <c r="BF45" s="725"/>
      <c r="BG45" s="725"/>
      <c r="BH45" s="725"/>
      <c r="BI45" s="725"/>
      <c r="BJ45" s="725"/>
      <c r="BK45" s="725"/>
      <c r="BL45" s="725"/>
      <c r="BM45" s="725"/>
      <c r="BN45" s="725"/>
      <c r="BO45" s="725"/>
      <c r="BP45" s="725"/>
      <c r="BQ45" s="725"/>
      <c r="BR45" s="725"/>
      <c r="BS45" s="725"/>
      <c r="BT45" s="725"/>
      <c r="BU45" s="725"/>
      <c r="BV45" s="725"/>
      <c r="BW45" s="725"/>
      <c r="BX45" s="725"/>
      <c r="BY45" s="725"/>
      <c r="BZ45" s="725"/>
      <c r="CA45" s="725"/>
      <c r="CB45" s="725"/>
      <c r="CC45" s="725"/>
      <c r="CD45" s="725"/>
      <c r="CE45" s="725"/>
      <c r="CF45" s="725"/>
      <c r="CG45" s="725"/>
      <c r="CH45" s="725"/>
      <c r="CI45" s="725"/>
      <c r="CJ45" s="725"/>
      <c r="CK45" s="725"/>
      <c r="CL45" s="725"/>
      <c r="CM45" s="725"/>
      <c r="CN45" s="725"/>
      <c r="CO45" s="725"/>
      <c r="CP45" s="725"/>
      <c r="CQ45" s="725"/>
      <c r="CR45" s="725"/>
      <c r="CS45" s="725"/>
      <c r="CT45" s="725"/>
      <c r="CU45" s="725"/>
      <c r="CV45" s="725"/>
      <c r="CW45" s="725"/>
      <c r="CX45" s="725"/>
      <c r="CY45" s="725"/>
      <c r="CZ45" s="725"/>
      <c r="DA45" s="725"/>
      <c r="DB45" s="725"/>
      <c r="DC45" s="725"/>
      <c r="DD45" s="725"/>
      <c r="DE45" s="725"/>
      <c r="DF45" s="725"/>
      <c r="DG45" s="725"/>
    </row>
    <row r="46" spans="1:173" ht="19.5" customHeight="1">
      <c r="E46" s="465"/>
      <c r="F46" s="444"/>
      <c r="G46" s="725"/>
      <c r="H46" s="725"/>
      <c r="I46" s="725"/>
      <c r="J46" s="725"/>
      <c r="K46" s="725"/>
      <c r="L46" s="725"/>
      <c r="M46" s="725"/>
      <c r="N46" s="725"/>
      <c r="O46" s="725"/>
      <c r="P46" s="725"/>
      <c r="Q46" s="725"/>
      <c r="R46" s="725"/>
      <c r="S46" s="725"/>
      <c r="T46" s="725"/>
      <c r="U46" s="725"/>
      <c r="V46" s="725"/>
      <c r="W46" s="725"/>
      <c r="X46" s="725"/>
      <c r="Y46" s="725"/>
      <c r="Z46" s="725"/>
      <c r="AA46" s="725"/>
      <c r="AB46" s="725"/>
      <c r="AC46" s="725"/>
      <c r="AD46" s="725"/>
      <c r="AE46" s="725"/>
      <c r="AF46" s="725"/>
      <c r="AG46" s="725"/>
      <c r="AH46" s="725"/>
      <c r="AI46" s="725"/>
      <c r="AJ46" s="725"/>
      <c r="AK46" s="725"/>
      <c r="AL46" s="725"/>
      <c r="AM46" s="725"/>
      <c r="AN46" s="725"/>
      <c r="AO46" s="725"/>
      <c r="AP46" s="725"/>
      <c r="AQ46" s="725"/>
      <c r="AR46" s="725"/>
      <c r="AS46" s="725"/>
      <c r="AT46" s="725"/>
      <c r="AU46" s="725"/>
      <c r="AV46" s="725"/>
      <c r="AW46" s="725"/>
      <c r="AX46" s="725"/>
      <c r="AY46" s="725"/>
      <c r="AZ46" s="725"/>
      <c r="BA46" s="725"/>
      <c r="BB46" s="725"/>
      <c r="BC46" s="725"/>
      <c r="BD46" s="725"/>
      <c r="BE46" s="725"/>
      <c r="BF46" s="725"/>
      <c r="BG46" s="725"/>
      <c r="BH46" s="725"/>
      <c r="BI46" s="725"/>
      <c r="BJ46" s="725"/>
      <c r="BK46" s="725"/>
      <c r="BL46" s="725"/>
      <c r="BM46" s="725"/>
      <c r="BN46" s="725"/>
      <c r="BO46" s="725"/>
      <c r="BP46" s="725"/>
      <c r="BQ46" s="725"/>
      <c r="BR46" s="725"/>
      <c r="BS46" s="725"/>
      <c r="BT46" s="725"/>
      <c r="BU46" s="725"/>
      <c r="BV46" s="725"/>
      <c r="BW46" s="725"/>
      <c r="BX46" s="725"/>
      <c r="BY46" s="725"/>
      <c r="BZ46" s="725"/>
      <c r="CA46" s="725"/>
      <c r="CB46" s="725"/>
      <c r="CC46" s="725"/>
      <c r="CD46" s="725"/>
      <c r="CE46" s="725"/>
      <c r="CF46" s="725"/>
      <c r="CG46" s="725"/>
      <c r="CH46" s="725"/>
      <c r="CI46" s="725"/>
      <c r="CJ46" s="725"/>
      <c r="CK46" s="725"/>
      <c r="CL46" s="725"/>
      <c r="CM46" s="725"/>
      <c r="CN46" s="725"/>
      <c r="CO46" s="725"/>
      <c r="CP46" s="725"/>
      <c r="CQ46" s="725"/>
      <c r="CR46" s="725"/>
      <c r="CS46" s="725"/>
      <c r="CT46" s="725"/>
      <c r="CU46" s="725"/>
      <c r="CV46" s="725"/>
      <c r="CW46" s="725"/>
      <c r="CX46" s="725"/>
      <c r="CY46" s="725"/>
      <c r="CZ46" s="725"/>
      <c r="DA46" s="725"/>
      <c r="DB46" s="725"/>
      <c r="DC46" s="725"/>
      <c r="DD46" s="725"/>
      <c r="DE46" s="725"/>
      <c r="DF46" s="725"/>
      <c r="DG46" s="725"/>
    </row>
    <row r="47" spans="1:173" ht="4.5" customHeight="1"/>
    <row r="48" spans="1:173" ht="12" customHeight="1">
      <c r="A48" s="466" t="s">
        <v>564</v>
      </c>
    </row>
    <row r="49" spans="1:115" ht="1.5" customHeight="1"/>
    <row r="50" spans="1:115" ht="69.75" customHeight="1">
      <c r="A50" s="729"/>
      <c r="B50" s="729"/>
      <c r="C50" s="729"/>
      <c r="D50" s="729"/>
      <c r="E50" s="729"/>
      <c r="F50" s="729"/>
      <c r="G50" s="729"/>
      <c r="H50" s="729"/>
      <c r="I50" s="729"/>
      <c r="J50" s="729"/>
      <c r="K50" s="729"/>
      <c r="L50" s="729"/>
      <c r="M50" s="729"/>
      <c r="N50" s="729"/>
      <c r="O50" s="729"/>
      <c r="P50" s="729"/>
      <c r="Q50" s="729"/>
      <c r="R50" s="729"/>
      <c r="S50" s="729"/>
      <c r="T50" s="729"/>
      <c r="U50" s="729"/>
      <c r="V50" s="729"/>
      <c r="W50" s="729"/>
      <c r="X50" s="729"/>
      <c r="Y50" s="729"/>
      <c r="Z50" s="729"/>
      <c r="AA50" s="729"/>
      <c r="AB50" s="729"/>
      <c r="AC50" s="729"/>
      <c r="AD50" s="729"/>
      <c r="AE50" s="729"/>
      <c r="AF50" s="729"/>
      <c r="AG50" s="729"/>
      <c r="AH50" s="729"/>
      <c r="AI50" s="729"/>
      <c r="AJ50" s="729"/>
      <c r="AK50" s="729"/>
      <c r="AL50" s="729"/>
      <c r="AM50" s="729"/>
      <c r="AN50" s="729"/>
      <c r="AO50" s="729"/>
      <c r="AP50" s="729"/>
      <c r="AQ50" s="729"/>
      <c r="AR50" s="729"/>
      <c r="AS50" s="729"/>
      <c r="AT50" s="729"/>
      <c r="AU50" s="729"/>
      <c r="AV50" s="729"/>
      <c r="AW50" s="729"/>
      <c r="AX50" s="729"/>
      <c r="AY50" s="729"/>
      <c r="AZ50" s="729"/>
      <c r="BA50" s="729"/>
      <c r="BB50" s="729"/>
      <c r="BC50" s="729"/>
      <c r="BD50" s="729"/>
      <c r="BE50" s="729"/>
      <c r="BF50" s="729"/>
      <c r="BG50" s="729"/>
      <c r="BH50" s="729"/>
      <c r="BI50" s="729"/>
      <c r="BJ50" s="729"/>
      <c r="BK50" s="729"/>
      <c r="BL50" s="729"/>
      <c r="BM50" s="729"/>
      <c r="BN50" s="729"/>
      <c r="BO50" s="729"/>
      <c r="BP50" s="729"/>
      <c r="BQ50" s="729"/>
      <c r="BR50" s="729"/>
      <c r="BS50" s="729"/>
      <c r="BT50" s="729"/>
      <c r="BU50" s="729"/>
      <c r="BV50" s="729"/>
      <c r="BW50" s="729"/>
      <c r="BX50" s="729"/>
      <c r="BY50" s="729"/>
      <c r="BZ50" s="729"/>
      <c r="CA50" s="729"/>
      <c r="CB50" s="729"/>
      <c r="CC50" s="729"/>
      <c r="CD50" s="729"/>
      <c r="CE50" s="729"/>
      <c r="CF50" s="729"/>
      <c r="CG50" s="729"/>
      <c r="CH50" s="729"/>
      <c r="CI50" s="729"/>
      <c r="CJ50" s="729"/>
      <c r="CK50" s="729"/>
      <c r="CL50" s="729"/>
      <c r="CM50" s="729"/>
      <c r="CN50" s="729"/>
      <c r="CO50" s="729"/>
      <c r="CP50" s="729"/>
      <c r="CQ50" s="729"/>
      <c r="CR50" s="729"/>
      <c r="CS50" s="729"/>
      <c r="CT50" s="729"/>
      <c r="CU50" s="729"/>
      <c r="CV50" s="729"/>
      <c r="CW50" s="729"/>
      <c r="CX50" s="729"/>
      <c r="CY50" s="729"/>
      <c r="CZ50" s="729"/>
      <c r="DA50" s="729"/>
      <c r="DB50" s="729"/>
      <c r="DC50" s="729"/>
      <c r="DD50" s="729"/>
      <c r="DE50" s="729"/>
      <c r="DF50" s="729"/>
      <c r="DG50" s="729"/>
    </row>
    <row r="51" spans="1:115" ht="9.75" customHeight="1"/>
    <row r="52" spans="1:115" ht="19.5" customHeight="1">
      <c r="A52" s="730" t="s">
        <v>565</v>
      </c>
      <c r="B52" s="730"/>
      <c r="C52" s="730"/>
      <c r="D52" s="446" t="s">
        <v>566</v>
      </c>
      <c r="E52" s="447"/>
      <c r="F52" s="447"/>
      <c r="G52" s="447"/>
      <c r="H52" s="447"/>
      <c r="I52" s="447"/>
      <c r="J52" s="447"/>
      <c r="K52" s="447"/>
      <c r="L52" s="447"/>
      <c r="M52" s="447"/>
      <c r="N52" s="447"/>
      <c r="O52" s="447"/>
      <c r="P52" s="447"/>
      <c r="Q52" s="447"/>
      <c r="R52" s="447"/>
      <c r="S52" s="447"/>
      <c r="T52" s="447"/>
      <c r="U52" s="447"/>
      <c r="V52" s="447"/>
      <c r="W52" s="447"/>
      <c r="X52" s="447"/>
      <c r="Y52" s="447"/>
      <c r="Z52" s="447"/>
      <c r="AA52" s="447"/>
      <c r="AB52" s="447"/>
      <c r="AC52" s="447"/>
      <c r="AD52" s="447"/>
      <c r="AE52" s="447"/>
      <c r="AF52" s="447"/>
      <c r="AG52" s="447"/>
      <c r="AH52" s="447"/>
      <c r="AI52" s="447"/>
      <c r="AJ52" s="447"/>
      <c r="AK52" s="447"/>
      <c r="AL52" s="447"/>
      <c r="AM52" s="447"/>
      <c r="AN52" s="447"/>
      <c r="AO52" s="447"/>
      <c r="AP52" s="447"/>
      <c r="AQ52" s="447"/>
      <c r="AR52" s="447"/>
      <c r="AS52" s="447"/>
      <c r="AT52" s="447"/>
      <c r="AU52" s="447"/>
      <c r="AV52" s="447"/>
      <c r="AW52" s="447"/>
      <c r="AX52" s="447"/>
      <c r="AY52" s="447"/>
      <c r="AZ52" s="447"/>
      <c r="BA52" s="447"/>
      <c r="BB52" s="447"/>
      <c r="BC52" s="447"/>
      <c r="BD52" s="447"/>
      <c r="BE52" s="447"/>
      <c r="BF52" s="447"/>
      <c r="BG52" s="447"/>
      <c r="BH52" s="447"/>
      <c r="BI52" s="447"/>
      <c r="BJ52" s="447"/>
      <c r="BK52" s="447"/>
      <c r="BL52" s="447"/>
      <c r="BM52" s="447"/>
      <c r="BN52" s="447"/>
      <c r="BO52" s="447"/>
      <c r="BP52" s="447"/>
      <c r="BQ52" s="447"/>
      <c r="BR52" s="447"/>
      <c r="BS52" s="447"/>
      <c r="BT52" s="447"/>
      <c r="BU52" s="447"/>
      <c r="BV52" s="447"/>
      <c r="BW52" s="447"/>
      <c r="BX52" s="447"/>
      <c r="BY52" s="447"/>
      <c r="BZ52" s="447"/>
      <c r="CA52" s="447"/>
      <c r="CB52" s="447"/>
      <c r="CC52" s="447"/>
      <c r="CD52" s="447"/>
      <c r="CE52" s="447"/>
      <c r="CF52" s="447"/>
      <c r="CG52" s="447"/>
      <c r="CH52" s="447"/>
      <c r="CI52" s="447"/>
      <c r="CJ52" s="447"/>
      <c r="CK52" s="447"/>
      <c r="CL52" s="447"/>
      <c r="CM52" s="447"/>
      <c r="CN52" s="447"/>
      <c r="CO52" s="447"/>
      <c r="CP52" s="447"/>
      <c r="CQ52" s="447"/>
      <c r="CR52" s="447"/>
      <c r="CS52" s="447"/>
      <c r="CT52" s="447"/>
      <c r="CU52" s="447"/>
      <c r="CV52" s="447"/>
      <c r="CW52" s="447"/>
      <c r="CX52" s="447"/>
      <c r="CY52" s="447"/>
      <c r="CZ52" s="447"/>
      <c r="DA52" s="447"/>
      <c r="DB52" s="447"/>
      <c r="DC52" s="447"/>
      <c r="DD52" s="447"/>
      <c r="DE52" s="447"/>
      <c r="DF52" s="447"/>
      <c r="DG52" s="447"/>
    </row>
    <row r="53" spans="1:115" ht="9.75" customHeight="1">
      <c r="A53" s="466"/>
      <c r="B53" s="467"/>
    </row>
    <row r="54" spans="1:115" ht="30" customHeight="1">
      <c r="G54" s="466"/>
      <c r="H54" s="467"/>
      <c r="I54" s="722" t="s">
        <v>528</v>
      </c>
      <c r="J54" s="722"/>
      <c r="K54" s="722"/>
      <c r="L54" s="722"/>
      <c r="M54" s="722"/>
      <c r="N54" s="722"/>
      <c r="O54" s="722"/>
      <c r="P54" s="722"/>
      <c r="Q54" s="722"/>
      <c r="R54" s="722"/>
      <c r="S54" s="722"/>
      <c r="T54" s="722"/>
      <c r="U54" s="722"/>
      <c r="V54" s="722"/>
      <c r="W54" s="722"/>
      <c r="X54" s="722"/>
      <c r="Y54" s="722"/>
      <c r="Z54" s="722"/>
      <c r="AA54" s="722"/>
      <c r="AE54" s="722" t="s">
        <v>543</v>
      </c>
      <c r="AF54" s="722"/>
      <c r="AG54" s="722"/>
      <c r="AH54" s="722"/>
      <c r="AI54" s="722"/>
      <c r="AJ54" s="722"/>
      <c r="AK54" s="722"/>
      <c r="AL54" s="722"/>
      <c r="AM54" s="722"/>
      <c r="AN54" s="722"/>
      <c r="AO54" s="722"/>
      <c r="AP54" s="722"/>
      <c r="AQ54" s="722"/>
      <c r="AR54" s="722"/>
      <c r="AS54" s="722"/>
      <c r="AT54" s="722"/>
      <c r="AU54" s="722"/>
      <c r="AV54" s="722"/>
      <c r="AW54" s="722"/>
      <c r="BA54" s="724" t="s">
        <v>550</v>
      </c>
      <c r="BB54" s="724"/>
      <c r="BC54" s="724"/>
      <c r="BD54" s="724"/>
      <c r="BE54" s="724"/>
      <c r="BF54" s="724"/>
      <c r="BG54" s="724"/>
      <c r="BH54" s="724"/>
      <c r="BI54" s="724"/>
      <c r="BJ54" s="724"/>
      <c r="BK54" s="724"/>
      <c r="BL54" s="724"/>
      <c r="BM54" s="724"/>
      <c r="BN54" s="724"/>
      <c r="BO54" s="724"/>
      <c r="BP54" s="724"/>
      <c r="BQ54" s="724"/>
      <c r="BR54" s="724"/>
      <c r="BS54" s="724"/>
      <c r="BW54" s="724" t="s">
        <v>567</v>
      </c>
      <c r="BX54" s="724"/>
      <c r="BY54" s="724"/>
      <c r="BZ54" s="724"/>
      <c r="CA54" s="724"/>
      <c r="CB54" s="724"/>
      <c r="CC54" s="724"/>
      <c r="CD54" s="724"/>
      <c r="CE54" s="724"/>
      <c r="CF54" s="724"/>
      <c r="CG54" s="724"/>
      <c r="CH54" s="724"/>
      <c r="CI54" s="724"/>
      <c r="CJ54" s="724"/>
      <c r="CK54" s="724"/>
      <c r="CL54" s="724"/>
      <c r="CM54" s="724"/>
      <c r="CN54" s="724"/>
      <c r="CO54" s="724"/>
      <c r="CP54" s="724"/>
      <c r="CQ54" s="724"/>
      <c r="CR54" s="724"/>
      <c r="CS54" s="724"/>
      <c r="CT54" s="724"/>
      <c r="DI54" s="444"/>
      <c r="DJ54" s="444"/>
      <c r="DK54" s="444"/>
    </row>
    <row r="55" spans="1:115" ht="3" customHeight="1">
      <c r="G55" s="466"/>
    </row>
    <row r="56" spans="1:115" ht="19.5" customHeight="1">
      <c r="I56" s="721">
        <f>CO16</f>
        <v>419370</v>
      </c>
      <c r="J56" s="721"/>
      <c r="K56" s="721"/>
      <c r="L56" s="721"/>
      <c r="M56" s="721"/>
      <c r="N56" s="721"/>
      <c r="O56" s="721"/>
      <c r="P56" s="721"/>
      <c r="Q56" s="721"/>
      <c r="R56" s="721"/>
      <c r="S56" s="721"/>
      <c r="T56" s="721"/>
      <c r="U56" s="721"/>
      <c r="V56" s="721"/>
      <c r="W56" s="721"/>
      <c r="X56" s="721"/>
      <c r="Y56" s="721"/>
      <c r="Z56" s="721"/>
      <c r="AA56" s="721"/>
      <c r="AB56" s="722" t="s">
        <v>544</v>
      </c>
      <c r="AC56" s="722"/>
      <c r="AD56" s="722"/>
      <c r="AE56" s="723">
        <f>IF(CR22&gt;=0,CR22,0)</f>
        <v>42930</v>
      </c>
      <c r="AF56" s="723"/>
      <c r="AG56" s="723"/>
      <c r="AH56" s="723"/>
      <c r="AI56" s="723"/>
      <c r="AJ56" s="723"/>
      <c r="AK56" s="723"/>
      <c r="AL56" s="723"/>
      <c r="AM56" s="723"/>
      <c r="AN56" s="723"/>
      <c r="AO56" s="723"/>
      <c r="AP56" s="723"/>
      <c r="AQ56" s="723"/>
      <c r="AR56" s="723"/>
      <c r="AS56" s="723"/>
      <c r="AT56" s="723"/>
      <c r="AU56" s="723"/>
      <c r="AV56" s="723"/>
      <c r="AW56" s="723"/>
      <c r="AX56" s="722" t="s">
        <v>544</v>
      </c>
      <c r="AY56" s="722"/>
      <c r="AZ56" s="722"/>
      <c r="BA56" s="721">
        <f>IF(CI28&gt;=0,CI28,0)</f>
        <v>56800</v>
      </c>
      <c r="BB56" s="721"/>
      <c r="BC56" s="721"/>
      <c r="BD56" s="721"/>
      <c r="BE56" s="721"/>
      <c r="BF56" s="721"/>
      <c r="BG56" s="721"/>
      <c r="BH56" s="721"/>
      <c r="BI56" s="721"/>
      <c r="BJ56" s="721"/>
      <c r="BK56" s="721"/>
      <c r="BL56" s="721"/>
      <c r="BM56" s="721"/>
      <c r="BN56" s="721"/>
      <c r="BO56" s="721"/>
      <c r="BP56" s="721"/>
      <c r="BQ56" s="721"/>
      <c r="BR56" s="721"/>
      <c r="BS56" s="721"/>
      <c r="BT56" s="722" t="s">
        <v>537</v>
      </c>
      <c r="BU56" s="722"/>
      <c r="BV56" s="722"/>
      <c r="BW56" s="716">
        <f>I56-AE56-BA56</f>
        <v>319640</v>
      </c>
      <c r="BX56" s="716"/>
      <c r="BY56" s="716"/>
      <c r="BZ56" s="716"/>
      <c r="CA56" s="716"/>
      <c r="CB56" s="716"/>
      <c r="CC56" s="716"/>
      <c r="CD56" s="716"/>
      <c r="CE56" s="716"/>
      <c r="CF56" s="716"/>
      <c r="CG56" s="716"/>
      <c r="CH56" s="716"/>
      <c r="CI56" s="716"/>
      <c r="CJ56" s="716"/>
      <c r="CK56" s="716"/>
      <c r="CL56" s="716"/>
      <c r="CM56" s="716"/>
      <c r="CN56" s="716"/>
      <c r="CO56" s="716"/>
      <c r="CP56" s="716"/>
      <c r="CQ56" s="716"/>
      <c r="CR56" s="716"/>
      <c r="CS56" s="716"/>
      <c r="CT56" s="451"/>
      <c r="CU56" s="451"/>
      <c r="CV56" s="451"/>
      <c r="CW56" s="451"/>
      <c r="CX56" s="451"/>
      <c r="CY56" s="451"/>
      <c r="CZ56" s="451"/>
      <c r="DA56" s="451"/>
      <c r="DB56" s="451"/>
      <c r="DC56" s="451"/>
      <c r="DD56" s="451"/>
      <c r="DE56" s="451"/>
      <c r="DF56" s="451"/>
      <c r="DG56" s="451"/>
      <c r="DH56" s="451"/>
      <c r="DI56" s="451"/>
      <c r="DJ56" s="451"/>
    </row>
    <row r="57" spans="1:115" ht="9.75" customHeight="1"/>
    <row r="58" spans="1:115" ht="24.75" customHeight="1">
      <c r="C58" s="448"/>
      <c r="D58" s="444"/>
      <c r="E58" s="444"/>
      <c r="F58" s="444"/>
      <c r="G58" s="444"/>
      <c r="H58" s="444"/>
      <c r="I58" s="724" t="s">
        <v>567</v>
      </c>
      <c r="J58" s="724"/>
      <c r="K58" s="724"/>
      <c r="L58" s="724"/>
      <c r="M58" s="724"/>
      <c r="N58" s="724"/>
      <c r="O58" s="724"/>
      <c r="P58" s="724"/>
      <c r="Q58" s="724"/>
      <c r="R58" s="724"/>
      <c r="S58" s="724"/>
      <c r="T58" s="724"/>
      <c r="U58" s="724"/>
      <c r="V58" s="724"/>
      <c r="W58" s="724"/>
      <c r="X58" s="724"/>
      <c r="Y58" s="724"/>
      <c r="Z58" s="724"/>
      <c r="AA58" s="724"/>
      <c r="AB58" s="444"/>
      <c r="AC58" s="444"/>
      <c r="AD58" s="444"/>
      <c r="AE58" s="444"/>
      <c r="AF58" s="444"/>
      <c r="AG58" s="444"/>
      <c r="AH58" s="444"/>
      <c r="AL58" s="724" t="s">
        <v>552</v>
      </c>
      <c r="AM58" s="724"/>
      <c r="AN58" s="724"/>
      <c r="AO58" s="724"/>
      <c r="AP58" s="724"/>
      <c r="AQ58" s="724"/>
      <c r="AR58" s="724"/>
      <c r="AS58" s="724"/>
      <c r="AT58" s="724"/>
      <c r="AU58" s="724"/>
      <c r="AV58" s="724"/>
      <c r="AW58" s="724"/>
      <c r="AX58" s="724"/>
      <c r="AY58" s="724"/>
      <c r="AZ58" s="724"/>
      <c r="BA58" s="724"/>
      <c r="BB58" s="724"/>
      <c r="BC58" s="724"/>
      <c r="BD58" s="724"/>
      <c r="BE58" s="448"/>
      <c r="BF58" s="448"/>
      <c r="BG58" s="448"/>
      <c r="BH58" s="449"/>
      <c r="BI58" s="449"/>
      <c r="BJ58" s="449"/>
      <c r="BK58" s="725" t="s">
        <v>568</v>
      </c>
      <c r="BL58" s="725"/>
      <c r="BM58" s="725"/>
      <c r="BN58" s="725"/>
      <c r="BO58" s="725"/>
      <c r="BP58" s="725"/>
      <c r="BQ58" s="725"/>
      <c r="BR58" s="725"/>
      <c r="BS58" s="725"/>
      <c r="BT58" s="725"/>
      <c r="BU58" s="725"/>
      <c r="BV58" s="725"/>
      <c r="BW58" s="725"/>
      <c r="BX58" s="725"/>
      <c r="BY58" s="725"/>
      <c r="BZ58" s="725"/>
      <c r="CA58" s="725"/>
      <c r="CB58" s="725"/>
      <c r="CC58" s="725"/>
      <c r="CD58" s="725"/>
      <c r="CE58" s="725"/>
      <c r="CF58" s="725"/>
      <c r="CG58" s="725"/>
      <c r="CH58" s="725"/>
      <c r="CI58" s="725"/>
      <c r="CJ58" s="725"/>
      <c r="CK58" s="725"/>
    </row>
    <row r="59" spans="1:115" ht="12" customHeight="1">
      <c r="D59" s="444"/>
      <c r="E59" s="444"/>
      <c r="F59" s="444"/>
      <c r="G59" s="444"/>
      <c r="H59" s="444"/>
      <c r="I59" s="724"/>
      <c r="J59" s="724"/>
      <c r="K59" s="724"/>
      <c r="L59" s="724"/>
      <c r="M59" s="724"/>
      <c r="N59" s="724"/>
      <c r="O59" s="724"/>
      <c r="P59" s="724"/>
      <c r="Q59" s="724"/>
      <c r="R59" s="724"/>
      <c r="S59" s="724"/>
      <c r="T59" s="724"/>
      <c r="U59" s="724"/>
      <c r="V59" s="724"/>
      <c r="W59" s="724"/>
      <c r="X59" s="724"/>
      <c r="Y59" s="724"/>
      <c r="Z59" s="724"/>
      <c r="AA59" s="724"/>
      <c r="AB59" s="468"/>
      <c r="AC59" s="468"/>
      <c r="AD59" s="468"/>
      <c r="AE59" s="468"/>
      <c r="AF59" s="468"/>
      <c r="AG59" s="468"/>
      <c r="AH59" s="468"/>
      <c r="AL59" s="724"/>
      <c r="AM59" s="724"/>
      <c r="AN59" s="724"/>
      <c r="AO59" s="724"/>
      <c r="AP59" s="724"/>
      <c r="AQ59" s="724"/>
      <c r="AR59" s="724"/>
      <c r="AS59" s="724"/>
      <c r="AT59" s="724"/>
      <c r="AU59" s="724"/>
      <c r="AV59" s="724"/>
      <c r="AW59" s="724"/>
      <c r="AX59" s="724"/>
      <c r="AY59" s="724"/>
      <c r="AZ59" s="724"/>
      <c r="BA59" s="724"/>
      <c r="BB59" s="724"/>
      <c r="BC59" s="724"/>
      <c r="BD59" s="724"/>
      <c r="BE59" s="448"/>
      <c r="BF59" s="448"/>
      <c r="BG59" s="448"/>
      <c r="BH59" s="449"/>
      <c r="BI59" s="449"/>
      <c r="BJ59" s="449"/>
      <c r="BK59" s="725"/>
      <c r="BL59" s="725"/>
      <c r="BM59" s="725"/>
      <c r="BN59" s="725"/>
      <c r="BO59" s="725"/>
      <c r="BP59" s="725"/>
      <c r="BQ59" s="725"/>
      <c r="BR59" s="725"/>
      <c r="BS59" s="725"/>
      <c r="BT59" s="725"/>
      <c r="BU59" s="725"/>
      <c r="BV59" s="725"/>
      <c r="BW59" s="725"/>
      <c r="BX59" s="725"/>
      <c r="BY59" s="725"/>
      <c r="BZ59" s="725"/>
      <c r="CA59" s="725"/>
      <c r="CB59" s="725"/>
      <c r="CC59" s="725"/>
      <c r="CD59" s="725"/>
      <c r="CE59" s="725"/>
      <c r="CF59" s="725"/>
      <c r="CG59" s="725"/>
      <c r="CH59" s="725"/>
      <c r="CI59" s="725"/>
      <c r="CJ59" s="725"/>
      <c r="CK59" s="725"/>
    </row>
    <row r="60" spans="1:115" ht="3" customHeight="1"/>
    <row r="61" spans="1:115" ht="19.5" customHeight="1">
      <c r="I61" s="716">
        <f>IF(I56-AE56-BA56&gt;=0,I56-AE56-BA56,0)</f>
        <v>319640</v>
      </c>
      <c r="J61" s="716"/>
      <c r="K61" s="716"/>
      <c r="L61" s="716"/>
      <c r="M61" s="716"/>
      <c r="N61" s="716"/>
      <c r="O61" s="716"/>
      <c r="P61" s="716"/>
      <c r="Q61" s="716"/>
      <c r="R61" s="716"/>
      <c r="S61" s="716"/>
      <c r="T61" s="716"/>
      <c r="U61" s="716"/>
      <c r="V61" s="716"/>
      <c r="W61" s="716"/>
      <c r="X61" s="716"/>
      <c r="Y61" s="716"/>
      <c r="Z61" s="716"/>
      <c r="AA61" s="716"/>
      <c r="AB61" s="717" t="s">
        <v>569</v>
      </c>
      <c r="AC61" s="717"/>
      <c r="AD61" s="717"/>
      <c r="AE61" s="717"/>
      <c r="AF61" s="717"/>
      <c r="AG61" s="717"/>
      <c r="AH61" s="717"/>
      <c r="AI61" s="717"/>
      <c r="AJ61" s="717"/>
      <c r="AK61" s="717"/>
      <c r="AL61" s="716">
        <f>AE39</f>
        <v>86456.666666666672</v>
      </c>
      <c r="AM61" s="716"/>
      <c r="AN61" s="716"/>
      <c r="AO61" s="716"/>
      <c r="AP61" s="716"/>
      <c r="AQ61" s="716"/>
      <c r="AR61" s="716"/>
      <c r="AS61" s="716"/>
      <c r="AT61" s="716"/>
      <c r="AU61" s="716"/>
      <c r="AV61" s="716"/>
      <c r="AW61" s="716"/>
      <c r="AX61" s="716"/>
      <c r="AY61" s="716"/>
      <c r="AZ61" s="716"/>
      <c r="BA61" s="716"/>
      <c r="BB61" s="716"/>
      <c r="BC61" s="716"/>
      <c r="BD61" s="716"/>
      <c r="BE61" s="718" t="s">
        <v>537</v>
      </c>
      <c r="BF61" s="718"/>
      <c r="BG61" s="718"/>
      <c r="BH61" s="718"/>
      <c r="BI61" s="718"/>
      <c r="BJ61" s="718"/>
      <c r="BK61" s="719">
        <f>IF(AE39&lt;=0,999.9,I61/AL61)</f>
        <v>3.6971122334888382</v>
      </c>
      <c r="BL61" s="719"/>
      <c r="BM61" s="719"/>
      <c r="BN61" s="719"/>
      <c r="BO61" s="719"/>
      <c r="BP61" s="719"/>
      <c r="BQ61" s="719"/>
      <c r="BR61" s="719"/>
      <c r="BS61" s="719"/>
      <c r="BT61" s="719"/>
      <c r="BU61" s="719"/>
      <c r="BV61" s="719"/>
      <c r="BW61" s="719"/>
      <c r="BX61" s="719"/>
      <c r="BY61" s="719"/>
      <c r="BZ61" s="719"/>
      <c r="CA61" s="719"/>
      <c r="CB61" s="719"/>
      <c r="CC61" s="719"/>
      <c r="CD61" s="720" t="s">
        <v>570</v>
      </c>
      <c r="CE61" s="720"/>
      <c r="CF61" s="720"/>
      <c r="CG61" s="720"/>
      <c r="CH61" s="720"/>
      <c r="CI61" s="720"/>
      <c r="CJ61" s="720"/>
      <c r="CK61" s="720"/>
    </row>
    <row r="62" spans="1:115" ht="4.5" customHeight="1"/>
    <row r="63" spans="1:115" ht="9.75" customHeight="1">
      <c r="A63" s="466"/>
      <c r="B63" s="467"/>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01" right="0.196527777777778" top="0.39374999999999999" bottom="3.9583333333333297E-2" header="0" footer="0"/>
  <pageSetup paperSize="9" orientation="portrait" horizontalDpi="300" verticalDpi="300" r:id="rId1"/>
  <headerFooter>
    <oddHeader>&amp;C&amp;"ＭＳ ゴシック,Regular"&amp;13 Worksheet for Estimating the Number of Years to Fully Repay Debts&amp;R&amp;10 Form4</oddHeader>
    <oddFooter>&amp;RNov 2015</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37"/>
  <sheetViews>
    <sheetView showGridLines="0" view="pageBreakPreview" zoomScale="95" zoomScaleNormal="85" zoomScalePageLayoutView="95" workbookViewId="0">
      <selection activeCell="A4" sqref="A4"/>
    </sheetView>
  </sheetViews>
  <sheetFormatPr defaultColWidth="9" defaultRowHeight="14"/>
  <cols>
    <col min="1" max="1" width="2.08984375" style="469" customWidth="1"/>
    <col min="2" max="2" width="2.36328125" style="469" customWidth="1"/>
    <col min="3" max="9" width="3.7265625" style="469" customWidth="1"/>
    <col min="10" max="17" width="4.08984375" style="469" customWidth="1"/>
    <col min="18" max="42" width="3.7265625" style="469" customWidth="1"/>
    <col min="43" max="43" width="7.7265625" style="469" hidden="1" customWidth="1"/>
    <col min="44" max="44" width="11.453125" style="469" hidden="1" customWidth="1"/>
    <col min="45" max="45" width="14.08984375" style="469" hidden="1" customWidth="1"/>
    <col min="46" max="46" width="10.90625" style="469" hidden="1" customWidth="1"/>
    <col min="47" max="47" width="12.90625" style="470" hidden="1" customWidth="1"/>
    <col min="48" max="51" width="2.6328125" style="469" customWidth="1"/>
    <col min="52" max="52" width="4.08984375" style="469" customWidth="1"/>
    <col min="53" max="78" width="2.6328125" style="469" customWidth="1"/>
    <col min="79" max="256" width="9" style="469"/>
    <col min="257" max="257" width="2.08984375" style="469" customWidth="1"/>
    <col min="258" max="258" width="2.36328125" style="469" customWidth="1"/>
    <col min="259" max="265" width="3.7265625" style="469" customWidth="1"/>
    <col min="266" max="273" width="4.08984375" style="469" customWidth="1"/>
    <col min="274" max="298" width="3.7265625" style="469" customWidth="1"/>
    <col min="299" max="303" width="10.453125" style="469" hidden="1" customWidth="1"/>
    <col min="304" max="307" width="2.6328125" style="469" customWidth="1"/>
    <col min="308" max="308" width="4.08984375" style="469" customWidth="1"/>
    <col min="309" max="334" width="2.6328125" style="469" customWidth="1"/>
    <col min="335" max="512" width="9" style="469"/>
    <col min="513" max="513" width="2.08984375" style="469" customWidth="1"/>
    <col min="514" max="514" width="2.36328125" style="469" customWidth="1"/>
    <col min="515" max="521" width="3.7265625" style="469" customWidth="1"/>
    <col min="522" max="529" width="4.08984375" style="469" customWidth="1"/>
    <col min="530" max="554" width="3.7265625" style="469" customWidth="1"/>
    <col min="555" max="559" width="10.453125" style="469" hidden="1" customWidth="1"/>
    <col min="560" max="563" width="2.6328125" style="469" customWidth="1"/>
    <col min="564" max="564" width="4.08984375" style="469" customWidth="1"/>
    <col min="565" max="590" width="2.6328125" style="469" customWidth="1"/>
    <col min="591" max="768" width="9" style="469"/>
    <col min="769" max="769" width="2.08984375" style="469" customWidth="1"/>
    <col min="770" max="770" width="2.36328125" style="469" customWidth="1"/>
    <col min="771" max="777" width="3.7265625" style="469" customWidth="1"/>
    <col min="778" max="785" width="4.08984375" style="469" customWidth="1"/>
    <col min="786" max="810" width="3.7265625" style="469" customWidth="1"/>
    <col min="811" max="815" width="10.453125" style="469" hidden="1" customWidth="1"/>
    <col min="816" max="819" width="2.6328125" style="469" customWidth="1"/>
    <col min="820" max="820" width="4.08984375" style="469" customWidth="1"/>
    <col min="821" max="846" width="2.6328125" style="469" customWidth="1"/>
    <col min="847" max="1024" width="9" style="469"/>
  </cols>
  <sheetData>
    <row r="1" spans="2:51" ht="16.5" customHeight="1">
      <c r="AJ1" s="827" t="s">
        <v>571</v>
      </c>
      <c r="AK1" s="827"/>
      <c r="AL1" s="827"/>
      <c r="AM1" s="827"/>
      <c r="AN1" s="827"/>
    </row>
    <row r="2" spans="2:51" s="471" customFormat="1" ht="27.75" customHeight="1">
      <c r="C2" s="828" t="s">
        <v>572</v>
      </c>
      <c r="D2" s="828"/>
      <c r="E2" s="828"/>
      <c r="F2" s="828"/>
      <c r="G2" s="828"/>
      <c r="H2" s="828"/>
      <c r="I2" s="828"/>
      <c r="J2" s="828"/>
      <c r="K2" s="828"/>
      <c r="L2" s="828"/>
      <c r="M2" s="828"/>
      <c r="N2" s="828"/>
      <c r="O2" s="828"/>
      <c r="P2" s="828"/>
      <c r="Q2" s="828"/>
      <c r="R2" s="828"/>
      <c r="S2" s="828"/>
      <c r="T2" s="828"/>
      <c r="U2" s="828"/>
      <c r="V2" s="828"/>
      <c r="W2" s="828"/>
      <c r="X2" s="828"/>
      <c r="Y2" s="828"/>
      <c r="Z2" s="828"/>
      <c r="AA2" s="828"/>
      <c r="AB2" s="828"/>
      <c r="AC2" s="828"/>
      <c r="AD2" s="828"/>
      <c r="AE2" s="828"/>
      <c r="AF2" s="828"/>
      <c r="AG2" s="828"/>
      <c r="AH2" s="828"/>
      <c r="AI2" s="828"/>
      <c r="AJ2" s="828"/>
      <c r="AK2" s="828"/>
      <c r="AL2" s="828"/>
      <c r="AM2" s="828"/>
      <c r="AN2" s="828"/>
      <c r="AU2" s="472"/>
      <c r="AV2" s="469"/>
      <c r="AW2" s="469"/>
      <c r="AX2" s="469"/>
      <c r="AY2" s="469"/>
    </row>
    <row r="3" spans="2:51" ht="17.25" customHeight="1">
      <c r="O3" s="473"/>
      <c r="AE3" s="823" t="s">
        <v>573</v>
      </c>
      <c r="AF3" s="823"/>
      <c r="AG3" s="823"/>
      <c r="AH3" s="829">
        <f>BS!H3</f>
        <v>0</v>
      </c>
      <c r="AI3" s="829"/>
      <c r="AJ3" s="829"/>
      <c r="AK3" s="829"/>
      <c r="AL3" s="829"/>
      <c r="AM3" s="829"/>
      <c r="AN3" s="829"/>
    </row>
    <row r="4" spans="2:51" ht="17.25" customHeight="1">
      <c r="C4" s="760" t="s">
        <v>574</v>
      </c>
      <c r="D4" s="760"/>
      <c r="E4" s="760"/>
      <c r="F4" s="760"/>
      <c r="G4" s="760"/>
      <c r="AE4" s="823" t="s">
        <v>575</v>
      </c>
      <c r="AF4" s="823"/>
      <c r="AG4" s="823"/>
      <c r="AH4" s="813">
        <f>BS!H5</f>
        <v>0</v>
      </c>
      <c r="AI4" s="813"/>
      <c r="AJ4" s="813"/>
      <c r="AK4" s="813"/>
      <c r="AL4" s="813"/>
      <c r="AM4" s="813"/>
      <c r="AN4" s="813"/>
      <c r="AV4" s="471"/>
      <c r="AW4" s="471"/>
      <c r="AX4" s="471"/>
      <c r="AY4" s="471"/>
    </row>
    <row r="5" spans="2:51" ht="17.25" customHeight="1">
      <c r="C5" s="474" t="s">
        <v>576</v>
      </c>
      <c r="D5" s="823" t="s">
        <v>577</v>
      </c>
      <c r="E5" s="823"/>
      <c r="F5" s="823"/>
      <c r="G5" s="823"/>
      <c r="H5" s="823"/>
      <c r="I5" s="823"/>
      <c r="J5" s="823"/>
      <c r="K5" s="830" t="s">
        <v>578</v>
      </c>
      <c r="L5" s="830"/>
      <c r="M5" s="830"/>
      <c r="N5" s="830"/>
      <c r="O5" s="830"/>
      <c r="P5" s="792" t="s">
        <v>579</v>
      </c>
      <c r="Q5" s="792"/>
      <c r="R5" s="792"/>
      <c r="S5" s="792"/>
      <c r="T5" s="801"/>
      <c r="U5" s="801"/>
      <c r="V5" s="801"/>
      <c r="W5" s="801"/>
      <c r="AE5" s="823" t="s">
        <v>580</v>
      </c>
      <c r="AF5" s="823"/>
      <c r="AG5" s="823"/>
      <c r="AH5" s="813">
        <f>BS!H6</f>
        <v>0</v>
      </c>
      <c r="AI5" s="813"/>
      <c r="AJ5" s="813"/>
      <c r="AK5" s="813"/>
      <c r="AL5" s="813"/>
      <c r="AM5" s="813"/>
      <c r="AN5" s="813"/>
      <c r="AV5" s="471"/>
      <c r="AW5" s="471"/>
      <c r="AX5" s="471"/>
      <c r="AY5" s="471"/>
    </row>
    <row r="6" spans="2:51" ht="17.25" customHeight="1">
      <c r="C6" s="475" t="s">
        <v>581</v>
      </c>
      <c r="D6" s="823" t="s">
        <v>582</v>
      </c>
      <c r="E6" s="823"/>
      <c r="F6" s="823"/>
      <c r="G6" s="823"/>
      <c r="H6" s="823"/>
      <c r="I6" s="823"/>
      <c r="J6" s="823"/>
      <c r="K6" s="760" t="s">
        <v>583</v>
      </c>
      <c r="L6" s="760"/>
      <c r="M6" s="760"/>
      <c r="N6" s="760"/>
      <c r="O6" s="760"/>
      <c r="AG6" s="476" t="s">
        <v>584</v>
      </c>
      <c r="AH6" s="477" t="s">
        <v>585</v>
      </c>
      <c r="AI6" s="824">
        <f>BS!H7</f>
        <v>0</v>
      </c>
      <c r="AJ6" s="824"/>
      <c r="AK6" s="824"/>
      <c r="AL6" s="824"/>
      <c r="AM6" s="824"/>
      <c r="AN6" s="477" t="s">
        <v>586</v>
      </c>
      <c r="AV6" s="471"/>
      <c r="AW6" s="471"/>
      <c r="AX6" s="471"/>
      <c r="AY6" s="471"/>
    </row>
    <row r="7" spans="2:51" ht="5.25" customHeight="1">
      <c r="AV7" s="478"/>
      <c r="AW7" s="808"/>
      <c r="AX7" s="808"/>
      <c r="AY7" s="808"/>
    </row>
    <row r="8" spans="2:51" ht="19.5" customHeight="1">
      <c r="C8" s="810" t="s">
        <v>587</v>
      </c>
      <c r="D8" s="810"/>
      <c r="E8" s="810"/>
      <c r="F8" s="810"/>
      <c r="G8" s="825" t="str">
        <f>BS!B3</f>
        <v>0306612351</v>
      </c>
      <c r="H8" s="825"/>
      <c r="I8" s="825"/>
      <c r="J8" s="825"/>
      <c r="K8" s="793" t="s">
        <v>424</v>
      </c>
      <c r="L8" s="793"/>
      <c r="M8" s="793"/>
      <c r="N8" s="793"/>
      <c r="O8" s="813" t="str">
        <f>BS!B2</f>
        <v xml:space="preserve">Reliance India Limited </v>
      </c>
      <c r="P8" s="813"/>
      <c r="Q8" s="813"/>
      <c r="R8" s="813"/>
      <c r="S8" s="813"/>
      <c r="T8" s="813"/>
      <c r="U8" s="813"/>
      <c r="V8" s="813"/>
      <c r="W8" s="813"/>
      <c r="X8" s="813"/>
      <c r="Y8" s="813"/>
      <c r="Z8" s="813"/>
      <c r="AA8" s="813"/>
      <c r="AB8" s="813"/>
      <c r="AC8" s="813"/>
      <c r="AD8" s="813"/>
      <c r="AE8" s="813"/>
      <c r="AF8" s="813"/>
      <c r="AG8" s="813"/>
      <c r="AH8" s="793" t="s">
        <v>588</v>
      </c>
      <c r="AI8" s="793"/>
      <c r="AJ8" s="793"/>
      <c r="AK8" s="826"/>
      <c r="AL8" s="826"/>
      <c r="AM8" s="826"/>
      <c r="AN8" s="826"/>
      <c r="AV8" s="478"/>
      <c r="AW8" s="808"/>
      <c r="AX8" s="808"/>
      <c r="AY8" s="808"/>
    </row>
    <row r="9" spans="2:51" ht="19.5" customHeight="1">
      <c r="C9" s="814" t="s">
        <v>589</v>
      </c>
      <c r="D9" s="814"/>
      <c r="E9" s="814"/>
      <c r="F9" s="814"/>
      <c r="G9" s="814"/>
      <c r="H9" s="814"/>
      <c r="I9" s="814"/>
      <c r="J9" s="815" t="s">
        <v>590</v>
      </c>
      <c r="K9" s="815"/>
      <c r="L9" s="815"/>
      <c r="M9" s="815"/>
      <c r="N9" s="815"/>
      <c r="O9" s="480" t="s">
        <v>591</v>
      </c>
      <c r="P9" s="481"/>
      <c r="Q9" s="482" t="s">
        <v>592</v>
      </c>
      <c r="R9" s="481"/>
      <c r="S9" s="816"/>
      <c r="T9" s="816"/>
      <c r="U9" s="816"/>
      <c r="V9" s="816"/>
      <c r="W9" s="817"/>
      <c r="X9" s="817"/>
      <c r="Y9" s="817"/>
      <c r="Z9" s="817"/>
      <c r="AA9" s="817"/>
      <c r="AB9" s="817"/>
      <c r="AC9" s="817"/>
      <c r="AD9" s="817"/>
      <c r="AE9" s="817"/>
      <c r="AF9" s="817"/>
      <c r="AG9" s="817"/>
      <c r="AH9" s="818" t="s">
        <v>593</v>
      </c>
      <c r="AI9" s="818"/>
      <c r="AJ9" s="818"/>
      <c r="AK9" s="819"/>
      <c r="AL9" s="819"/>
      <c r="AM9" s="819"/>
      <c r="AN9" s="819"/>
      <c r="AV9" s="478"/>
      <c r="AW9" s="479"/>
      <c r="AX9" s="479"/>
      <c r="AY9" s="479"/>
    </row>
    <row r="10" spans="2:51" ht="19.5" customHeight="1">
      <c r="C10" s="814"/>
      <c r="D10" s="814"/>
      <c r="E10" s="814"/>
      <c r="F10" s="814"/>
      <c r="G10" s="814"/>
      <c r="H10" s="814"/>
      <c r="I10" s="814"/>
      <c r="J10" s="820" t="s">
        <v>594</v>
      </c>
      <c r="K10" s="820"/>
      <c r="L10" s="820"/>
      <c r="M10" s="820"/>
      <c r="N10" s="820"/>
      <c r="O10" s="483" t="s">
        <v>591</v>
      </c>
      <c r="P10" s="484"/>
      <c r="Q10" s="485" t="s">
        <v>592</v>
      </c>
      <c r="R10" s="484"/>
      <c r="S10" s="821"/>
      <c r="T10" s="821"/>
      <c r="U10" s="821"/>
      <c r="V10" s="821"/>
      <c r="W10" s="822"/>
      <c r="X10" s="822"/>
      <c r="Y10" s="822"/>
      <c r="Z10" s="822"/>
      <c r="AA10" s="822"/>
      <c r="AB10" s="822"/>
      <c r="AC10" s="822"/>
      <c r="AD10" s="822"/>
      <c r="AE10" s="822"/>
      <c r="AF10" s="822"/>
      <c r="AG10" s="822"/>
      <c r="AH10" s="818"/>
      <c r="AI10" s="818"/>
      <c r="AJ10" s="818"/>
      <c r="AK10" s="819"/>
      <c r="AL10" s="819"/>
      <c r="AM10" s="819"/>
      <c r="AN10" s="819"/>
      <c r="AV10" s="478"/>
      <c r="AW10" s="808"/>
      <c r="AX10" s="808"/>
      <c r="AY10" s="808"/>
    </row>
    <row r="11" spans="2:51" s="469" customFormat="1" ht="15.5">
      <c r="C11" s="486"/>
      <c r="D11" s="486"/>
      <c r="E11" s="486"/>
      <c r="F11" s="486"/>
      <c r="G11" s="486"/>
      <c r="H11" s="486"/>
      <c r="I11" s="486"/>
      <c r="J11" s="486"/>
      <c r="K11" s="486"/>
      <c r="L11" s="486"/>
      <c r="M11" s="486"/>
      <c r="N11" s="486"/>
      <c r="O11" s="486"/>
      <c r="P11" s="486"/>
      <c r="Q11" s="486"/>
      <c r="R11" s="486"/>
      <c r="S11" s="486"/>
      <c r="T11" s="486"/>
      <c r="U11" s="486"/>
      <c r="V11" s="486"/>
      <c r="W11" s="486"/>
      <c r="X11" s="486"/>
      <c r="Y11" s="486"/>
      <c r="Z11" s="486"/>
      <c r="AA11" s="486"/>
      <c r="AB11" s="486"/>
      <c r="AC11" s="486"/>
      <c r="AD11" s="809" t="s">
        <v>595</v>
      </c>
      <c r="AE11" s="809"/>
      <c r="AF11" s="809"/>
      <c r="AG11" s="809"/>
      <c r="AH11" s="809"/>
      <c r="AI11" s="809"/>
      <c r="AJ11" s="809"/>
      <c r="AK11" s="809"/>
      <c r="AL11" s="809"/>
      <c r="AM11" s="809"/>
      <c r="AN11" s="809"/>
      <c r="AU11" s="470"/>
      <c r="AV11" s="478"/>
      <c r="AW11" s="479"/>
      <c r="AX11" s="479"/>
      <c r="AY11" s="479"/>
    </row>
    <row r="12" spans="2:51" ht="19.5" customHeight="1">
      <c r="C12" s="810" t="s">
        <v>596</v>
      </c>
      <c r="D12" s="810"/>
      <c r="E12" s="810"/>
      <c r="F12" s="810"/>
      <c r="G12" s="811" t="s">
        <v>597</v>
      </c>
      <c r="H12" s="811"/>
      <c r="I12" s="812" t="str">
        <f>IF(G12="Yes","Create 「Collateral Category Determination Worksheet」(W-4)(Only for Quality/General)","-")</f>
        <v>-</v>
      </c>
      <c r="J12" s="812"/>
      <c r="K12" s="812"/>
      <c r="L12" s="812"/>
      <c r="M12" s="812"/>
      <c r="N12" s="812"/>
      <c r="O12" s="812"/>
      <c r="P12" s="812"/>
      <c r="Q12" s="812"/>
      <c r="R12" s="812"/>
      <c r="S12" s="812"/>
      <c r="T12" s="812"/>
      <c r="U12" s="812"/>
      <c r="V12" s="810" t="s">
        <v>598</v>
      </c>
      <c r="W12" s="810"/>
      <c r="X12" s="810"/>
      <c r="Y12" s="810"/>
      <c r="Z12" s="813"/>
      <c r="AA12" s="813"/>
      <c r="AB12" s="813"/>
      <c r="AC12" s="813"/>
      <c r="AD12" s="812" t="str">
        <f>IF(Z12="Reflect","Create 「Check Sheet for Effectiveness of Guarantees」","-")</f>
        <v>-</v>
      </c>
      <c r="AE12" s="812"/>
      <c r="AF12" s="812"/>
      <c r="AG12" s="812"/>
      <c r="AH12" s="812"/>
      <c r="AI12" s="812"/>
      <c r="AJ12" s="812"/>
      <c r="AK12" s="812"/>
      <c r="AL12" s="812"/>
      <c r="AM12" s="812"/>
      <c r="AN12" s="812"/>
      <c r="AV12" s="478"/>
      <c r="AW12" s="479"/>
      <c r="AX12" s="479"/>
      <c r="AY12" s="479"/>
    </row>
    <row r="13" spans="2:51" s="469" customFormat="1" ht="6" customHeight="1">
      <c r="C13" s="486"/>
      <c r="D13" s="486"/>
      <c r="E13" s="486"/>
      <c r="F13" s="486"/>
      <c r="G13" s="486"/>
      <c r="H13" s="486"/>
      <c r="I13" s="486"/>
      <c r="J13" s="486"/>
      <c r="K13" s="486"/>
      <c r="L13" s="486"/>
      <c r="M13" s="486"/>
      <c r="N13" s="486"/>
      <c r="O13" s="486"/>
      <c r="P13" s="486"/>
      <c r="Q13" s="486"/>
      <c r="R13" s="486"/>
      <c r="S13" s="486"/>
      <c r="T13" s="486"/>
      <c r="U13" s="486"/>
      <c r="V13" s="486"/>
      <c r="W13" s="486"/>
      <c r="X13" s="486"/>
      <c r="Y13" s="486"/>
      <c r="Z13" s="486"/>
      <c r="AA13" s="486"/>
      <c r="AB13" s="486"/>
      <c r="AC13" s="486"/>
      <c r="AD13" s="486"/>
      <c r="AE13" s="486"/>
      <c r="AF13" s="486"/>
      <c r="AG13" s="486"/>
      <c r="AH13" s="486"/>
      <c r="AI13" s="486"/>
      <c r="AJ13" s="486"/>
      <c r="AK13" s="486"/>
      <c r="AL13" s="486"/>
      <c r="AM13" s="486"/>
      <c r="AN13" s="486"/>
      <c r="AU13" s="470"/>
      <c r="AV13" s="478"/>
      <c r="AW13" s="479"/>
      <c r="AX13" s="479"/>
      <c r="AY13" s="479"/>
    </row>
    <row r="14" spans="2:51" s="469" customFormat="1" ht="24" customHeight="1">
      <c r="B14" s="487" t="s">
        <v>599</v>
      </c>
      <c r="C14" s="486"/>
      <c r="D14" s="486"/>
      <c r="E14" s="486"/>
      <c r="F14" s="486"/>
      <c r="G14" s="486"/>
      <c r="H14" s="486"/>
      <c r="I14" s="486"/>
      <c r="J14" s="486"/>
      <c r="K14" s="486"/>
      <c r="L14" s="486"/>
      <c r="M14" s="486"/>
      <c r="N14" s="486"/>
      <c r="O14" s="486"/>
      <c r="P14" s="486"/>
      <c r="Q14" s="486"/>
      <c r="R14" s="486"/>
      <c r="S14" s="486"/>
      <c r="T14" s="486"/>
      <c r="U14" s="486"/>
      <c r="V14" s="486"/>
      <c r="W14" s="486"/>
      <c r="X14" s="486"/>
      <c r="Y14" s="486"/>
      <c r="Z14" s="486"/>
      <c r="AA14" s="486"/>
      <c r="AB14" s="486"/>
      <c r="AC14" s="486"/>
      <c r="AD14" s="486"/>
      <c r="AE14" s="486"/>
      <c r="AF14" s="486"/>
      <c r="AG14" s="486"/>
      <c r="AH14" s="486"/>
      <c r="AI14" s="486"/>
      <c r="AJ14" s="486"/>
      <c r="AK14" s="486"/>
      <c r="AL14" s="486"/>
      <c r="AM14" s="486"/>
      <c r="AN14" s="486"/>
      <c r="AU14" s="470"/>
      <c r="AV14" s="478"/>
      <c r="AW14" s="479"/>
      <c r="AX14" s="479"/>
      <c r="AY14" s="479"/>
    </row>
    <row r="15" spans="2:51" s="469" customFormat="1" ht="15" customHeight="1">
      <c r="C15" s="488" t="s">
        <v>600</v>
      </c>
      <c r="N15" s="489"/>
      <c r="O15" s="489"/>
      <c r="P15" s="489"/>
      <c r="Q15" s="489"/>
      <c r="R15" s="489"/>
      <c r="S15" s="489"/>
      <c r="T15" s="490"/>
      <c r="U15" s="788"/>
      <c r="V15" s="788"/>
      <c r="W15" s="788"/>
      <c r="X15" s="788"/>
      <c r="Y15" s="788"/>
      <c r="Z15" s="788"/>
      <c r="AA15" s="489"/>
      <c r="AB15" s="489"/>
      <c r="AC15" s="489"/>
      <c r="AD15" s="489"/>
      <c r="AE15" s="489"/>
      <c r="AF15" s="489"/>
      <c r="AG15" s="489"/>
      <c r="AH15" s="489"/>
      <c r="AI15" s="489"/>
      <c r="AJ15" s="489"/>
      <c r="AK15" s="489"/>
      <c r="AL15" s="489"/>
    </row>
    <row r="16" spans="2:51" ht="9" customHeight="1">
      <c r="C16" s="491"/>
      <c r="D16" s="791"/>
      <c r="E16" s="791"/>
      <c r="F16" s="791"/>
      <c r="G16" s="791"/>
      <c r="H16" s="791"/>
      <c r="I16" s="791"/>
      <c r="J16" s="792" t="s">
        <v>601</v>
      </c>
      <c r="K16" s="792"/>
      <c r="L16" s="792"/>
      <c r="M16" s="792"/>
      <c r="N16" s="792"/>
      <c r="O16" s="792"/>
      <c r="P16" s="792"/>
      <c r="Q16" s="792"/>
      <c r="R16" s="793" t="s">
        <v>602</v>
      </c>
      <c r="S16" s="793"/>
      <c r="T16" s="793"/>
      <c r="U16" s="793"/>
      <c r="V16" s="793"/>
      <c r="W16" s="793"/>
      <c r="X16" s="793"/>
      <c r="Y16" s="792" t="s">
        <v>603</v>
      </c>
      <c r="Z16" s="792"/>
      <c r="AA16" s="792"/>
      <c r="AB16" s="792"/>
      <c r="AC16" s="792"/>
      <c r="AD16" s="792"/>
      <c r="AE16" s="792"/>
      <c r="AF16" s="792" t="s">
        <v>604</v>
      </c>
      <c r="AG16" s="792"/>
      <c r="AH16" s="792"/>
      <c r="AI16" s="792"/>
      <c r="AJ16" s="792"/>
      <c r="AK16" s="792"/>
      <c r="AL16" s="792"/>
      <c r="AN16" s="794" t="s">
        <v>605</v>
      </c>
      <c r="AO16" s="794"/>
      <c r="AP16" s="794"/>
    </row>
    <row r="17" spans="3:42" ht="9" customHeight="1">
      <c r="C17" s="491"/>
      <c r="D17" s="791"/>
      <c r="E17" s="791"/>
      <c r="F17" s="791"/>
      <c r="G17" s="791"/>
      <c r="H17" s="791"/>
      <c r="I17" s="791"/>
      <c r="J17" s="792"/>
      <c r="K17" s="792"/>
      <c r="L17" s="792"/>
      <c r="M17" s="792"/>
      <c r="N17" s="792"/>
      <c r="O17" s="792"/>
      <c r="P17" s="792"/>
      <c r="Q17" s="792"/>
      <c r="R17" s="793"/>
      <c r="S17" s="793"/>
      <c r="T17" s="793"/>
      <c r="U17" s="793"/>
      <c r="V17" s="793"/>
      <c r="W17" s="793"/>
      <c r="X17" s="793"/>
      <c r="Y17" s="792"/>
      <c r="Z17" s="792"/>
      <c r="AA17" s="792"/>
      <c r="AB17" s="792"/>
      <c r="AC17" s="792"/>
      <c r="AD17" s="792"/>
      <c r="AE17" s="792"/>
      <c r="AF17" s="792"/>
      <c r="AG17" s="792"/>
      <c r="AH17" s="792"/>
      <c r="AI17" s="792"/>
      <c r="AJ17" s="792"/>
      <c r="AK17" s="792"/>
      <c r="AL17" s="792"/>
      <c r="AN17" s="794"/>
      <c r="AO17" s="794"/>
      <c r="AP17" s="794"/>
    </row>
    <row r="18" spans="3:42" ht="14.25" customHeight="1">
      <c r="C18" s="491"/>
      <c r="D18" s="791"/>
      <c r="E18" s="791"/>
      <c r="F18" s="791"/>
      <c r="G18" s="791"/>
      <c r="H18" s="791"/>
      <c r="I18" s="791"/>
      <c r="J18" s="795" t="s">
        <v>606</v>
      </c>
      <c r="K18" s="795"/>
      <c r="L18" s="795"/>
      <c r="M18" s="795"/>
      <c r="N18" s="796" t="s">
        <v>607</v>
      </c>
      <c r="O18" s="796"/>
      <c r="P18" s="796"/>
      <c r="Q18" s="796"/>
      <c r="R18" s="793"/>
      <c r="S18" s="793"/>
      <c r="T18" s="793"/>
      <c r="U18" s="793"/>
      <c r="V18" s="793"/>
      <c r="W18" s="793"/>
      <c r="X18" s="793"/>
      <c r="Y18" s="792"/>
      <c r="Z18" s="792"/>
      <c r="AA18" s="792"/>
      <c r="AB18" s="792"/>
      <c r="AC18" s="792"/>
      <c r="AD18" s="792"/>
      <c r="AE18" s="792"/>
      <c r="AF18" s="792"/>
      <c r="AG18" s="792"/>
      <c r="AH18" s="792"/>
      <c r="AI18" s="792"/>
      <c r="AJ18" s="792"/>
      <c r="AK18" s="792"/>
      <c r="AL18" s="792"/>
      <c r="AN18" s="794"/>
      <c r="AO18" s="794"/>
      <c r="AP18" s="794"/>
    </row>
    <row r="19" spans="3:42" ht="14.25" customHeight="1">
      <c r="C19" s="492"/>
      <c r="D19" s="791"/>
      <c r="E19" s="791"/>
      <c r="F19" s="791"/>
      <c r="G19" s="791"/>
      <c r="H19" s="791"/>
      <c r="I19" s="791"/>
      <c r="J19" s="795"/>
      <c r="K19" s="795"/>
      <c r="L19" s="795"/>
      <c r="M19" s="795"/>
      <c r="N19" s="796"/>
      <c r="O19" s="796"/>
      <c r="P19" s="796"/>
      <c r="Q19" s="796"/>
      <c r="R19" s="793"/>
      <c r="S19" s="793"/>
      <c r="T19" s="793"/>
      <c r="U19" s="793"/>
      <c r="V19" s="793"/>
      <c r="W19" s="793"/>
      <c r="X19" s="793"/>
      <c r="Y19" s="792"/>
      <c r="Z19" s="792"/>
      <c r="AA19" s="792"/>
      <c r="AB19" s="792"/>
      <c r="AC19" s="792"/>
      <c r="AD19" s="792"/>
      <c r="AE19" s="792"/>
      <c r="AF19" s="792"/>
      <c r="AG19" s="792"/>
      <c r="AH19" s="792"/>
      <c r="AI19" s="792"/>
      <c r="AJ19" s="792"/>
      <c r="AK19" s="792"/>
      <c r="AL19" s="792"/>
      <c r="AN19" s="794"/>
      <c r="AO19" s="794"/>
      <c r="AP19" s="794"/>
    </row>
    <row r="20" spans="3:42" ht="9" customHeight="1">
      <c r="C20" s="492"/>
      <c r="D20" s="797" t="s">
        <v>608</v>
      </c>
      <c r="E20" s="797"/>
      <c r="F20" s="797"/>
      <c r="G20" s="797"/>
      <c r="H20" s="797"/>
      <c r="I20" s="797"/>
      <c r="J20" s="798"/>
      <c r="K20" s="798"/>
      <c r="L20" s="798"/>
      <c r="M20" s="798"/>
      <c r="N20" s="799">
        <f>J20</f>
        <v>0</v>
      </c>
      <c r="O20" s="799"/>
      <c r="P20" s="799"/>
      <c r="Q20" s="799"/>
      <c r="R20" s="800"/>
      <c r="S20" s="800"/>
      <c r="T20" s="800"/>
      <c r="U20" s="800"/>
      <c r="V20" s="800"/>
      <c r="W20" s="800"/>
      <c r="X20" s="800"/>
      <c r="Y20" s="800"/>
      <c r="Z20" s="800"/>
      <c r="AA20" s="800"/>
      <c r="AB20" s="800"/>
      <c r="AC20" s="800"/>
      <c r="AD20" s="800"/>
      <c r="AE20" s="800"/>
      <c r="AF20" s="769">
        <f>N24-SUM(R20:AE21)</f>
        <v>0</v>
      </c>
      <c r="AG20" s="769"/>
      <c r="AH20" s="769"/>
      <c r="AI20" s="769"/>
      <c r="AJ20" s="769"/>
      <c r="AK20" s="769"/>
      <c r="AL20" s="769"/>
      <c r="AN20" s="801">
        <f>BS!H8</f>
        <v>0</v>
      </c>
      <c r="AO20" s="801"/>
      <c r="AP20" s="801"/>
    </row>
    <row r="21" spans="3:42" ht="9" customHeight="1">
      <c r="C21" s="492"/>
      <c r="D21" s="797"/>
      <c r="E21" s="797"/>
      <c r="F21" s="797"/>
      <c r="G21" s="797"/>
      <c r="H21" s="797"/>
      <c r="I21" s="797"/>
      <c r="J21" s="798"/>
      <c r="K21" s="798"/>
      <c r="L21" s="798"/>
      <c r="M21" s="798"/>
      <c r="N21" s="799"/>
      <c r="O21" s="799"/>
      <c r="P21" s="799"/>
      <c r="Q21" s="799"/>
      <c r="R21" s="800"/>
      <c r="S21" s="800"/>
      <c r="T21" s="800"/>
      <c r="U21" s="800"/>
      <c r="V21" s="800"/>
      <c r="W21" s="800"/>
      <c r="X21" s="800"/>
      <c r="Y21" s="800"/>
      <c r="Z21" s="800"/>
      <c r="AA21" s="800"/>
      <c r="AB21" s="800"/>
      <c r="AC21" s="800"/>
      <c r="AD21" s="800"/>
      <c r="AE21" s="800"/>
      <c r="AF21" s="769"/>
      <c r="AG21" s="769"/>
      <c r="AH21" s="769"/>
      <c r="AI21" s="769"/>
      <c r="AJ21" s="769"/>
      <c r="AK21" s="769"/>
      <c r="AL21" s="769"/>
      <c r="AN21" s="801"/>
      <c r="AO21" s="801"/>
      <c r="AP21" s="801"/>
    </row>
    <row r="22" spans="3:42" ht="9" customHeight="1">
      <c r="C22" s="491"/>
      <c r="D22" s="802" t="s">
        <v>609</v>
      </c>
      <c r="E22" s="802"/>
      <c r="F22" s="802"/>
      <c r="G22" s="802"/>
      <c r="H22" s="802"/>
      <c r="I22" s="802"/>
      <c r="J22" s="803"/>
      <c r="K22" s="803"/>
      <c r="L22" s="803"/>
      <c r="M22" s="803"/>
      <c r="N22" s="804">
        <f>J22*0.7</f>
        <v>0</v>
      </c>
      <c r="O22" s="804"/>
      <c r="P22" s="804"/>
      <c r="Q22" s="804"/>
      <c r="R22" s="800"/>
      <c r="S22" s="800"/>
      <c r="T22" s="800"/>
      <c r="U22" s="800"/>
      <c r="V22" s="800"/>
      <c r="W22" s="800"/>
      <c r="X22" s="800"/>
      <c r="Y22" s="800"/>
      <c r="Z22" s="800"/>
      <c r="AA22" s="800"/>
      <c r="AB22" s="800"/>
      <c r="AC22" s="800"/>
      <c r="AD22" s="800"/>
      <c r="AE22" s="800"/>
      <c r="AF22" s="769"/>
      <c r="AG22" s="769"/>
      <c r="AH22" s="769"/>
      <c r="AI22" s="769"/>
      <c r="AJ22" s="769"/>
      <c r="AK22" s="769"/>
      <c r="AL22" s="769"/>
      <c r="AN22" s="801"/>
      <c r="AO22" s="801"/>
      <c r="AP22" s="801"/>
    </row>
    <row r="23" spans="3:42" ht="9" customHeight="1">
      <c r="C23" s="491"/>
      <c r="D23" s="802"/>
      <c r="E23" s="802"/>
      <c r="F23" s="802"/>
      <c r="G23" s="802"/>
      <c r="H23" s="802"/>
      <c r="I23" s="802"/>
      <c r="J23" s="803"/>
      <c r="K23" s="803"/>
      <c r="L23" s="803"/>
      <c r="M23" s="803"/>
      <c r="N23" s="804"/>
      <c r="O23" s="804"/>
      <c r="P23" s="804"/>
      <c r="Q23" s="804"/>
      <c r="R23" s="800"/>
      <c r="S23" s="800"/>
      <c r="T23" s="800"/>
      <c r="U23" s="800"/>
      <c r="V23" s="800"/>
      <c r="W23" s="800"/>
      <c r="X23" s="800"/>
      <c r="Y23" s="800"/>
      <c r="Z23" s="800"/>
      <c r="AA23" s="800"/>
      <c r="AB23" s="800"/>
      <c r="AC23" s="800"/>
      <c r="AD23" s="800"/>
      <c r="AE23" s="800"/>
      <c r="AF23" s="769"/>
      <c r="AG23" s="769"/>
      <c r="AH23" s="769"/>
      <c r="AI23" s="769"/>
      <c r="AJ23" s="769"/>
      <c r="AK23" s="769"/>
      <c r="AL23" s="769"/>
    </row>
    <row r="24" spans="3:42" ht="9" customHeight="1">
      <c r="C24" s="491"/>
      <c r="D24" s="805" t="s">
        <v>610</v>
      </c>
      <c r="E24" s="805"/>
      <c r="F24" s="805"/>
      <c r="G24" s="805"/>
      <c r="H24" s="805"/>
      <c r="I24" s="805"/>
      <c r="J24" s="806">
        <f>SUM(J20,J22)</f>
        <v>0</v>
      </c>
      <c r="K24" s="806"/>
      <c r="L24" s="806"/>
      <c r="M24" s="806"/>
      <c r="N24" s="807">
        <f>N20+N22</f>
        <v>0</v>
      </c>
      <c r="O24" s="807"/>
      <c r="P24" s="807"/>
      <c r="Q24" s="807"/>
      <c r="R24" s="800"/>
      <c r="S24" s="800"/>
      <c r="T24" s="800"/>
      <c r="U24" s="800"/>
      <c r="V24" s="800"/>
      <c r="W24" s="800"/>
      <c r="X24" s="800"/>
      <c r="Y24" s="800"/>
      <c r="Z24" s="800"/>
      <c r="AA24" s="800"/>
      <c r="AB24" s="800"/>
      <c r="AC24" s="800"/>
      <c r="AD24" s="800"/>
      <c r="AE24" s="800"/>
      <c r="AF24" s="769"/>
      <c r="AG24" s="769"/>
      <c r="AH24" s="769"/>
      <c r="AI24" s="769"/>
      <c r="AJ24" s="769"/>
      <c r="AK24" s="769"/>
      <c r="AL24" s="769"/>
    </row>
    <row r="25" spans="3:42" ht="9" customHeight="1">
      <c r="C25" s="492"/>
      <c r="D25" s="805"/>
      <c r="E25" s="805"/>
      <c r="F25" s="805"/>
      <c r="G25" s="805"/>
      <c r="H25" s="805"/>
      <c r="I25" s="805"/>
      <c r="J25" s="806"/>
      <c r="K25" s="806"/>
      <c r="L25" s="806"/>
      <c r="M25" s="806"/>
      <c r="N25" s="807"/>
      <c r="O25" s="807"/>
      <c r="P25" s="807"/>
      <c r="Q25" s="807"/>
      <c r="R25" s="800"/>
      <c r="S25" s="800"/>
      <c r="T25" s="800"/>
      <c r="U25" s="800"/>
      <c r="V25" s="800"/>
      <c r="W25" s="800"/>
      <c r="X25" s="800"/>
      <c r="Y25" s="800"/>
      <c r="Z25" s="800"/>
      <c r="AA25" s="800"/>
      <c r="AB25" s="800"/>
      <c r="AC25" s="800"/>
      <c r="AD25" s="800"/>
      <c r="AE25" s="800"/>
      <c r="AF25" s="769"/>
      <c r="AG25" s="769"/>
      <c r="AH25" s="769"/>
      <c r="AI25" s="769"/>
      <c r="AJ25" s="769"/>
      <c r="AK25" s="769"/>
      <c r="AL25" s="769"/>
    </row>
    <row r="26" spans="3:42" ht="15" customHeight="1">
      <c r="C26" s="493"/>
      <c r="D26" s="787" t="s">
        <v>611</v>
      </c>
      <c r="E26" s="787"/>
      <c r="F26" s="787"/>
      <c r="G26" s="787"/>
      <c r="H26" s="787"/>
      <c r="I26" s="787"/>
      <c r="J26" s="787"/>
      <c r="K26" s="787"/>
      <c r="L26" s="787"/>
      <c r="M26" s="787"/>
      <c r="N26" s="787"/>
      <c r="O26" s="787"/>
      <c r="P26" s="787"/>
      <c r="Q26" s="787"/>
      <c r="R26" s="787"/>
      <c r="S26" s="787"/>
      <c r="T26" s="787"/>
      <c r="U26" s="787"/>
      <c r="V26" s="787"/>
      <c r="W26" s="787"/>
      <c r="X26" s="787"/>
      <c r="Y26" s="787"/>
      <c r="Z26" s="787"/>
      <c r="AA26" s="787"/>
      <c r="AB26" s="787"/>
      <c r="AC26" s="787"/>
      <c r="AD26" s="787"/>
      <c r="AE26" s="787"/>
      <c r="AF26" s="787"/>
      <c r="AG26" s="787"/>
      <c r="AH26" s="787"/>
      <c r="AI26" s="787"/>
      <c r="AJ26" s="787"/>
      <c r="AK26" s="787"/>
      <c r="AL26" s="787"/>
      <c r="AM26" s="787"/>
      <c r="AN26" s="494"/>
      <c r="AO26" s="494"/>
      <c r="AP26" s="494"/>
    </row>
    <row r="27" spans="3:42" ht="15" customHeight="1">
      <c r="C27" s="493"/>
      <c r="D27" s="787" t="s">
        <v>612</v>
      </c>
      <c r="E27" s="787"/>
      <c r="F27" s="787"/>
      <c r="G27" s="787"/>
      <c r="H27" s="787"/>
      <c r="I27" s="787"/>
      <c r="J27" s="787"/>
      <c r="K27" s="787"/>
      <c r="L27" s="787"/>
      <c r="M27" s="787"/>
      <c r="N27" s="787"/>
      <c r="O27" s="787"/>
      <c r="P27" s="787"/>
      <c r="Q27" s="787"/>
      <c r="R27" s="787"/>
      <c r="S27" s="787"/>
      <c r="T27" s="787"/>
      <c r="U27" s="787"/>
      <c r="V27" s="787"/>
      <c r="W27" s="787"/>
      <c r="X27" s="787"/>
      <c r="Y27" s="787"/>
      <c r="Z27" s="787"/>
      <c r="AA27" s="787"/>
      <c r="AB27" s="787"/>
      <c r="AC27" s="787"/>
      <c r="AD27" s="787"/>
      <c r="AE27" s="787"/>
      <c r="AF27" s="787"/>
      <c r="AG27" s="787"/>
      <c r="AH27" s="787"/>
      <c r="AI27" s="787"/>
      <c r="AJ27" s="787"/>
      <c r="AK27" s="787"/>
      <c r="AL27" s="787"/>
      <c r="AM27" s="787"/>
      <c r="AN27" s="494"/>
      <c r="AO27" s="494"/>
      <c r="AP27" s="494"/>
    </row>
    <row r="28" spans="3:42" ht="7.5" customHeight="1">
      <c r="C28" s="495"/>
      <c r="D28" s="494"/>
      <c r="E28" s="494"/>
      <c r="F28" s="494"/>
      <c r="G28" s="494"/>
      <c r="H28" s="494"/>
      <c r="I28" s="494"/>
      <c r="J28" s="494"/>
      <c r="K28" s="494"/>
      <c r="L28" s="494"/>
      <c r="M28" s="494"/>
      <c r="N28" s="494"/>
      <c r="O28" s="494"/>
      <c r="P28" s="494"/>
      <c r="Q28" s="494"/>
      <c r="R28" s="494"/>
      <c r="S28" s="494"/>
      <c r="T28" s="494"/>
      <c r="U28" s="494"/>
      <c r="V28" s="494"/>
      <c r="W28" s="494"/>
      <c r="X28" s="494"/>
      <c r="Y28" s="494"/>
      <c r="Z28" s="494"/>
      <c r="AA28" s="494"/>
      <c r="AB28" s="494"/>
      <c r="AC28" s="494"/>
      <c r="AD28" s="494"/>
      <c r="AE28" s="494"/>
      <c r="AF28" s="494"/>
      <c r="AG28" s="494"/>
      <c r="AH28" s="494"/>
      <c r="AI28" s="494"/>
      <c r="AJ28" s="494"/>
      <c r="AK28" s="494"/>
      <c r="AL28" s="494"/>
      <c r="AM28" s="494"/>
      <c r="AN28" s="494"/>
      <c r="AO28" s="494"/>
      <c r="AP28" s="494"/>
    </row>
    <row r="29" spans="3:42" s="469" customFormat="1" ht="15" customHeight="1">
      <c r="C29" s="496" t="s">
        <v>613</v>
      </c>
      <c r="D29" s="495"/>
      <c r="E29" s="495"/>
      <c r="F29" s="495"/>
      <c r="G29" s="495"/>
      <c r="H29" s="495"/>
      <c r="I29" s="489"/>
      <c r="J29" s="489"/>
      <c r="K29" s="489"/>
      <c r="L29" s="489"/>
      <c r="M29" s="489"/>
      <c r="N29" s="489"/>
      <c r="O29" s="495"/>
      <c r="P29" s="495"/>
      <c r="Q29" s="495"/>
      <c r="R29" s="495"/>
      <c r="S29" s="495"/>
      <c r="T29" s="495"/>
      <c r="U29" s="788"/>
      <c r="V29" s="788"/>
      <c r="W29" s="788"/>
      <c r="X29" s="788"/>
      <c r="Y29" s="788"/>
      <c r="Z29" s="788"/>
      <c r="AA29" s="495"/>
      <c r="AB29" s="495"/>
      <c r="AC29" s="495"/>
      <c r="AD29" s="495"/>
      <c r="AE29" s="495"/>
      <c r="AF29" s="495"/>
      <c r="AG29" s="495"/>
      <c r="AH29" s="495"/>
      <c r="AI29" s="495"/>
      <c r="AJ29" s="495"/>
      <c r="AK29" s="495"/>
      <c r="AL29" s="495"/>
    </row>
    <row r="30" spans="3:42" ht="9" customHeight="1">
      <c r="C30" s="497"/>
      <c r="D30" s="775" t="s">
        <v>614</v>
      </c>
      <c r="E30" s="775"/>
      <c r="F30" s="775"/>
      <c r="G30" s="775"/>
      <c r="H30" s="775"/>
      <c r="I30" s="775"/>
      <c r="J30" s="775" t="str">
        <f>J16</f>
        <v>Total Credit Exposure</v>
      </c>
      <c r="K30" s="775"/>
      <c r="L30" s="775"/>
      <c r="M30" s="775"/>
      <c r="N30" s="775"/>
      <c r="O30" s="775"/>
      <c r="P30" s="775"/>
      <c r="Q30" s="775"/>
      <c r="R30" s="768" t="str">
        <f>R16</f>
        <v>Collateral(Quality+General)</v>
      </c>
      <c r="S30" s="768"/>
      <c r="T30" s="768"/>
      <c r="U30" s="768"/>
      <c r="V30" s="768"/>
      <c r="W30" s="768"/>
      <c r="X30" s="768"/>
      <c r="Y30" s="775" t="str">
        <f>Y16</f>
        <v>Quality Guarantee</v>
      </c>
      <c r="Z30" s="775"/>
      <c r="AA30" s="775"/>
      <c r="AB30" s="775"/>
      <c r="AC30" s="775"/>
      <c r="AD30" s="775"/>
      <c r="AE30" s="775"/>
      <c r="AF30" s="775" t="str">
        <f>AF16</f>
        <v>Unsecured Credit</v>
      </c>
      <c r="AG30" s="775"/>
      <c r="AH30" s="775"/>
      <c r="AI30" s="775"/>
      <c r="AJ30" s="775"/>
      <c r="AK30" s="775"/>
      <c r="AL30" s="775"/>
    </row>
    <row r="31" spans="3:42" ht="9" customHeight="1">
      <c r="C31" s="497"/>
      <c r="D31" s="775"/>
      <c r="E31" s="775"/>
      <c r="F31" s="775"/>
      <c r="G31" s="775"/>
      <c r="H31" s="775"/>
      <c r="I31" s="775"/>
      <c r="J31" s="775"/>
      <c r="K31" s="775"/>
      <c r="L31" s="775"/>
      <c r="M31" s="775"/>
      <c r="N31" s="775"/>
      <c r="O31" s="775"/>
      <c r="P31" s="775"/>
      <c r="Q31" s="775"/>
      <c r="R31" s="768"/>
      <c r="S31" s="768"/>
      <c r="T31" s="768"/>
      <c r="U31" s="768"/>
      <c r="V31" s="768"/>
      <c r="W31" s="768"/>
      <c r="X31" s="768"/>
      <c r="Y31" s="775"/>
      <c r="Z31" s="775"/>
      <c r="AA31" s="775"/>
      <c r="AB31" s="775"/>
      <c r="AC31" s="775"/>
      <c r="AD31" s="775"/>
      <c r="AE31" s="775"/>
      <c r="AF31" s="775"/>
      <c r="AG31" s="775"/>
      <c r="AH31" s="775"/>
      <c r="AI31" s="775"/>
      <c r="AJ31" s="775"/>
      <c r="AK31" s="775"/>
      <c r="AL31" s="775"/>
    </row>
    <row r="32" spans="3:42" ht="9" customHeight="1">
      <c r="C32" s="497"/>
      <c r="D32" s="789"/>
      <c r="E32" s="789"/>
      <c r="F32" s="789"/>
      <c r="G32" s="789"/>
      <c r="H32" s="789"/>
      <c r="I32" s="789"/>
      <c r="J32" s="780"/>
      <c r="K32" s="780"/>
      <c r="L32" s="780"/>
      <c r="M32" s="780"/>
      <c r="N32" s="780"/>
      <c r="O32" s="780"/>
      <c r="P32" s="780"/>
      <c r="Q32" s="780"/>
      <c r="R32" s="780"/>
      <c r="S32" s="780"/>
      <c r="T32" s="780"/>
      <c r="U32" s="780"/>
      <c r="V32" s="780"/>
      <c r="W32" s="780"/>
      <c r="X32" s="780"/>
      <c r="Y32" s="780"/>
      <c r="Z32" s="780"/>
      <c r="AA32" s="780"/>
      <c r="AB32" s="780"/>
      <c r="AC32" s="780"/>
      <c r="AD32" s="780"/>
      <c r="AE32" s="780"/>
      <c r="AF32" s="790">
        <f>J32-SUM(R32:AE33)</f>
        <v>0</v>
      </c>
      <c r="AG32" s="790"/>
      <c r="AH32" s="790"/>
      <c r="AI32" s="790"/>
      <c r="AJ32" s="790"/>
      <c r="AK32" s="790"/>
      <c r="AL32" s="790"/>
    </row>
    <row r="33" spans="3:47" ht="9" customHeight="1">
      <c r="C33" s="497"/>
      <c r="D33" s="789"/>
      <c r="E33" s="789"/>
      <c r="F33" s="789"/>
      <c r="G33" s="789"/>
      <c r="H33" s="789"/>
      <c r="I33" s="789"/>
      <c r="J33" s="780"/>
      <c r="K33" s="780"/>
      <c r="L33" s="780"/>
      <c r="M33" s="780"/>
      <c r="N33" s="780"/>
      <c r="O33" s="780"/>
      <c r="P33" s="780"/>
      <c r="Q33" s="780"/>
      <c r="R33" s="780"/>
      <c r="S33" s="780"/>
      <c r="T33" s="780"/>
      <c r="U33" s="780"/>
      <c r="V33" s="780"/>
      <c r="W33" s="780"/>
      <c r="X33" s="780"/>
      <c r="Y33" s="780"/>
      <c r="Z33" s="780"/>
      <c r="AA33" s="780"/>
      <c r="AB33" s="780"/>
      <c r="AC33" s="780"/>
      <c r="AD33" s="780"/>
      <c r="AE33" s="780"/>
      <c r="AF33" s="790"/>
      <c r="AG33" s="790"/>
      <c r="AH33" s="790"/>
      <c r="AI33" s="790"/>
      <c r="AJ33" s="790"/>
      <c r="AK33" s="790"/>
      <c r="AL33" s="790"/>
    </row>
    <row r="34" spans="3:47" ht="9" customHeight="1">
      <c r="C34" s="497"/>
      <c r="D34" s="785"/>
      <c r="E34" s="785"/>
      <c r="F34" s="785"/>
      <c r="G34" s="785"/>
      <c r="H34" s="785"/>
      <c r="I34" s="785"/>
      <c r="J34" s="780"/>
      <c r="K34" s="780"/>
      <c r="L34" s="780"/>
      <c r="M34" s="780"/>
      <c r="N34" s="780"/>
      <c r="O34" s="780"/>
      <c r="P34" s="780"/>
      <c r="Q34" s="780"/>
      <c r="R34" s="780"/>
      <c r="S34" s="780"/>
      <c r="T34" s="780"/>
      <c r="U34" s="780"/>
      <c r="V34" s="780"/>
      <c r="W34" s="780"/>
      <c r="X34" s="780"/>
      <c r="Y34" s="780"/>
      <c r="Z34" s="780"/>
      <c r="AA34" s="780"/>
      <c r="AB34" s="780"/>
      <c r="AC34" s="780"/>
      <c r="AD34" s="780"/>
      <c r="AE34" s="780"/>
      <c r="AF34" s="781">
        <f>J34-SUM(R34:AE35)</f>
        <v>0</v>
      </c>
      <c r="AG34" s="781"/>
      <c r="AH34" s="781"/>
      <c r="AI34" s="781"/>
      <c r="AJ34" s="781"/>
      <c r="AK34" s="781"/>
      <c r="AL34" s="781"/>
    </row>
    <row r="35" spans="3:47" ht="9" customHeight="1">
      <c r="C35" s="497"/>
      <c r="D35" s="785"/>
      <c r="E35" s="785"/>
      <c r="F35" s="785"/>
      <c r="G35" s="785"/>
      <c r="H35" s="785"/>
      <c r="I35" s="785"/>
      <c r="J35" s="780"/>
      <c r="K35" s="780"/>
      <c r="L35" s="780"/>
      <c r="M35" s="780"/>
      <c r="N35" s="780"/>
      <c r="O35" s="780"/>
      <c r="P35" s="780"/>
      <c r="Q35" s="780"/>
      <c r="R35" s="780"/>
      <c r="S35" s="780"/>
      <c r="T35" s="780"/>
      <c r="U35" s="780"/>
      <c r="V35" s="780"/>
      <c r="W35" s="780"/>
      <c r="X35" s="780"/>
      <c r="Y35" s="780"/>
      <c r="Z35" s="780"/>
      <c r="AA35" s="780"/>
      <c r="AB35" s="780"/>
      <c r="AC35" s="780"/>
      <c r="AD35" s="780"/>
      <c r="AE35" s="780"/>
      <c r="AF35" s="781"/>
      <c r="AG35" s="781"/>
      <c r="AH35" s="781"/>
      <c r="AI35" s="781"/>
      <c r="AJ35" s="781"/>
      <c r="AK35" s="781"/>
      <c r="AL35" s="781"/>
    </row>
    <row r="36" spans="3:47" ht="9" customHeight="1">
      <c r="C36" s="497"/>
      <c r="D36" s="786"/>
      <c r="E36" s="786"/>
      <c r="F36" s="786"/>
      <c r="G36" s="786"/>
      <c r="H36" s="786"/>
      <c r="I36" s="786"/>
      <c r="J36" s="780"/>
      <c r="K36" s="780"/>
      <c r="L36" s="780"/>
      <c r="M36" s="780"/>
      <c r="N36" s="780"/>
      <c r="O36" s="780"/>
      <c r="P36" s="780"/>
      <c r="Q36" s="780"/>
      <c r="R36" s="780"/>
      <c r="S36" s="780"/>
      <c r="T36" s="780"/>
      <c r="U36" s="780"/>
      <c r="V36" s="780"/>
      <c r="W36" s="780"/>
      <c r="X36" s="780"/>
      <c r="Y36" s="780"/>
      <c r="Z36" s="780"/>
      <c r="AA36" s="780"/>
      <c r="AB36" s="780"/>
      <c r="AC36" s="780"/>
      <c r="AD36" s="780"/>
      <c r="AE36" s="780"/>
      <c r="AF36" s="781">
        <f>J36-SUM(R36:AE37)</f>
        <v>0</v>
      </c>
      <c r="AG36" s="781"/>
      <c r="AH36" s="781"/>
      <c r="AI36" s="781"/>
      <c r="AJ36" s="781"/>
      <c r="AK36" s="781"/>
      <c r="AL36" s="781"/>
      <c r="AN36" s="776" t="s">
        <v>615</v>
      </c>
      <c r="AO36" s="776"/>
      <c r="AP36" s="776"/>
    </row>
    <row r="37" spans="3:47" ht="9" customHeight="1">
      <c r="C37" s="497"/>
      <c r="D37" s="786"/>
      <c r="E37" s="786"/>
      <c r="F37" s="786"/>
      <c r="G37" s="786"/>
      <c r="H37" s="786"/>
      <c r="I37" s="786"/>
      <c r="J37" s="780"/>
      <c r="K37" s="780"/>
      <c r="L37" s="780"/>
      <c r="M37" s="780"/>
      <c r="N37" s="780"/>
      <c r="O37" s="780"/>
      <c r="P37" s="780"/>
      <c r="Q37" s="780"/>
      <c r="R37" s="780"/>
      <c r="S37" s="780"/>
      <c r="T37" s="780"/>
      <c r="U37" s="780"/>
      <c r="V37" s="780"/>
      <c r="W37" s="780"/>
      <c r="X37" s="780"/>
      <c r="Y37" s="780"/>
      <c r="Z37" s="780"/>
      <c r="AA37" s="780"/>
      <c r="AB37" s="780"/>
      <c r="AC37" s="780"/>
      <c r="AD37" s="780"/>
      <c r="AE37" s="780"/>
      <c r="AF37" s="781"/>
      <c r="AG37" s="781"/>
      <c r="AH37" s="781"/>
      <c r="AI37" s="781"/>
      <c r="AJ37" s="781"/>
      <c r="AK37" s="781"/>
      <c r="AL37" s="781"/>
      <c r="AN37" s="776"/>
      <c r="AO37" s="776"/>
      <c r="AP37" s="776"/>
    </row>
    <row r="38" spans="3:47" ht="17.25" customHeight="1">
      <c r="C38" s="497"/>
      <c r="D38" s="777" t="s">
        <v>609</v>
      </c>
      <c r="E38" s="777"/>
      <c r="F38" s="777"/>
      <c r="G38" s="777"/>
      <c r="H38" s="777"/>
      <c r="I38" s="777"/>
      <c r="J38" s="778" t="s">
        <v>606</v>
      </c>
      <c r="K38" s="778"/>
      <c r="L38" s="778"/>
      <c r="M38" s="778"/>
      <c r="N38" s="779" t="s">
        <v>607</v>
      </c>
      <c r="O38" s="779"/>
      <c r="P38" s="779"/>
      <c r="Q38" s="779"/>
      <c r="R38" s="780"/>
      <c r="S38" s="780"/>
      <c r="T38" s="780"/>
      <c r="U38" s="780"/>
      <c r="V38" s="780"/>
      <c r="W38" s="780"/>
      <c r="X38" s="780"/>
      <c r="Y38" s="780"/>
      <c r="Z38" s="780"/>
      <c r="AA38" s="780"/>
      <c r="AB38" s="780"/>
      <c r="AC38" s="780"/>
      <c r="AD38" s="780"/>
      <c r="AE38" s="780"/>
      <c r="AF38" s="781">
        <f>N39-SUM(R38:AE39)</f>
        <v>0</v>
      </c>
      <c r="AG38" s="781"/>
      <c r="AH38" s="781"/>
      <c r="AI38" s="781"/>
      <c r="AJ38" s="781"/>
      <c r="AK38" s="781"/>
      <c r="AL38" s="781"/>
      <c r="AN38" s="776"/>
      <c r="AO38" s="776"/>
      <c r="AP38" s="776"/>
    </row>
    <row r="39" spans="3:47" ht="17.25" customHeight="1">
      <c r="C39" s="497"/>
      <c r="D39" s="777"/>
      <c r="E39" s="777"/>
      <c r="F39" s="777"/>
      <c r="G39" s="777"/>
      <c r="H39" s="777"/>
      <c r="I39" s="777"/>
      <c r="J39" s="782"/>
      <c r="K39" s="782"/>
      <c r="L39" s="782"/>
      <c r="M39" s="782"/>
      <c r="N39" s="783">
        <f>J39*0.7</f>
        <v>0</v>
      </c>
      <c r="O39" s="783"/>
      <c r="P39" s="783"/>
      <c r="Q39" s="783"/>
      <c r="R39" s="780"/>
      <c r="S39" s="780"/>
      <c r="T39" s="780"/>
      <c r="U39" s="780"/>
      <c r="V39" s="780"/>
      <c r="W39" s="780"/>
      <c r="X39" s="780"/>
      <c r="Y39" s="780"/>
      <c r="Z39" s="780"/>
      <c r="AA39" s="780"/>
      <c r="AB39" s="780"/>
      <c r="AC39" s="780"/>
      <c r="AD39" s="780"/>
      <c r="AE39" s="780"/>
      <c r="AF39" s="781"/>
      <c r="AG39" s="781"/>
      <c r="AH39" s="781"/>
      <c r="AI39" s="781"/>
      <c r="AJ39" s="781"/>
      <c r="AK39" s="781"/>
      <c r="AL39" s="781"/>
      <c r="AN39" s="784" t="e">
        <f>IF(OR(AT46="H.O.",AU46="H.O."),"H.O.","In-house")</f>
        <v>#N/A</v>
      </c>
      <c r="AO39" s="784"/>
      <c r="AP39" s="784"/>
    </row>
    <row r="40" spans="3:47" ht="3.75" customHeight="1">
      <c r="C40" s="495"/>
      <c r="D40" s="761"/>
      <c r="E40" s="761"/>
      <c r="F40" s="761"/>
      <c r="G40" s="761"/>
      <c r="H40" s="761"/>
      <c r="I40" s="761"/>
      <c r="J40" s="761"/>
      <c r="K40" s="761"/>
      <c r="L40" s="761"/>
      <c r="M40" s="761"/>
      <c r="N40" s="761"/>
      <c r="O40" s="761"/>
      <c r="P40" s="761"/>
      <c r="Q40" s="761"/>
      <c r="R40" s="761"/>
      <c r="S40" s="761"/>
      <c r="T40" s="761"/>
      <c r="U40" s="761"/>
      <c r="V40" s="761"/>
      <c r="W40" s="761"/>
      <c r="X40" s="761"/>
      <c r="Y40" s="761"/>
      <c r="Z40" s="761"/>
      <c r="AA40" s="761"/>
      <c r="AB40" s="761"/>
      <c r="AC40" s="761"/>
      <c r="AD40" s="761"/>
      <c r="AE40" s="761"/>
      <c r="AF40" s="761"/>
      <c r="AG40" s="761"/>
      <c r="AH40" s="761"/>
      <c r="AI40" s="761"/>
      <c r="AJ40" s="761"/>
      <c r="AK40" s="761"/>
      <c r="AL40" s="761"/>
    </row>
    <row r="41" spans="3:47" ht="15" customHeight="1">
      <c r="C41" s="496" t="s">
        <v>616</v>
      </c>
      <c r="D41" s="495"/>
      <c r="E41" s="495"/>
      <c r="F41" s="495"/>
      <c r="G41" s="495"/>
      <c r="H41" s="495"/>
      <c r="I41" s="495"/>
      <c r="J41" s="495"/>
      <c r="K41" s="495"/>
      <c r="L41" s="495"/>
      <c r="M41" s="495"/>
      <c r="N41" s="495"/>
      <c r="P41" s="489"/>
      <c r="Q41" s="489"/>
      <c r="R41" s="489"/>
      <c r="S41" s="489" t="str">
        <f>IF(AND($G$12="No",$Z$12="Not reflect"),"[Input the same amount for the Total Credit Exposure and Unsecured Credit]","　")</f>
        <v>　</v>
      </c>
      <c r="T41" s="489"/>
      <c r="V41" s="489"/>
      <c r="W41" s="489"/>
      <c r="X41" s="489"/>
      <c r="Y41" s="489"/>
      <c r="Z41" s="489"/>
      <c r="AA41" s="489"/>
      <c r="AB41" s="489"/>
      <c r="AC41" s="489"/>
      <c r="AD41" s="489"/>
      <c r="AE41" s="489"/>
      <c r="AF41" s="489"/>
      <c r="AG41" s="489"/>
      <c r="AH41" s="489"/>
      <c r="AI41" s="489"/>
      <c r="AJ41" s="489"/>
      <c r="AK41" s="489"/>
      <c r="AL41" s="489"/>
      <c r="AN41" s="498"/>
      <c r="AO41" s="498"/>
      <c r="AP41" s="498"/>
      <c r="AQ41" s="499"/>
      <c r="AR41" s="773" t="s">
        <v>617</v>
      </c>
      <c r="AS41" s="773"/>
      <c r="AT41" s="774" t="s">
        <v>618</v>
      </c>
      <c r="AU41" s="774"/>
    </row>
    <row r="42" spans="3:47" ht="9" customHeight="1">
      <c r="D42" s="775"/>
      <c r="E42" s="775"/>
      <c r="F42" s="775"/>
      <c r="G42" s="775"/>
      <c r="H42" s="775"/>
      <c r="I42" s="775"/>
      <c r="J42" s="775" t="str">
        <f>J16</f>
        <v>Total Credit Exposure</v>
      </c>
      <c r="K42" s="775"/>
      <c r="L42" s="775"/>
      <c r="M42" s="775"/>
      <c r="N42" s="775"/>
      <c r="O42" s="775"/>
      <c r="P42" s="775"/>
      <c r="Q42" s="775"/>
      <c r="R42" s="768" t="str">
        <f>R16</f>
        <v>Collateral(Quality+General)</v>
      </c>
      <c r="S42" s="768"/>
      <c r="T42" s="768"/>
      <c r="U42" s="768"/>
      <c r="V42" s="768"/>
      <c r="W42" s="768"/>
      <c r="X42" s="768"/>
      <c r="Y42" s="775" t="str">
        <f>Y16</f>
        <v>Quality Guarantee</v>
      </c>
      <c r="Z42" s="775"/>
      <c r="AA42" s="775"/>
      <c r="AB42" s="775"/>
      <c r="AC42" s="775"/>
      <c r="AD42" s="775"/>
      <c r="AE42" s="775"/>
      <c r="AF42" s="775" t="str">
        <f>AF16</f>
        <v>Unsecured Credit</v>
      </c>
      <c r="AG42" s="775"/>
      <c r="AH42" s="775"/>
      <c r="AI42" s="775"/>
      <c r="AJ42" s="775"/>
      <c r="AK42" s="775"/>
      <c r="AL42" s="775"/>
      <c r="AN42" s="776" t="s">
        <v>619</v>
      </c>
      <c r="AO42" s="776"/>
      <c r="AP42" s="776"/>
      <c r="AQ42" s="500"/>
      <c r="AR42" s="773" t="str">
        <f>T5&amp;"_Total"</f>
        <v>_Total</v>
      </c>
      <c r="AS42" s="773" t="str">
        <f>T5&amp;"_Unsecured"</f>
        <v>_Unsecured</v>
      </c>
      <c r="AT42" s="774"/>
      <c r="AU42" s="774"/>
    </row>
    <row r="43" spans="3:47" ht="9" customHeight="1">
      <c r="D43" s="775"/>
      <c r="E43" s="775"/>
      <c r="F43" s="775"/>
      <c r="G43" s="775"/>
      <c r="H43" s="775"/>
      <c r="I43" s="775"/>
      <c r="J43" s="775"/>
      <c r="K43" s="775"/>
      <c r="L43" s="775"/>
      <c r="M43" s="775"/>
      <c r="N43" s="775"/>
      <c r="O43" s="775"/>
      <c r="P43" s="775"/>
      <c r="Q43" s="775"/>
      <c r="R43" s="768"/>
      <c r="S43" s="768"/>
      <c r="T43" s="768"/>
      <c r="U43" s="768"/>
      <c r="V43" s="768"/>
      <c r="W43" s="768"/>
      <c r="X43" s="768"/>
      <c r="Y43" s="775"/>
      <c r="Z43" s="775"/>
      <c r="AA43" s="775"/>
      <c r="AB43" s="775"/>
      <c r="AC43" s="775"/>
      <c r="AD43" s="775"/>
      <c r="AE43" s="775"/>
      <c r="AF43" s="775"/>
      <c r="AG43" s="775"/>
      <c r="AH43" s="775"/>
      <c r="AI43" s="775"/>
      <c r="AJ43" s="775"/>
      <c r="AK43" s="775"/>
      <c r="AL43" s="775"/>
      <c r="AN43" s="776"/>
      <c r="AO43" s="776"/>
      <c r="AP43" s="776"/>
      <c r="AQ43" s="500"/>
      <c r="AR43" s="773"/>
      <c r="AS43" s="773"/>
      <c r="AT43" s="774"/>
      <c r="AU43" s="774"/>
    </row>
    <row r="44" spans="3:47" ht="9.75" customHeight="1">
      <c r="D44" s="768" t="s">
        <v>620</v>
      </c>
      <c r="E44" s="768"/>
      <c r="F44" s="768"/>
      <c r="G44" s="768"/>
      <c r="H44" s="768"/>
      <c r="I44" s="768"/>
      <c r="J44" s="769">
        <f>SUM(N24,J32,J34,N39,J36)</f>
        <v>0</v>
      </c>
      <c r="K44" s="769"/>
      <c r="L44" s="769"/>
      <c r="M44" s="769"/>
      <c r="N44" s="769"/>
      <c r="O44" s="769"/>
      <c r="P44" s="769"/>
      <c r="Q44" s="769"/>
      <c r="R44" s="769">
        <f>SUM(R20:X25,R32:X37,R38)</f>
        <v>0</v>
      </c>
      <c r="S44" s="769"/>
      <c r="T44" s="769"/>
      <c r="U44" s="769"/>
      <c r="V44" s="769"/>
      <c r="W44" s="769"/>
      <c r="X44" s="769"/>
      <c r="Y44" s="769">
        <f>SUM(Y20,Y32:AE37,Y38)</f>
        <v>0</v>
      </c>
      <c r="Z44" s="769"/>
      <c r="AA44" s="769"/>
      <c r="AB44" s="769"/>
      <c r="AC44" s="769"/>
      <c r="AD44" s="769"/>
      <c r="AE44" s="769"/>
      <c r="AF44" s="769">
        <f>J44-SUM(R44:AE45)</f>
        <v>0</v>
      </c>
      <c r="AG44" s="769"/>
      <c r="AH44" s="769"/>
      <c r="AI44" s="769"/>
      <c r="AJ44" s="769"/>
      <c r="AK44" s="769"/>
      <c r="AL44" s="769"/>
      <c r="AN44" s="776"/>
      <c r="AO44" s="776"/>
      <c r="AP44" s="776"/>
      <c r="AQ44" s="771" t="str">
        <f>LEFT(AK8,1)&amp;"_EXP"</f>
        <v>_EXP</v>
      </c>
      <c r="AR44" s="772" t="e">
        <f>INDEX('[25]CAA determination Table'!$D$6:$K$11,MATCH('CAA Determination Worksheet'!AR$42,'[25]CAA determination Table'!$A$6:$A$11,0),MATCH('CAA Determination Worksheet'!$AQ44,'[25]CAA determination Table'!$D$2:$K$2,0))</f>
        <v>#N/A</v>
      </c>
      <c r="AS44" s="772" t="e">
        <f>INDEX('[25]CAA determination Table'!$D$6:$K$11,MATCH('CAA Determination Worksheet'!AS$42,'[25]CAA determination Table'!$A$6:$A$11,0),MATCH('CAA Determination Worksheet'!$AQ44,'[25]CAA determination Table'!$D$2:$K$2,0))</f>
        <v>#N/A</v>
      </c>
      <c r="AT44" s="760" t="e">
        <f>IF(J44&gt;AR44,"H.O.","In-house")</f>
        <v>#N/A</v>
      </c>
      <c r="AU44" s="760" t="e">
        <f>IF(AF44&gt;AS44,"H.O.","In-house")</f>
        <v>#N/A</v>
      </c>
    </row>
    <row r="45" spans="3:47" ht="9.75" customHeight="1">
      <c r="D45" s="768"/>
      <c r="E45" s="768"/>
      <c r="F45" s="768"/>
      <c r="G45" s="768"/>
      <c r="H45" s="768"/>
      <c r="I45" s="768"/>
      <c r="J45" s="769"/>
      <c r="K45" s="769"/>
      <c r="L45" s="769"/>
      <c r="M45" s="769"/>
      <c r="N45" s="769"/>
      <c r="O45" s="769"/>
      <c r="P45" s="769"/>
      <c r="Q45" s="769"/>
      <c r="R45" s="769"/>
      <c r="S45" s="769"/>
      <c r="T45" s="769"/>
      <c r="U45" s="769"/>
      <c r="V45" s="769"/>
      <c r="W45" s="769"/>
      <c r="X45" s="769"/>
      <c r="Y45" s="769"/>
      <c r="Z45" s="769"/>
      <c r="AA45" s="769"/>
      <c r="AB45" s="769"/>
      <c r="AC45" s="769"/>
      <c r="AD45" s="769"/>
      <c r="AE45" s="769"/>
      <c r="AF45" s="769"/>
      <c r="AG45" s="769"/>
      <c r="AH45" s="769"/>
      <c r="AI45" s="769"/>
      <c r="AJ45" s="769"/>
      <c r="AK45" s="769"/>
      <c r="AL45" s="769"/>
      <c r="AN45" s="776"/>
      <c r="AO45" s="776"/>
      <c r="AP45" s="776"/>
      <c r="AQ45" s="771"/>
      <c r="AR45" s="772"/>
      <c r="AS45" s="772"/>
      <c r="AT45" s="760"/>
      <c r="AU45" s="760"/>
    </row>
    <row r="46" spans="3:47" ht="9.75" customHeight="1">
      <c r="D46" s="768" t="s">
        <v>621</v>
      </c>
      <c r="E46" s="768"/>
      <c r="F46" s="768"/>
      <c r="G46" s="768"/>
      <c r="H46" s="768"/>
      <c r="I46" s="768"/>
      <c r="J46" s="769">
        <f>SUM(J32,J34,N39,J36)</f>
        <v>0</v>
      </c>
      <c r="K46" s="769"/>
      <c r="L46" s="769"/>
      <c r="M46" s="769"/>
      <c r="N46" s="769"/>
      <c r="O46" s="769"/>
      <c r="P46" s="769"/>
      <c r="Q46" s="769"/>
      <c r="R46" s="769">
        <f>SUM(R32:X39)</f>
        <v>0</v>
      </c>
      <c r="S46" s="769"/>
      <c r="T46" s="769"/>
      <c r="U46" s="769"/>
      <c r="V46" s="769"/>
      <c r="W46" s="769"/>
      <c r="X46" s="769"/>
      <c r="Y46" s="769">
        <f>SUM(Y32:AE39)</f>
        <v>0</v>
      </c>
      <c r="Z46" s="769"/>
      <c r="AA46" s="769"/>
      <c r="AB46" s="769"/>
      <c r="AC46" s="769"/>
      <c r="AD46" s="769"/>
      <c r="AE46" s="769"/>
      <c r="AF46" s="769">
        <f>SUM(AF32:AL39)</f>
        <v>0</v>
      </c>
      <c r="AG46" s="769"/>
      <c r="AH46" s="769"/>
      <c r="AI46" s="769"/>
      <c r="AJ46" s="769"/>
      <c r="AK46" s="769"/>
      <c r="AL46" s="769"/>
      <c r="AN46" s="770" t="e">
        <f>IF(OR(AT44="H.O.",AU44="H.O."),"H.O.","In-house")</f>
        <v>#N/A</v>
      </c>
      <c r="AO46" s="770"/>
      <c r="AP46" s="770"/>
      <c r="AQ46" s="771" t="str">
        <f>LEFT(AK8,1)&amp;"_Net"</f>
        <v>_Net</v>
      </c>
      <c r="AR46" s="772" t="e">
        <f>INDEX('[25]CAA determination Table'!$D$6:$K$11,MATCH('CAA Determination Worksheet'!AR$42,'[25]CAA determination Table'!$A$6:$A$11,0),MATCH('CAA Determination Worksheet'!$AQ46,'[25]CAA determination Table'!$D$2:$K$2,0))</f>
        <v>#N/A</v>
      </c>
      <c r="AS46" s="772" t="e">
        <f>INDEX('[25]CAA determination Table'!$D$6:$K$11,MATCH('CAA Determination Worksheet'!AS$42,'[25]CAA determination Table'!$A$6:$A$11,0),MATCH('CAA Determination Worksheet'!$AQ46,'[25]CAA determination Table'!$D$2:$K$2,0))</f>
        <v>#N/A</v>
      </c>
      <c r="AT46" s="760" t="e">
        <f>IF(J46&gt;AR46,"H.O.","In-house")</f>
        <v>#N/A</v>
      </c>
      <c r="AU46" s="760" t="e">
        <f>IF(AF46&gt;AS46,"H.O.","In-house")</f>
        <v>#N/A</v>
      </c>
    </row>
    <row r="47" spans="3:47" ht="9.75" customHeight="1">
      <c r="D47" s="768"/>
      <c r="E47" s="768"/>
      <c r="F47" s="768"/>
      <c r="G47" s="768"/>
      <c r="H47" s="768"/>
      <c r="I47" s="768"/>
      <c r="J47" s="769"/>
      <c r="K47" s="769"/>
      <c r="L47" s="769"/>
      <c r="M47" s="769"/>
      <c r="N47" s="769"/>
      <c r="O47" s="769"/>
      <c r="P47" s="769"/>
      <c r="Q47" s="769"/>
      <c r="R47" s="769"/>
      <c r="S47" s="769"/>
      <c r="T47" s="769"/>
      <c r="U47" s="769"/>
      <c r="V47" s="769"/>
      <c r="W47" s="769"/>
      <c r="X47" s="769"/>
      <c r="Y47" s="769"/>
      <c r="Z47" s="769"/>
      <c r="AA47" s="769"/>
      <c r="AB47" s="769"/>
      <c r="AC47" s="769"/>
      <c r="AD47" s="769"/>
      <c r="AE47" s="769"/>
      <c r="AF47" s="769"/>
      <c r="AG47" s="769"/>
      <c r="AH47" s="769"/>
      <c r="AI47" s="769"/>
      <c r="AJ47" s="769"/>
      <c r="AK47" s="769"/>
      <c r="AL47" s="769"/>
      <c r="AN47" s="770"/>
      <c r="AO47" s="770"/>
      <c r="AP47" s="770"/>
      <c r="AQ47" s="771"/>
      <c r="AR47" s="772"/>
      <c r="AS47" s="772"/>
      <c r="AT47" s="760"/>
      <c r="AU47" s="760"/>
    </row>
    <row r="48" spans="3:47" ht="12.75" customHeight="1">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1"/>
      <c r="AD48" s="761"/>
      <c r="AE48" s="761"/>
      <c r="AF48" s="761"/>
      <c r="AG48" s="761"/>
      <c r="AH48" s="761"/>
      <c r="AI48" s="761"/>
      <c r="AJ48" s="761"/>
      <c r="AK48" s="761"/>
      <c r="AL48" s="761"/>
      <c r="AM48" s="761"/>
      <c r="AN48" s="761"/>
      <c r="AO48" s="761"/>
      <c r="AP48" s="761"/>
    </row>
    <row r="49" spans="3:42" ht="3" customHeight="1">
      <c r="D49" s="761"/>
      <c r="E49" s="761"/>
      <c r="F49" s="761"/>
      <c r="G49" s="761"/>
      <c r="H49" s="761"/>
      <c r="I49" s="761"/>
      <c r="J49" s="761"/>
      <c r="K49" s="761"/>
      <c r="L49" s="761"/>
      <c r="M49" s="761"/>
      <c r="N49" s="761"/>
      <c r="O49" s="761"/>
      <c r="P49" s="761"/>
      <c r="Q49" s="761"/>
      <c r="R49" s="761"/>
      <c r="S49" s="761"/>
      <c r="T49" s="761"/>
      <c r="U49" s="761"/>
      <c r="V49" s="761"/>
      <c r="W49" s="761"/>
      <c r="X49" s="761"/>
      <c r="Y49" s="761"/>
      <c r="Z49" s="761"/>
      <c r="AA49" s="761"/>
      <c r="AB49" s="761"/>
      <c r="AC49" s="761"/>
      <c r="AD49" s="761"/>
      <c r="AE49" s="761"/>
      <c r="AF49" s="761"/>
      <c r="AG49" s="761"/>
      <c r="AH49" s="761"/>
      <c r="AI49" s="761"/>
      <c r="AJ49" s="761"/>
      <c r="AK49" s="761"/>
      <c r="AL49" s="761"/>
      <c r="AM49" s="761"/>
      <c r="AN49" s="761"/>
      <c r="AO49" s="761"/>
      <c r="AP49" s="761"/>
    </row>
    <row r="50" spans="3:42" s="469" customFormat="1" ht="14.25" customHeight="1">
      <c r="C50" s="488" t="s">
        <v>622</v>
      </c>
      <c r="AI50" s="501"/>
      <c r="AJ50" s="501"/>
      <c r="AK50" s="501"/>
      <c r="AL50" s="501"/>
      <c r="AM50" s="501"/>
    </row>
    <row r="51" spans="3:42" s="473" customFormat="1" ht="14.25" customHeight="1">
      <c r="C51" s="502"/>
      <c r="D51" s="503" t="s">
        <v>623</v>
      </c>
      <c r="E51" s="504"/>
      <c r="F51" s="504"/>
      <c r="G51" s="504"/>
      <c r="H51" s="504"/>
      <c r="I51" s="504"/>
      <c r="J51" s="504"/>
      <c r="K51" s="504"/>
      <c r="L51" s="504"/>
      <c r="M51" s="504"/>
      <c r="N51" s="504"/>
      <c r="O51" s="504"/>
      <c r="P51" s="504"/>
      <c r="Q51" s="504"/>
      <c r="R51" s="504"/>
      <c r="S51" s="504"/>
      <c r="T51" s="504"/>
      <c r="U51" s="504"/>
      <c r="V51" s="504"/>
      <c r="W51" s="504"/>
      <c r="X51" s="504"/>
      <c r="Y51" s="504"/>
      <c r="Z51" s="504"/>
      <c r="AA51" s="504"/>
      <c r="AB51" s="504"/>
      <c r="AC51" s="504"/>
      <c r="AD51" s="504"/>
      <c r="AE51" s="504"/>
      <c r="AF51" s="504"/>
      <c r="AG51" s="504"/>
      <c r="AH51" s="504"/>
      <c r="AI51" s="504"/>
      <c r="AJ51" s="504"/>
      <c r="AK51" s="504"/>
      <c r="AL51" s="504"/>
      <c r="AM51" s="504"/>
      <c r="AN51" s="505"/>
      <c r="AO51" s="469"/>
      <c r="AP51" s="506"/>
    </row>
    <row r="52" spans="3:42" s="473" customFormat="1" ht="14.25" customHeight="1">
      <c r="C52" s="502"/>
      <c r="D52" s="507"/>
      <c r="E52" s="508"/>
      <c r="F52" s="509" t="s">
        <v>624</v>
      </c>
      <c r="G52" s="478"/>
      <c r="H52" s="478"/>
      <c r="I52" s="478"/>
      <c r="J52" s="478"/>
      <c r="K52" s="478"/>
      <c r="L52" s="478"/>
      <c r="M52" s="478"/>
      <c r="N52" s="478"/>
      <c r="O52" s="478"/>
      <c r="P52" s="478"/>
      <c r="Q52" s="478"/>
      <c r="Y52" s="478"/>
      <c r="Z52" s="478"/>
      <c r="AE52" s="478"/>
      <c r="AF52" s="478"/>
      <c r="AG52" s="478"/>
      <c r="AH52" s="478"/>
      <c r="AI52" s="478"/>
      <c r="AJ52" s="478"/>
      <c r="AK52" s="478"/>
      <c r="AL52" s="478"/>
      <c r="AM52" s="478"/>
      <c r="AN52" s="510"/>
      <c r="AO52" s="469"/>
      <c r="AP52" s="506"/>
    </row>
    <row r="53" spans="3:42" s="473" customFormat="1" ht="14.25" customHeight="1">
      <c r="C53" s="502"/>
      <c r="D53" s="507"/>
      <c r="E53" s="508"/>
      <c r="F53" s="509" t="s">
        <v>625</v>
      </c>
      <c r="G53" s="478"/>
      <c r="H53" s="478"/>
      <c r="I53" s="478"/>
      <c r="J53" s="478"/>
      <c r="K53" s="478"/>
      <c r="L53" s="478"/>
      <c r="M53" s="478"/>
      <c r="N53" s="478"/>
      <c r="O53" s="478"/>
      <c r="P53" s="478"/>
      <c r="Q53" s="478"/>
      <c r="Y53" s="478"/>
      <c r="Z53" s="478"/>
      <c r="AE53" s="478"/>
      <c r="AF53" s="478"/>
      <c r="AG53" s="478"/>
      <c r="AH53" s="478"/>
      <c r="AI53" s="478"/>
      <c r="AJ53" s="478"/>
      <c r="AK53" s="478"/>
      <c r="AL53" s="478"/>
      <c r="AM53" s="478"/>
      <c r="AN53" s="510"/>
      <c r="AO53" s="469"/>
      <c r="AP53" s="506"/>
    </row>
    <row r="54" spans="3:42" s="473" customFormat="1" ht="14.25" customHeight="1">
      <c r="C54" s="502"/>
      <c r="D54" s="507"/>
      <c r="E54" s="508"/>
      <c r="F54" s="509" t="s">
        <v>626</v>
      </c>
      <c r="G54" s="478"/>
      <c r="H54" s="478"/>
      <c r="I54" s="478"/>
      <c r="J54" s="478"/>
      <c r="K54" s="478"/>
      <c r="L54" s="478"/>
      <c r="M54" s="478"/>
      <c r="N54" s="478"/>
      <c r="O54" s="478"/>
      <c r="P54" s="478"/>
      <c r="Q54" s="478"/>
      <c r="W54" s="478"/>
      <c r="X54" s="478"/>
      <c r="Y54" s="478"/>
      <c r="Z54" s="478"/>
      <c r="AE54" s="478"/>
      <c r="AF54" s="478"/>
      <c r="AG54" s="478"/>
      <c r="AH54" s="478"/>
      <c r="AI54" s="478"/>
      <c r="AJ54" s="478"/>
      <c r="AK54" s="478"/>
      <c r="AL54" s="478"/>
      <c r="AM54" s="478"/>
      <c r="AN54" s="510"/>
      <c r="AO54" s="469"/>
      <c r="AP54" s="506"/>
    </row>
    <row r="55" spans="3:42" s="473" customFormat="1" ht="14.25" customHeight="1">
      <c r="C55" s="502"/>
      <c r="D55" s="507"/>
      <c r="E55" s="508"/>
      <c r="F55" s="509" t="s">
        <v>627</v>
      </c>
      <c r="G55" s="478"/>
      <c r="H55" s="478"/>
      <c r="I55" s="478"/>
      <c r="J55" s="478"/>
      <c r="K55" s="478"/>
      <c r="L55" s="478"/>
      <c r="M55" s="478"/>
      <c r="N55" s="478"/>
      <c r="O55" s="478"/>
      <c r="P55" s="478"/>
      <c r="Q55" s="478"/>
      <c r="W55" s="478"/>
      <c r="X55" s="478"/>
      <c r="Y55" s="478"/>
      <c r="Z55" s="478"/>
      <c r="AE55" s="478"/>
      <c r="AF55" s="478"/>
      <c r="AG55" s="478"/>
      <c r="AH55" s="478"/>
      <c r="AI55" s="478"/>
      <c r="AJ55" s="478"/>
      <c r="AK55" s="478"/>
      <c r="AL55" s="478"/>
      <c r="AM55" s="478"/>
      <c r="AN55" s="510"/>
      <c r="AO55" s="469"/>
      <c r="AP55" s="506"/>
    </row>
    <row r="56" spans="3:42" s="473" customFormat="1" ht="14.25" customHeight="1">
      <c r="C56" s="502"/>
      <c r="D56" s="507"/>
      <c r="E56" s="508"/>
      <c r="F56" s="509" t="s">
        <v>628</v>
      </c>
      <c r="G56" s="478"/>
      <c r="H56" s="478"/>
      <c r="I56" s="478"/>
      <c r="J56" s="478"/>
      <c r="K56" s="478"/>
      <c r="L56" s="478"/>
      <c r="M56" s="478"/>
      <c r="N56" s="478"/>
      <c r="O56" s="478"/>
      <c r="P56" s="478"/>
      <c r="Q56" s="478"/>
      <c r="W56" s="478"/>
      <c r="X56" s="478"/>
      <c r="Y56" s="478"/>
      <c r="Z56" s="478"/>
      <c r="AE56" s="478"/>
      <c r="AF56" s="478"/>
      <c r="AG56" s="478"/>
      <c r="AH56" s="478"/>
      <c r="AI56" s="478"/>
      <c r="AJ56" s="478"/>
      <c r="AK56" s="478"/>
      <c r="AL56" s="478"/>
      <c r="AM56" s="478"/>
      <c r="AN56" s="510"/>
      <c r="AO56" s="469"/>
      <c r="AP56" s="506"/>
    </row>
    <row r="57" spans="3:42" s="473" customFormat="1" ht="14.25" customHeight="1">
      <c r="C57" s="502"/>
      <c r="D57" s="507"/>
      <c r="E57" s="508"/>
      <c r="F57" s="509" t="s">
        <v>629</v>
      </c>
      <c r="G57" s="511"/>
      <c r="H57" s="478"/>
      <c r="I57" s="478"/>
      <c r="J57" s="478"/>
      <c r="K57" s="478"/>
      <c r="L57" s="478"/>
      <c r="M57" s="478"/>
      <c r="N57" s="478"/>
      <c r="O57" s="478"/>
      <c r="P57" s="478"/>
      <c r="Q57" s="478"/>
      <c r="W57" s="478"/>
      <c r="X57" s="478"/>
      <c r="Y57" s="478"/>
      <c r="Z57" s="478"/>
      <c r="AE57" s="478"/>
      <c r="AF57" s="478"/>
      <c r="AG57" s="478"/>
      <c r="AH57" s="478"/>
      <c r="AI57" s="478"/>
      <c r="AJ57" s="478"/>
      <c r="AK57" s="478"/>
      <c r="AL57" s="478"/>
      <c r="AM57" s="478"/>
      <c r="AN57" s="510"/>
      <c r="AO57" s="469"/>
      <c r="AP57" s="506"/>
    </row>
    <row r="58" spans="3:42" s="473" customFormat="1" ht="14.25" customHeight="1">
      <c r="C58" s="502"/>
      <c r="D58" s="507"/>
      <c r="E58" s="508"/>
      <c r="F58" s="509" t="s">
        <v>630</v>
      </c>
      <c r="G58" s="511"/>
      <c r="H58" s="478"/>
      <c r="I58" s="478"/>
      <c r="J58" s="478"/>
      <c r="K58" s="478"/>
      <c r="L58" s="478"/>
      <c r="M58" s="478"/>
      <c r="N58" s="478"/>
      <c r="O58" s="478"/>
      <c r="P58" s="478"/>
      <c r="Q58" s="478"/>
      <c r="W58" s="478"/>
      <c r="X58" s="478"/>
      <c r="Y58" s="478"/>
      <c r="Z58" s="478"/>
      <c r="AE58" s="478"/>
      <c r="AF58" s="478"/>
      <c r="AG58" s="478"/>
      <c r="AH58" s="478"/>
      <c r="AI58" s="478"/>
      <c r="AJ58" s="478"/>
      <c r="AK58" s="478"/>
      <c r="AL58" s="478"/>
      <c r="AM58" s="478"/>
      <c r="AN58" s="510"/>
      <c r="AO58" s="469"/>
      <c r="AP58" s="506"/>
    </row>
    <row r="59" spans="3:42" s="473" customFormat="1" ht="14.25" customHeight="1">
      <c r="C59" s="502"/>
      <c r="D59" s="507"/>
      <c r="E59" s="508"/>
      <c r="F59" s="509" t="s">
        <v>631</v>
      </c>
      <c r="G59" s="511"/>
      <c r="H59" s="478"/>
      <c r="I59" s="478"/>
      <c r="J59" s="478"/>
      <c r="K59" s="478"/>
      <c r="L59" s="478"/>
      <c r="M59" s="478"/>
      <c r="N59" s="478"/>
      <c r="O59" s="478"/>
      <c r="P59" s="478"/>
      <c r="Q59" s="478"/>
      <c r="W59" s="478"/>
      <c r="X59" s="478"/>
      <c r="Y59" s="478"/>
      <c r="Z59" s="478"/>
      <c r="AE59" s="478"/>
      <c r="AF59" s="478"/>
      <c r="AG59" s="478"/>
      <c r="AH59" s="478"/>
      <c r="AI59" s="478"/>
      <c r="AJ59" s="478"/>
      <c r="AK59" s="478"/>
      <c r="AL59" s="478"/>
      <c r="AM59" s="478"/>
      <c r="AN59" s="510"/>
      <c r="AO59" s="469"/>
      <c r="AP59" s="506"/>
    </row>
    <row r="60" spans="3:42" s="473" customFormat="1" ht="14.25" customHeight="1">
      <c r="C60" s="502"/>
      <c r="D60" s="507"/>
      <c r="E60" s="512"/>
      <c r="F60" s="478"/>
      <c r="G60" s="478"/>
      <c r="H60" s="478"/>
      <c r="I60" s="478"/>
      <c r="J60" s="478"/>
      <c r="K60" s="478"/>
      <c r="L60" s="478"/>
      <c r="M60" s="478"/>
      <c r="N60" s="478"/>
      <c r="O60" s="478"/>
      <c r="P60" s="478"/>
      <c r="Q60" s="478"/>
      <c r="R60" s="512"/>
      <c r="S60" s="478"/>
      <c r="T60" s="478"/>
      <c r="U60" s="478"/>
      <c r="V60" s="478"/>
      <c r="W60" s="478"/>
      <c r="X60" s="478"/>
      <c r="AD60" s="478"/>
      <c r="AE60" s="478"/>
      <c r="AF60" s="478"/>
      <c r="AG60" s="478"/>
      <c r="AH60" s="478"/>
      <c r="AI60" s="478"/>
      <c r="AJ60" s="478"/>
      <c r="AK60" s="478"/>
      <c r="AL60" s="478"/>
      <c r="AM60" s="478"/>
      <c r="AN60" s="510"/>
      <c r="AO60" s="469"/>
      <c r="AP60" s="506"/>
    </row>
    <row r="61" spans="3:42" s="473" customFormat="1" ht="14.25" customHeight="1">
      <c r="C61" s="502"/>
      <c r="D61" s="513" t="s">
        <v>632</v>
      </c>
      <c r="E61" s="478"/>
      <c r="F61" s="478"/>
      <c r="G61" s="478"/>
      <c r="H61" s="478"/>
      <c r="I61" s="478"/>
      <c r="J61" s="478"/>
      <c r="K61" s="478"/>
      <c r="L61" s="478"/>
      <c r="M61" s="478"/>
      <c r="N61" s="478"/>
      <c r="O61" s="478"/>
      <c r="P61" s="478"/>
      <c r="Q61" s="478"/>
      <c r="R61" s="478"/>
      <c r="S61" s="478"/>
      <c r="T61" s="478"/>
      <c r="U61" s="478"/>
      <c r="V61" s="478"/>
      <c r="W61" s="478"/>
      <c r="X61" s="478"/>
      <c r="Y61" s="478"/>
      <c r="Z61" s="478"/>
      <c r="AA61" s="478"/>
      <c r="AB61" s="478"/>
      <c r="AC61" s="478"/>
      <c r="AD61" s="478"/>
      <c r="AE61" s="478"/>
      <c r="AF61" s="478"/>
      <c r="AG61" s="478"/>
      <c r="AH61" s="478"/>
      <c r="AI61" s="478"/>
      <c r="AJ61" s="478"/>
      <c r="AK61" s="478"/>
      <c r="AL61" s="478"/>
      <c r="AM61" s="478"/>
      <c r="AN61" s="510"/>
      <c r="AO61" s="469"/>
      <c r="AP61" s="506"/>
    </row>
    <row r="62" spans="3:42" s="473" customFormat="1" ht="14.25" customHeight="1">
      <c r="C62" s="502"/>
      <c r="D62" s="513"/>
      <c r="E62" s="508"/>
      <c r="F62" s="478" t="s">
        <v>633</v>
      </c>
      <c r="G62" s="478"/>
      <c r="H62" s="478"/>
      <c r="I62" s="478"/>
      <c r="J62" s="478"/>
      <c r="K62" s="478"/>
      <c r="L62" s="478"/>
      <c r="M62" s="478"/>
      <c r="N62" s="478"/>
      <c r="O62" s="478"/>
      <c r="P62" s="478"/>
      <c r="Q62" s="478"/>
      <c r="R62" s="478"/>
      <c r="S62" s="478"/>
      <c r="T62" s="478"/>
      <c r="U62" s="478"/>
      <c r="V62" s="478"/>
      <c r="W62" s="478"/>
      <c r="X62" s="478"/>
      <c r="Y62" s="478"/>
      <c r="Z62" s="478"/>
      <c r="AA62" s="478"/>
      <c r="AB62" s="478"/>
      <c r="AC62" s="478"/>
      <c r="AD62" s="478"/>
      <c r="AE62" s="478"/>
      <c r="AF62" s="478"/>
      <c r="AG62" s="478"/>
      <c r="AH62" s="478"/>
      <c r="AI62" s="478"/>
      <c r="AJ62" s="478"/>
      <c r="AK62" s="478"/>
      <c r="AL62" s="478"/>
      <c r="AM62" s="478"/>
      <c r="AN62" s="510"/>
      <c r="AO62" s="469"/>
      <c r="AP62" s="506"/>
    </row>
    <row r="63" spans="3:42" s="473" customFormat="1" ht="14.25" customHeight="1">
      <c r="C63" s="502"/>
      <c r="D63" s="513"/>
      <c r="E63" s="478"/>
      <c r="F63" s="478"/>
      <c r="G63" s="762" t="s">
        <v>634</v>
      </c>
      <c r="H63" s="762"/>
      <c r="I63" s="762"/>
      <c r="J63" s="762"/>
      <c r="K63" s="762"/>
      <c r="L63" s="762"/>
      <c r="M63" s="762"/>
      <c r="N63" s="762"/>
      <c r="O63" s="762"/>
      <c r="P63" s="762"/>
      <c r="Q63" s="762"/>
      <c r="R63" s="762"/>
      <c r="S63" s="762"/>
      <c r="T63" s="762"/>
      <c r="U63" s="762"/>
      <c r="V63" s="762"/>
      <c r="W63" s="762"/>
      <c r="X63" s="762"/>
      <c r="Y63" s="762"/>
      <c r="Z63" s="762"/>
      <c r="AA63" s="762"/>
      <c r="AB63" s="762"/>
      <c r="AC63" s="762"/>
      <c r="AD63" s="762"/>
      <c r="AE63" s="762"/>
      <c r="AF63" s="762"/>
      <c r="AG63" s="762"/>
      <c r="AH63" s="762"/>
      <c r="AI63" s="478"/>
      <c r="AJ63" s="478"/>
      <c r="AK63" s="478"/>
      <c r="AL63" s="478"/>
      <c r="AM63" s="478"/>
      <c r="AN63" s="510"/>
      <c r="AO63" s="469"/>
      <c r="AP63" s="506"/>
    </row>
    <row r="64" spans="3:42" s="473" customFormat="1" ht="14.25" customHeight="1">
      <c r="C64" s="502"/>
      <c r="D64" s="513"/>
      <c r="E64" s="514"/>
      <c r="F64" s="514"/>
      <c r="G64" s="763" t="s">
        <v>635</v>
      </c>
      <c r="H64" s="763"/>
      <c r="I64" s="763"/>
      <c r="J64" s="763"/>
      <c r="K64" s="763"/>
      <c r="L64" s="763"/>
      <c r="M64" s="763"/>
      <c r="N64" s="763"/>
      <c r="O64" s="763"/>
      <c r="P64" s="763"/>
      <c r="Q64" s="763"/>
      <c r="R64" s="763"/>
      <c r="S64" s="763"/>
      <c r="T64" s="763"/>
      <c r="U64" s="763"/>
      <c r="V64" s="763"/>
      <c r="W64" s="763"/>
      <c r="X64" s="763"/>
      <c r="Y64" s="763"/>
      <c r="Z64" s="763"/>
      <c r="AA64" s="763"/>
      <c r="AB64" s="763"/>
      <c r="AC64" s="763"/>
      <c r="AD64" s="763"/>
      <c r="AE64" s="763"/>
      <c r="AF64" s="763"/>
      <c r="AG64" s="763"/>
      <c r="AH64" s="763"/>
      <c r="AI64" s="763"/>
      <c r="AJ64" s="763"/>
      <c r="AK64" s="763"/>
      <c r="AL64" s="763"/>
      <c r="AM64" s="763"/>
      <c r="AN64" s="510"/>
      <c r="AO64" s="469"/>
      <c r="AP64" s="506"/>
    </row>
    <row r="65" spans="3:55" s="473" customFormat="1" ht="14.25" customHeight="1">
      <c r="C65" s="502"/>
      <c r="D65" s="513"/>
      <c r="E65" s="508"/>
      <c r="F65" s="478" t="s">
        <v>636</v>
      </c>
      <c r="G65" s="478"/>
      <c r="H65" s="478"/>
      <c r="I65" s="478"/>
      <c r="J65" s="478"/>
      <c r="K65" s="478"/>
      <c r="L65" s="478"/>
      <c r="M65" s="478"/>
      <c r="N65" s="478"/>
      <c r="O65" s="478"/>
      <c r="P65" s="478"/>
      <c r="Q65" s="478"/>
      <c r="R65" s="478"/>
      <c r="S65" s="478"/>
      <c r="T65" s="478"/>
      <c r="U65" s="478"/>
      <c r="V65" s="478"/>
      <c r="W65" s="478"/>
      <c r="X65" s="478"/>
      <c r="Y65" s="478"/>
      <c r="Z65" s="478"/>
      <c r="AA65" s="478"/>
      <c r="AB65" s="478"/>
      <c r="AC65" s="478"/>
      <c r="AD65" s="478"/>
      <c r="AE65" s="478"/>
      <c r="AF65" s="478"/>
      <c r="AG65" s="515"/>
      <c r="AH65" s="515"/>
      <c r="AI65" s="515"/>
      <c r="AJ65" s="515"/>
      <c r="AK65" s="515"/>
      <c r="AL65" s="515"/>
      <c r="AM65" s="515"/>
      <c r="AN65" s="510"/>
      <c r="AO65" s="469"/>
      <c r="AP65" s="506"/>
    </row>
    <row r="66" spans="3:55" s="473" customFormat="1" ht="14.25" customHeight="1">
      <c r="C66" s="502"/>
      <c r="D66" s="513"/>
      <c r="E66" s="478"/>
      <c r="F66" s="478"/>
      <c r="G66" s="478" t="s">
        <v>637</v>
      </c>
      <c r="H66" s="478"/>
      <c r="I66" s="478"/>
      <c r="J66" s="478"/>
      <c r="K66" s="478"/>
      <c r="L66" s="478"/>
      <c r="M66" s="478"/>
      <c r="N66" s="478"/>
      <c r="O66" s="478"/>
      <c r="P66" s="478"/>
      <c r="Q66" s="478"/>
      <c r="R66" s="478"/>
      <c r="S66" s="478"/>
      <c r="T66" s="478"/>
      <c r="U66" s="478"/>
      <c r="V66" s="478"/>
      <c r="W66" s="478"/>
      <c r="X66" s="478"/>
      <c r="Y66" s="478"/>
      <c r="Z66" s="478"/>
      <c r="AA66" s="478"/>
      <c r="AB66" s="478"/>
      <c r="AC66" s="478"/>
      <c r="AD66" s="478"/>
      <c r="AE66" s="478"/>
      <c r="AF66" s="478"/>
      <c r="AG66" s="515"/>
      <c r="AH66" s="515"/>
      <c r="AI66" s="515"/>
      <c r="AJ66" s="515"/>
      <c r="AK66" s="515"/>
      <c r="AL66" s="515"/>
      <c r="AM66" s="515"/>
      <c r="AN66" s="510"/>
      <c r="AO66" s="469"/>
      <c r="AP66" s="506"/>
    </row>
    <row r="67" spans="3:55" s="473" customFormat="1" ht="14.25" customHeight="1">
      <c r="C67" s="502"/>
      <c r="D67" s="513"/>
      <c r="E67" s="478"/>
      <c r="F67" s="478"/>
      <c r="G67" s="478" t="s">
        <v>638</v>
      </c>
      <c r="H67" s="478"/>
      <c r="I67" s="478"/>
      <c r="J67" s="478"/>
      <c r="K67" s="478"/>
      <c r="L67" s="478"/>
      <c r="M67" s="478"/>
      <c r="N67" s="478"/>
      <c r="O67" s="478"/>
      <c r="P67" s="478"/>
      <c r="Q67" s="478"/>
      <c r="R67" s="478"/>
      <c r="S67" s="478"/>
      <c r="T67" s="478"/>
      <c r="U67" s="478"/>
      <c r="V67" s="478"/>
      <c r="W67" s="478"/>
      <c r="X67" s="478"/>
      <c r="Y67" s="478"/>
      <c r="Z67" s="478"/>
      <c r="AA67" s="478"/>
      <c r="AB67" s="478"/>
      <c r="AC67" s="478"/>
      <c r="AD67" s="478"/>
      <c r="AE67" s="478"/>
      <c r="AF67" s="478"/>
      <c r="AG67" s="515"/>
      <c r="AH67" s="515"/>
      <c r="AI67" s="515"/>
      <c r="AJ67" s="515"/>
      <c r="AK67" s="515"/>
      <c r="AL67" s="515"/>
      <c r="AM67" s="515"/>
      <c r="AN67" s="510"/>
      <c r="AO67" s="469"/>
      <c r="AP67" s="506"/>
    </row>
    <row r="68" spans="3:55" s="473" customFormat="1" ht="14.25" customHeight="1">
      <c r="C68" s="502"/>
      <c r="D68" s="507"/>
      <c r="E68" s="516" t="s">
        <v>576</v>
      </c>
      <c r="F68" s="478" t="s">
        <v>639</v>
      </c>
      <c r="G68" s="478"/>
      <c r="H68" s="478"/>
      <c r="I68" s="478"/>
      <c r="J68" s="478"/>
      <c r="K68" s="478"/>
      <c r="L68" s="478"/>
      <c r="M68" s="478"/>
      <c r="N68" s="478"/>
      <c r="O68" s="478"/>
      <c r="P68" s="478"/>
      <c r="Q68" s="478"/>
      <c r="R68" s="478"/>
      <c r="S68" s="478"/>
      <c r="T68" s="478"/>
      <c r="U68" s="478"/>
      <c r="V68" s="478"/>
      <c r="W68" s="478"/>
      <c r="X68" s="478"/>
      <c r="Y68" s="478"/>
      <c r="Z68" s="478"/>
      <c r="AA68" s="478"/>
      <c r="AB68" s="478"/>
      <c r="AC68" s="478"/>
      <c r="AD68" s="478"/>
      <c r="AE68" s="478"/>
      <c r="AF68" s="478"/>
      <c r="AG68" s="478"/>
      <c r="AH68" s="478"/>
      <c r="AI68" s="478"/>
      <c r="AJ68" s="478"/>
      <c r="AK68" s="478"/>
      <c r="AL68" s="478"/>
      <c r="AM68" s="478"/>
      <c r="AN68" s="510"/>
      <c r="AO68" s="469"/>
      <c r="AP68" s="506"/>
      <c r="AU68" s="470"/>
      <c r="AV68" s="478"/>
      <c r="AW68" s="479"/>
      <c r="AX68" s="479"/>
      <c r="AY68" s="479"/>
    </row>
    <row r="69" spans="3:55" s="473" customFormat="1" ht="14.25" customHeight="1">
      <c r="C69" s="502"/>
      <c r="D69" s="507"/>
      <c r="E69" s="478"/>
      <c r="F69" s="478"/>
      <c r="G69" s="517" t="s">
        <v>640</v>
      </c>
      <c r="H69" s="478"/>
      <c r="I69" s="478"/>
      <c r="J69" s="478"/>
      <c r="K69" s="478"/>
      <c r="L69" s="478"/>
      <c r="M69" s="478"/>
      <c r="N69" s="478"/>
      <c r="O69" s="478"/>
      <c r="P69" s="478"/>
      <c r="Q69" s="478"/>
      <c r="R69" s="478"/>
      <c r="S69" s="478"/>
      <c r="T69" s="478"/>
      <c r="U69" s="478"/>
      <c r="V69" s="478"/>
      <c r="W69" s="478"/>
      <c r="X69" s="478"/>
      <c r="Y69" s="478"/>
      <c r="Z69" s="478"/>
      <c r="AA69" s="478"/>
      <c r="AB69" s="478"/>
      <c r="AC69" s="478"/>
      <c r="AD69" s="478"/>
      <c r="AE69" s="478"/>
      <c r="AF69" s="478"/>
      <c r="AG69" s="478"/>
      <c r="AH69" s="478"/>
      <c r="AI69" s="478"/>
      <c r="AJ69" s="478"/>
      <c r="AK69" s="478"/>
      <c r="AL69" s="478"/>
      <c r="AM69" s="478"/>
      <c r="AN69" s="510"/>
      <c r="AO69" s="469"/>
      <c r="AP69" s="506"/>
      <c r="AU69" s="470"/>
      <c r="AV69" s="478"/>
      <c r="AW69" s="479"/>
      <c r="AX69" s="479"/>
      <c r="AY69" s="479"/>
    </row>
    <row r="70" spans="3:55" s="473" customFormat="1" ht="14.25" customHeight="1">
      <c r="C70" s="502"/>
      <c r="D70" s="507"/>
      <c r="E70" s="478"/>
      <c r="F70" s="478"/>
      <c r="G70" s="518" t="s">
        <v>641</v>
      </c>
      <c r="H70" s="478"/>
      <c r="I70" s="478"/>
      <c r="J70" s="478"/>
      <c r="K70" s="478"/>
      <c r="L70" s="478"/>
      <c r="M70" s="478"/>
      <c r="N70" s="478"/>
      <c r="O70" s="478"/>
      <c r="P70" s="478"/>
      <c r="Q70" s="478"/>
      <c r="R70" s="478"/>
      <c r="S70" s="478"/>
      <c r="T70" s="478"/>
      <c r="U70" s="478"/>
      <c r="V70" s="478"/>
      <c r="W70" s="478"/>
      <c r="X70" s="478"/>
      <c r="Y70" s="478"/>
      <c r="Z70" s="478"/>
      <c r="AA70" s="478"/>
      <c r="AB70" s="478"/>
      <c r="AC70" s="478"/>
      <c r="AD70" s="478"/>
      <c r="AE70" s="478"/>
      <c r="AF70" s="478"/>
      <c r="AG70" s="478"/>
      <c r="AH70" s="478"/>
      <c r="AI70" s="478"/>
      <c r="AJ70" s="478"/>
      <c r="AK70" s="478"/>
      <c r="AL70" s="478"/>
      <c r="AM70" s="478"/>
      <c r="AN70" s="510"/>
      <c r="AO70" s="469"/>
      <c r="AP70" s="506"/>
      <c r="AU70" s="470"/>
      <c r="AV70" s="478"/>
      <c r="AW70" s="479"/>
      <c r="AX70" s="479"/>
      <c r="AY70" s="479"/>
    </row>
    <row r="71" spans="3:55" s="473" customFormat="1" ht="14.25" customHeight="1">
      <c r="C71" s="502"/>
      <c r="D71" s="507"/>
      <c r="E71" s="478"/>
      <c r="F71" s="478"/>
      <c r="G71" s="518" t="s">
        <v>642</v>
      </c>
      <c r="H71" s="478"/>
      <c r="I71" s="478"/>
      <c r="J71" s="478"/>
      <c r="K71" s="478"/>
      <c r="L71" s="478"/>
      <c r="M71" s="478"/>
      <c r="N71" s="478"/>
      <c r="O71" s="478"/>
      <c r="P71" s="478"/>
      <c r="Q71" s="478"/>
      <c r="R71" s="478"/>
      <c r="S71" s="478"/>
      <c r="T71" s="478"/>
      <c r="U71" s="478"/>
      <c r="V71" s="478"/>
      <c r="W71" s="478"/>
      <c r="X71" s="478"/>
      <c r="Y71" s="478"/>
      <c r="Z71" s="478"/>
      <c r="AA71" s="478"/>
      <c r="AB71" s="478"/>
      <c r="AC71" s="478"/>
      <c r="AD71" s="478"/>
      <c r="AE71" s="478"/>
      <c r="AF71" s="478"/>
      <c r="AG71" s="478"/>
      <c r="AH71" s="478"/>
      <c r="AI71" s="478"/>
      <c r="AJ71" s="478"/>
      <c r="AK71" s="478"/>
      <c r="AL71" s="478"/>
      <c r="AM71" s="478"/>
      <c r="AN71" s="510"/>
      <c r="AO71" s="469"/>
      <c r="AP71" s="506"/>
      <c r="AU71" s="470"/>
      <c r="AV71" s="478"/>
      <c r="AW71" s="479"/>
      <c r="AX71" s="479"/>
      <c r="AY71" s="479"/>
    </row>
    <row r="72" spans="3:55" s="473" customFormat="1" ht="14.25" customHeight="1">
      <c r="C72" s="502"/>
      <c r="D72" s="507"/>
      <c r="E72" s="516"/>
      <c r="F72" s="478" t="s">
        <v>643</v>
      </c>
      <c r="G72" s="478"/>
      <c r="H72" s="478"/>
      <c r="I72" s="478"/>
      <c r="J72" s="478"/>
      <c r="K72" s="478"/>
      <c r="L72" s="478"/>
      <c r="M72" s="478"/>
      <c r="N72" s="478"/>
      <c r="O72" s="478"/>
      <c r="P72" s="478"/>
      <c r="Q72" s="478"/>
      <c r="R72" s="478"/>
      <c r="S72" s="478"/>
      <c r="T72" s="478"/>
      <c r="U72" s="478"/>
      <c r="V72" s="478"/>
      <c r="W72" s="478"/>
      <c r="X72" s="478"/>
      <c r="Y72" s="478"/>
      <c r="Z72" s="478"/>
      <c r="AA72" s="478"/>
      <c r="AB72" s="478"/>
      <c r="AC72" s="478"/>
      <c r="AD72" s="478"/>
      <c r="AE72" s="478"/>
      <c r="AF72" s="478"/>
      <c r="AG72" s="478"/>
      <c r="AH72" s="478"/>
      <c r="AI72" s="478"/>
      <c r="AJ72" s="478"/>
      <c r="AK72" s="478"/>
      <c r="AL72" s="478"/>
      <c r="AM72" s="478"/>
      <c r="AN72" s="510"/>
      <c r="AO72" s="469"/>
      <c r="AP72" s="506"/>
      <c r="AU72" s="470"/>
      <c r="AV72" s="478"/>
      <c r="AW72" s="479"/>
      <c r="AX72" s="479"/>
      <c r="AY72" s="479"/>
    </row>
    <row r="73" spans="3:55" s="473" customFormat="1" ht="14.25" customHeight="1">
      <c r="C73" s="502"/>
      <c r="D73" s="507"/>
      <c r="E73" s="516"/>
      <c r="F73" s="478" t="s">
        <v>644</v>
      </c>
      <c r="G73" s="478"/>
      <c r="H73" s="478"/>
      <c r="I73" s="478"/>
      <c r="J73" s="478"/>
      <c r="K73" s="478"/>
      <c r="L73" s="478"/>
      <c r="M73" s="478"/>
      <c r="N73" s="478"/>
      <c r="O73" s="478"/>
      <c r="P73" s="478"/>
      <c r="Q73" s="478"/>
      <c r="R73" s="478"/>
      <c r="S73" s="478"/>
      <c r="T73" s="478"/>
      <c r="U73" s="478"/>
      <c r="V73" s="478"/>
      <c r="W73" s="478"/>
      <c r="X73" s="478"/>
      <c r="Y73" s="478"/>
      <c r="Z73" s="478"/>
      <c r="AA73" s="478"/>
      <c r="AB73" s="478"/>
      <c r="AC73" s="478"/>
      <c r="AD73" s="478"/>
      <c r="AE73" s="478"/>
      <c r="AF73" s="478"/>
      <c r="AG73" s="478"/>
      <c r="AH73" s="478"/>
      <c r="AI73" s="478"/>
      <c r="AJ73" s="478"/>
      <c r="AK73" s="478"/>
      <c r="AL73" s="478"/>
      <c r="AM73" s="478"/>
      <c r="AN73" s="510"/>
      <c r="AO73" s="469"/>
      <c r="AP73" s="506"/>
      <c r="AU73" s="470"/>
      <c r="AV73" s="478"/>
      <c r="AW73" s="479"/>
      <c r="AX73" s="479"/>
      <c r="AY73" s="479"/>
    </row>
    <row r="74" spans="3:55" s="473" customFormat="1" ht="14.25" customHeight="1">
      <c r="C74" s="502"/>
      <c r="D74" s="507"/>
      <c r="E74" s="516"/>
      <c r="F74" s="478" t="s">
        <v>645</v>
      </c>
      <c r="G74" s="478"/>
      <c r="H74" s="478"/>
      <c r="I74" s="478"/>
      <c r="J74" s="478"/>
      <c r="K74" s="478"/>
      <c r="L74" s="478"/>
      <c r="M74" s="478"/>
      <c r="N74" s="478"/>
      <c r="O74" s="478"/>
      <c r="P74" s="478"/>
      <c r="Q74" s="478"/>
      <c r="R74" s="478"/>
      <c r="S74" s="478"/>
      <c r="T74" s="478"/>
      <c r="U74" s="478"/>
      <c r="V74" s="478"/>
      <c r="W74" s="478"/>
      <c r="X74" s="478"/>
      <c r="Y74" s="478"/>
      <c r="Z74" s="478"/>
      <c r="AA74" s="478"/>
      <c r="AB74" s="478"/>
      <c r="AC74" s="478"/>
      <c r="AD74" s="478"/>
      <c r="AE74" s="478"/>
      <c r="AF74" s="478"/>
      <c r="AG74" s="478"/>
      <c r="AH74" s="478"/>
      <c r="AI74" s="478"/>
      <c r="AJ74" s="478"/>
      <c r="AK74" s="478"/>
      <c r="AL74" s="478"/>
      <c r="AM74" s="478"/>
      <c r="AN74" s="510"/>
      <c r="AO74" s="469"/>
      <c r="AP74" s="506"/>
      <c r="AR74" s="478"/>
      <c r="AU74" s="470"/>
      <c r="AV74" s="478"/>
      <c r="AW74" s="479"/>
      <c r="AX74" s="479"/>
      <c r="AY74" s="479"/>
    </row>
    <row r="75" spans="3:55" s="473" customFormat="1" ht="14.25" customHeight="1">
      <c r="C75" s="502"/>
      <c r="D75" s="507"/>
      <c r="E75" s="516"/>
      <c r="F75" s="478" t="s">
        <v>646</v>
      </c>
      <c r="G75" s="478"/>
      <c r="H75" s="478"/>
      <c r="I75" s="478"/>
      <c r="J75" s="478"/>
      <c r="K75" s="478"/>
      <c r="L75" s="478"/>
      <c r="M75" s="478"/>
      <c r="N75" s="478"/>
      <c r="O75" s="478"/>
      <c r="P75" s="478"/>
      <c r="Q75" s="478"/>
      <c r="R75" s="478"/>
      <c r="S75" s="478"/>
      <c r="T75" s="478"/>
      <c r="U75" s="478"/>
      <c r="V75" s="478"/>
      <c r="W75" s="478"/>
      <c r="X75" s="478"/>
      <c r="Y75" s="478"/>
      <c r="Z75" s="478"/>
      <c r="AA75" s="478"/>
      <c r="AB75" s="478"/>
      <c r="AC75" s="478"/>
      <c r="AD75" s="478"/>
      <c r="AE75" s="478"/>
      <c r="AF75" s="478"/>
      <c r="AG75" s="478"/>
      <c r="AH75" s="478"/>
      <c r="AI75" s="478"/>
      <c r="AJ75" s="478"/>
      <c r="AK75" s="478"/>
      <c r="AL75" s="478"/>
      <c r="AM75" s="478"/>
      <c r="AN75" s="510"/>
      <c r="AO75" s="469"/>
      <c r="AP75" s="506"/>
      <c r="AV75" s="478"/>
      <c r="AW75" s="479"/>
      <c r="AX75" s="479"/>
      <c r="AY75" s="479"/>
    </row>
    <row r="76" spans="3:55" s="473" customFormat="1" ht="14.25" customHeight="1">
      <c r="C76" s="502"/>
      <c r="D76" s="507"/>
      <c r="E76" s="516"/>
      <c r="F76" s="509" t="s">
        <v>647</v>
      </c>
      <c r="G76" s="478"/>
      <c r="H76" s="478"/>
      <c r="I76" s="478"/>
      <c r="J76" s="478"/>
      <c r="K76" s="478"/>
      <c r="L76" s="478"/>
      <c r="M76" s="478"/>
      <c r="N76" s="478"/>
      <c r="O76" s="478"/>
      <c r="P76" s="478"/>
      <c r="Q76" s="478"/>
      <c r="R76" s="478"/>
      <c r="S76" s="478"/>
      <c r="T76" s="478"/>
      <c r="U76" s="478"/>
      <c r="V76" s="478"/>
      <c r="W76" s="478"/>
      <c r="X76" s="478"/>
      <c r="Y76" s="478"/>
      <c r="Z76" s="478"/>
      <c r="AA76" s="478"/>
      <c r="AB76" s="478"/>
      <c r="AC76" s="478"/>
      <c r="AD76" s="478"/>
      <c r="AE76" s="478"/>
      <c r="AF76" s="478"/>
      <c r="AG76" s="478"/>
      <c r="AH76" s="478"/>
      <c r="AI76" s="478"/>
      <c r="AJ76" s="478"/>
      <c r="AK76" s="478"/>
      <c r="AL76" s="478"/>
      <c r="AM76" s="478"/>
      <c r="AN76" s="510"/>
      <c r="AO76" s="469"/>
      <c r="AP76" s="506"/>
      <c r="AV76" s="478"/>
      <c r="AW76" s="479"/>
      <c r="AX76" s="479"/>
      <c r="AY76" s="479"/>
    </row>
    <row r="77" spans="3:55" s="473" customFormat="1" ht="14.25" customHeight="1">
      <c r="C77" s="502"/>
      <c r="D77" s="507"/>
      <c r="E77" s="516"/>
      <c r="F77" s="509" t="s">
        <v>648</v>
      </c>
      <c r="G77" s="478"/>
      <c r="H77" s="478"/>
      <c r="I77" s="478"/>
      <c r="J77" s="478"/>
      <c r="K77" s="478"/>
      <c r="L77" s="478"/>
      <c r="M77" s="478"/>
      <c r="N77" s="478"/>
      <c r="O77" s="478"/>
      <c r="P77" s="478"/>
      <c r="Q77" s="478"/>
      <c r="R77" s="478"/>
      <c r="S77" s="478"/>
      <c r="T77" s="478"/>
      <c r="U77" s="478"/>
      <c r="V77" s="478"/>
      <c r="W77" s="478"/>
      <c r="X77" s="478"/>
      <c r="Y77" s="478"/>
      <c r="Z77" s="478"/>
      <c r="AA77" s="478"/>
      <c r="AB77" s="478"/>
      <c r="AC77" s="478"/>
      <c r="AD77" s="478"/>
      <c r="AE77" s="478"/>
      <c r="AF77" s="478"/>
      <c r="AG77" s="478"/>
      <c r="AH77" s="478"/>
      <c r="AI77" s="478"/>
      <c r="AJ77" s="478"/>
      <c r="AK77" s="478"/>
      <c r="AL77" s="478"/>
      <c r="AM77" s="478"/>
      <c r="AN77" s="510"/>
      <c r="AO77" s="469"/>
      <c r="AP77" s="506"/>
      <c r="AV77" s="478"/>
      <c r="AW77" s="479"/>
      <c r="AX77" s="479"/>
      <c r="AY77" s="479"/>
    </row>
    <row r="78" spans="3:55" s="473" customFormat="1" ht="14.25" customHeight="1">
      <c r="C78" s="502"/>
      <c r="D78" s="507"/>
      <c r="E78" s="516"/>
      <c r="F78" s="509" t="s">
        <v>649</v>
      </c>
      <c r="G78" s="478"/>
      <c r="H78" s="478"/>
      <c r="I78" s="478"/>
      <c r="J78" s="478"/>
      <c r="K78" s="478"/>
      <c r="L78" s="478"/>
      <c r="M78" s="478"/>
      <c r="N78" s="478"/>
      <c r="O78" s="478"/>
      <c r="P78" s="478"/>
      <c r="Q78" s="478"/>
      <c r="R78" s="478"/>
      <c r="S78" s="478"/>
      <c r="T78" s="478"/>
      <c r="U78" s="478"/>
      <c r="V78" s="478"/>
      <c r="W78" s="478"/>
      <c r="X78" s="478"/>
      <c r="Y78" s="478"/>
      <c r="Z78" s="478"/>
      <c r="AA78" s="478"/>
      <c r="AB78" s="478"/>
      <c r="AC78" s="478"/>
      <c r="AD78" s="478"/>
      <c r="AE78" s="478"/>
      <c r="AF78" s="478"/>
      <c r="AG78" s="478"/>
      <c r="AH78" s="478"/>
      <c r="AI78" s="478"/>
      <c r="AJ78" s="478"/>
      <c r="AK78" s="478"/>
      <c r="AL78" s="478"/>
      <c r="AM78" s="478"/>
      <c r="AN78" s="510"/>
      <c r="AO78" s="469"/>
      <c r="AP78" s="506"/>
      <c r="AQ78" s="478"/>
      <c r="AV78" s="478"/>
      <c r="AW78" s="479"/>
      <c r="AX78" s="479"/>
      <c r="AY78" s="479"/>
    </row>
    <row r="79" spans="3:55" s="473" customFormat="1" ht="14.25" customHeight="1">
      <c r="C79" s="502"/>
      <c r="D79" s="507"/>
      <c r="E79" s="516"/>
      <c r="F79" s="509" t="s">
        <v>650</v>
      </c>
      <c r="G79" s="478"/>
      <c r="H79" s="478"/>
      <c r="I79" s="478"/>
      <c r="J79" s="478"/>
      <c r="K79" s="478"/>
      <c r="L79" s="478"/>
      <c r="M79" s="478"/>
      <c r="N79" s="478"/>
      <c r="O79" s="478"/>
      <c r="P79" s="478"/>
      <c r="Q79" s="478"/>
      <c r="R79" s="478"/>
      <c r="S79" s="478"/>
      <c r="T79" s="478"/>
      <c r="U79" s="478"/>
      <c r="V79" s="478"/>
      <c r="W79" s="478"/>
      <c r="X79" s="478"/>
      <c r="Y79" s="478"/>
      <c r="Z79" s="478"/>
      <c r="AA79" s="478"/>
      <c r="AB79" s="478"/>
      <c r="AC79" s="478"/>
      <c r="AD79" s="478"/>
      <c r="AE79" s="478"/>
      <c r="AF79" s="478"/>
      <c r="AG79" s="478"/>
      <c r="AH79" s="478"/>
      <c r="AI79" s="478"/>
      <c r="AJ79" s="478"/>
      <c r="AK79" s="478"/>
      <c r="AL79" s="478"/>
      <c r="AM79" s="478"/>
      <c r="AN79" s="510"/>
      <c r="AO79" s="469"/>
      <c r="AP79" s="506"/>
      <c r="AQ79" s="478"/>
      <c r="AU79" s="470"/>
      <c r="AV79" s="469"/>
      <c r="AW79" s="469"/>
      <c r="AX79" s="469"/>
      <c r="AY79" s="479"/>
    </row>
    <row r="80" spans="3:55" s="514" customFormat="1" ht="14.25" customHeight="1">
      <c r="C80" s="519"/>
      <c r="D80" s="507"/>
      <c r="E80" s="516"/>
      <c r="F80" s="509" t="s">
        <v>651</v>
      </c>
      <c r="G80" s="478"/>
      <c r="H80" s="478"/>
      <c r="I80" s="478"/>
      <c r="J80" s="478"/>
      <c r="K80" s="478"/>
      <c r="L80" s="478"/>
      <c r="M80" s="478"/>
      <c r="N80" s="478"/>
      <c r="O80" s="478"/>
      <c r="P80" s="478"/>
      <c r="Q80" s="478"/>
      <c r="R80" s="478"/>
      <c r="S80" s="478"/>
      <c r="T80" s="478"/>
      <c r="U80" s="478"/>
      <c r="V80" s="478"/>
      <c r="W80" s="478"/>
      <c r="X80" s="478"/>
      <c r="Y80" s="478"/>
      <c r="Z80" s="478"/>
      <c r="AA80" s="478"/>
      <c r="AB80" s="478"/>
      <c r="AC80" s="478"/>
      <c r="AD80" s="478"/>
      <c r="AE80" s="478"/>
      <c r="AF80" s="478"/>
      <c r="AG80" s="478"/>
      <c r="AH80" s="478"/>
      <c r="AI80" s="478"/>
      <c r="AJ80" s="478"/>
      <c r="AK80" s="478"/>
      <c r="AL80" s="478"/>
      <c r="AM80" s="478"/>
      <c r="AN80" s="510"/>
      <c r="AO80" s="520"/>
      <c r="AP80" s="506"/>
      <c r="AQ80" s="478"/>
      <c r="AU80" s="470"/>
      <c r="AV80" s="469"/>
      <c r="AW80" s="469"/>
      <c r="AX80" s="469"/>
      <c r="AY80" s="479"/>
      <c r="AZ80" s="473"/>
      <c r="BA80" s="473"/>
      <c r="BB80" s="473"/>
      <c r="BC80" s="473"/>
    </row>
    <row r="81" spans="3:55" s="473" customFormat="1" ht="14.25" customHeight="1">
      <c r="C81" s="502"/>
      <c r="D81" s="507"/>
      <c r="E81" s="516"/>
      <c r="F81" s="509" t="s">
        <v>652</v>
      </c>
      <c r="G81" s="478"/>
      <c r="H81" s="478"/>
      <c r="I81" s="478"/>
      <c r="J81" s="478"/>
      <c r="K81" s="478"/>
      <c r="L81" s="478"/>
      <c r="M81" s="478"/>
      <c r="N81" s="478"/>
      <c r="O81" s="478"/>
      <c r="P81" s="478"/>
      <c r="Q81" s="478"/>
      <c r="R81" s="478"/>
      <c r="S81" s="478"/>
      <c r="T81" s="478"/>
      <c r="U81" s="478"/>
      <c r="V81" s="478"/>
      <c r="W81" s="478"/>
      <c r="X81" s="478"/>
      <c r="Y81" s="478"/>
      <c r="Z81" s="478"/>
      <c r="AA81" s="478"/>
      <c r="AB81" s="478"/>
      <c r="AC81" s="478"/>
      <c r="AD81" s="478"/>
      <c r="AE81" s="478"/>
      <c r="AF81" s="478"/>
      <c r="AG81" s="478"/>
      <c r="AH81" s="478"/>
      <c r="AI81" s="478"/>
      <c r="AJ81" s="478"/>
      <c r="AK81" s="478"/>
      <c r="AL81" s="478"/>
      <c r="AM81" s="478"/>
      <c r="AN81" s="510"/>
      <c r="AO81" s="469"/>
      <c r="AP81" s="506"/>
      <c r="AQ81" s="478"/>
      <c r="AU81" s="470"/>
      <c r="AV81" s="469"/>
      <c r="AW81" s="469"/>
      <c r="AX81" s="469"/>
      <c r="AY81" s="479"/>
    </row>
    <row r="82" spans="3:55" s="473" customFormat="1" ht="14.25" customHeight="1">
      <c r="C82" s="502"/>
      <c r="D82" s="507"/>
      <c r="E82" s="516"/>
      <c r="F82" s="478" t="s">
        <v>653</v>
      </c>
      <c r="G82" s="478"/>
      <c r="H82" s="478"/>
      <c r="I82" s="478"/>
      <c r="J82" s="478"/>
      <c r="K82" s="478"/>
      <c r="L82" s="478"/>
      <c r="M82" s="478"/>
      <c r="N82" s="478"/>
      <c r="O82" s="478"/>
      <c r="P82" s="478"/>
      <c r="Q82" s="478"/>
      <c r="R82" s="478"/>
      <c r="S82" s="478"/>
      <c r="T82" s="478"/>
      <c r="U82" s="478"/>
      <c r="V82" s="478"/>
      <c r="W82" s="478"/>
      <c r="X82" s="478"/>
      <c r="Y82" s="478"/>
      <c r="Z82" s="478"/>
      <c r="AA82" s="478"/>
      <c r="AB82" s="478"/>
      <c r="AC82" s="478"/>
      <c r="AD82" s="478"/>
      <c r="AE82" s="478"/>
      <c r="AF82" s="478"/>
      <c r="AG82" s="478"/>
      <c r="AH82" s="478"/>
      <c r="AI82" s="478"/>
      <c r="AJ82" s="478"/>
      <c r="AK82" s="478"/>
      <c r="AL82" s="478"/>
      <c r="AM82" s="478"/>
      <c r="AN82" s="510"/>
      <c r="AO82" s="469"/>
      <c r="AP82" s="506"/>
      <c r="AQ82" s="478"/>
      <c r="AU82" s="470"/>
      <c r="AV82" s="469"/>
      <c r="AW82" s="469"/>
      <c r="AX82" s="469"/>
      <c r="AY82" s="479"/>
    </row>
    <row r="83" spans="3:55" s="473" customFormat="1" ht="14.25" customHeight="1">
      <c r="C83" s="502"/>
      <c r="D83" s="507"/>
      <c r="E83" s="516"/>
      <c r="F83" s="478" t="s">
        <v>654</v>
      </c>
      <c r="G83" s="478"/>
      <c r="H83" s="478"/>
      <c r="I83" s="478"/>
      <c r="J83" s="478"/>
      <c r="K83" s="478"/>
      <c r="L83" s="478"/>
      <c r="M83" s="478"/>
      <c r="N83" s="478"/>
      <c r="O83" s="478"/>
      <c r="P83" s="478"/>
      <c r="Q83" s="478"/>
      <c r="R83" s="478"/>
      <c r="S83" s="478"/>
      <c r="T83" s="478"/>
      <c r="U83" s="478"/>
      <c r="V83" s="478"/>
      <c r="W83" s="478"/>
      <c r="X83" s="478"/>
      <c r="Y83" s="478"/>
      <c r="Z83" s="478"/>
      <c r="AA83" s="478"/>
      <c r="AB83" s="478"/>
      <c r="AC83" s="478"/>
      <c r="AD83" s="478"/>
      <c r="AE83" s="478"/>
      <c r="AF83" s="478"/>
      <c r="AG83" s="478"/>
      <c r="AH83" s="478"/>
      <c r="AI83" s="478"/>
      <c r="AJ83" s="478"/>
      <c r="AK83" s="478"/>
      <c r="AL83" s="478"/>
      <c r="AM83" s="478"/>
      <c r="AN83" s="510"/>
      <c r="AO83" s="469"/>
      <c r="AP83" s="506"/>
      <c r="AQ83" s="511"/>
      <c r="AU83" s="470"/>
      <c r="AV83" s="469"/>
      <c r="AW83" s="469"/>
      <c r="AX83" s="469"/>
      <c r="AY83" s="479"/>
    </row>
    <row r="84" spans="3:55" s="473" customFormat="1" ht="14.25" customHeight="1">
      <c r="C84" s="502"/>
      <c r="D84" s="507"/>
      <c r="E84" s="516"/>
      <c r="F84" s="478" t="s">
        <v>655</v>
      </c>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478"/>
      <c r="AI84" s="478"/>
      <c r="AJ84" s="478"/>
      <c r="AK84" s="478"/>
      <c r="AL84" s="478"/>
      <c r="AM84" s="478"/>
      <c r="AN84" s="510"/>
      <c r="AO84" s="469"/>
      <c r="AP84" s="506"/>
      <c r="AQ84" s="511"/>
      <c r="AU84" s="470"/>
      <c r="AV84" s="478"/>
      <c r="AW84" s="479"/>
      <c r="AX84" s="479"/>
      <c r="AY84" s="469"/>
      <c r="AZ84" s="469"/>
      <c r="BA84" s="469"/>
      <c r="BB84" s="469"/>
      <c r="BC84" s="469"/>
    </row>
    <row r="85" spans="3:55" s="473" customFormat="1" ht="14.25" customHeight="1">
      <c r="C85" s="502"/>
      <c r="D85" s="507"/>
      <c r="E85" s="516"/>
      <c r="F85" s="478" t="s">
        <v>656</v>
      </c>
      <c r="G85" s="478"/>
      <c r="H85" s="478"/>
      <c r="I85" s="478"/>
      <c r="J85" s="478"/>
      <c r="K85" s="478"/>
      <c r="L85" s="478"/>
      <c r="M85" s="478"/>
      <c r="N85" s="478"/>
      <c r="O85" s="478"/>
      <c r="P85" s="478"/>
      <c r="Q85" s="478"/>
      <c r="R85" s="478"/>
      <c r="S85" s="478"/>
      <c r="T85" s="478"/>
      <c r="U85" s="478"/>
      <c r="V85" s="478"/>
      <c r="W85" s="478"/>
      <c r="X85" s="478"/>
      <c r="Y85" s="478"/>
      <c r="Z85" s="478"/>
      <c r="AA85" s="478"/>
      <c r="AB85" s="478"/>
      <c r="AC85" s="478"/>
      <c r="AD85" s="478"/>
      <c r="AE85" s="478"/>
      <c r="AF85" s="478"/>
      <c r="AG85" s="478"/>
      <c r="AH85" s="478"/>
      <c r="AI85" s="478"/>
      <c r="AJ85" s="478"/>
      <c r="AK85" s="478"/>
      <c r="AL85" s="478"/>
      <c r="AM85" s="478"/>
      <c r="AN85" s="510"/>
      <c r="AO85" s="469"/>
      <c r="AP85" s="506"/>
      <c r="AQ85" s="478"/>
      <c r="AU85" s="470"/>
      <c r="AV85" s="478"/>
      <c r="AW85" s="479"/>
      <c r="AX85" s="479"/>
      <c r="AY85" s="469"/>
      <c r="AZ85" s="469"/>
      <c r="BA85" s="469"/>
      <c r="BB85" s="469"/>
      <c r="BC85" s="469"/>
    </row>
    <row r="86" spans="3:55" s="473" customFormat="1" ht="14.25" customHeight="1">
      <c r="C86" s="502"/>
      <c r="D86" s="507"/>
      <c r="E86" s="516"/>
      <c r="F86" s="478" t="s">
        <v>657</v>
      </c>
      <c r="G86" s="478"/>
      <c r="H86" s="478"/>
      <c r="I86" s="478"/>
      <c r="J86" s="478"/>
      <c r="K86" s="478"/>
      <c r="L86" s="478"/>
      <c r="M86" s="478"/>
      <c r="N86" s="478"/>
      <c r="O86" s="478"/>
      <c r="P86" s="478"/>
      <c r="Q86" s="478"/>
      <c r="R86" s="478"/>
      <c r="S86" s="478"/>
      <c r="T86" s="478"/>
      <c r="U86" s="478"/>
      <c r="V86" s="478"/>
      <c r="W86" s="478"/>
      <c r="X86" s="478"/>
      <c r="Y86" s="478"/>
      <c r="Z86" s="478"/>
      <c r="AA86" s="478"/>
      <c r="AB86" s="478"/>
      <c r="AC86" s="478"/>
      <c r="AD86" s="478"/>
      <c r="AE86" s="478"/>
      <c r="AF86" s="478"/>
      <c r="AG86" s="478"/>
      <c r="AH86" s="478"/>
      <c r="AI86" s="478"/>
      <c r="AJ86" s="478"/>
      <c r="AK86" s="478"/>
      <c r="AL86" s="478"/>
      <c r="AM86" s="478"/>
      <c r="AN86" s="510"/>
      <c r="AO86" s="469"/>
      <c r="AP86" s="506"/>
      <c r="AQ86" s="478"/>
      <c r="AU86" s="470"/>
      <c r="AV86" s="478"/>
      <c r="AW86" s="479"/>
      <c r="AX86" s="479"/>
      <c r="AY86" s="469"/>
      <c r="AZ86" s="469"/>
      <c r="BA86" s="469"/>
      <c r="BB86" s="469"/>
      <c r="BC86" s="469"/>
    </row>
    <row r="87" spans="3:55" s="473" customFormat="1" ht="14.25" customHeight="1">
      <c r="C87" s="502"/>
      <c r="D87" s="507"/>
      <c r="E87" s="516"/>
      <c r="F87" s="478" t="s">
        <v>658</v>
      </c>
      <c r="G87" s="478"/>
      <c r="H87" s="478"/>
      <c r="I87" s="478"/>
      <c r="J87" s="478"/>
      <c r="K87" s="478"/>
      <c r="L87" s="478"/>
      <c r="M87" s="478"/>
      <c r="N87" s="478"/>
      <c r="O87" s="478"/>
      <c r="P87" s="478"/>
      <c r="Q87" s="478"/>
      <c r="R87" s="478"/>
      <c r="S87" s="478"/>
      <c r="T87" s="478"/>
      <c r="U87" s="478"/>
      <c r="V87" s="478"/>
      <c r="W87" s="478"/>
      <c r="X87" s="478"/>
      <c r="Y87" s="478"/>
      <c r="Z87" s="478"/>
      <c r="AA87" s="478"/>
      <c r="AB87" s="478"/>
      <c r="AC87" s="478"/>
      <c r="AD87" s="478"/>
      <c r="AE87" s="478"/>
      <c r="AF87" s="478"/>
      <c r="AG87" s="478"/>
      <c r="AH87" s="478"/>
      <c r="AI87" s="478"/>
      <c r="AJ87" s="478"/>
      <c r="AK87" s="478"/>
      <c r="AL87" s="478"/>
      <c r="AM87" s="478"/>
      <c r="AN87" s="510"/>
      <c r="AO87" s="469"/>
      <c r="AP87" s="506"/>
      <c r="AQ87" s="478"/>
      <c r="AU87" s="470"/>
      <c r="AV87" s="478"/>
      <c r="AW87" s="479"/>
      <c r="AX87" s="479"/>
      <c r="AY87" s="469"/>
      <c r="AZ87" s="469"/>
      <c r="BA87" s="469"/>
      <c r="BB87" s="469"/>
      <c r="BC87" s="469"/>
    </row>
    <row r="88" spans="3:55" s="473" customFormat="1" ht="14.25" customHeight="1">
      <c r="C88" s="502"/>
      <c r="D88" s="507"/>
      <c r="E88" s="516"/>
      <c r="F88" s="478" t="s">
        <v>659</v>
      </c>
      <c r="G88" s="478"/>
      <c r="H88" s="478"/>
      <c r="I88" s="478"/>
      <c r="J88" s="478"/>
      <c r="K88" s="478"/>
      <c r="L88" s="478"/>
      <c r="M88" s="478"/>
      <c r="N88" s="478"/>
      <c r="O88" s="478"/>
      <c r="P88" s="478"/>
      <c r="Q88" s="478"/>
      <c r="R88" s="478"/>
      <c r="S88" s="478"/>
      <c r="T88" s="478"/>
      <c r="U88" s="478"/>
      <c r="V88" s="478"/>
      <c r="W88" s="478"/>
      <c r="X88" s="478"/>
      <c r="Y88" s="478"/>
      <c r="Z88" s="478"/>
      <c r="AA88" s="478"/>
      <c r="AB88" s="478"/>
      <c r="AC88" s="478"/>
      <c r="AD88" s="478"/>
      <c r="AE88" s="478"/>
      <c r="AF88" s="478"/>
      <c r="AG88" s="478"/>
      <c r="AH88" s="478"/>
      <c r="AI88" s="478"/>
      <c r="AJ88" s="478"/>
      <c r="AK88" s="478"/>
      <c r="AL88" s="478"/>
      <c r="AM88" s="478"/>
      <c r="AN88" s="510"/>
      <c r="AO88" s="469"/>
      <c r="AP88" s="506"/>
      <c r="AQ88" s="478"/>
      <c r="AU88" s="470"/>
      <c r="AV88" s="478"/>
      <c r="AW88" s="479"/>
      <c r="AX88" s="479"/>
      <c r="AY88" s="469"/>
      <c r="AZ88" s="469"/>
      <c r="BA88" s="469"/>
      <c r="BB88" s="469"/>
      <c r="BC88" s="469"/>
    </row>
    <row r="89" spans="3:55" s="473" customFormat="1" ht="14.25" customHeight="1">
      <c r="C89" s="502"/>
      <c r="D89" s="507"/>
      <c r="E89" s="478"/>
      <c r="F89" s="478" t="s">
        <v>660</v>
      </c>
      <c r="G89" s="478"/>
      <c r="H89" s="478"/>
      <c r="I89" s="478"/>
      <c r="J89" s="478"/>
      <c r="K89" s="478"/>
      <c r="L89" s="478"/>
      <c r="M89" s="478"/>
      <c r="N89" s="478"/>
      <c r="O89" s="478"/>
      <c r="P89" s="478"/>
      <c r="Q89" s="478"/>
      <c r="R89" s="478"/>
      <c r="S89" s="478"/>
      <c r="T89" s="478"/>
      <c r="U89" s="478"/>
      <c r="V89" s="478"/>
      <c r="W89" s="478"/>
      <c r="X89" s="478"/>
      <c r="Y89" s="478"/>
      <c r="Z89" s="478"/>
      <c r="AA89" s="478"/>
      <c r="AB89" s="478"/>
      <c r="AC89" s="478"/>
      <c r="AD89" s="478"/>
      <c r="AE89" s="478"/>
      <c r="AF89" s="478"/>
      <c r="AG89" s="478"/>
      <c r="AH89" s="478"/>
      <c r="AI89" s="478"/>
      <c r="AJ89" s="478"/>
      <c r="AK89" s="478"/>
      <c r="AL89" s="478"/>
      <c r="AM89" s="478"/>
      <c r="AN89" s="510"/>
      <c r="AO89" s="469"/>
      <c r="AP89" s="506"/>
      <c r="AQ89" s="478"/>
      <c r="AU89" s="470"/>
      <c r="AV89" s="478"/>
      <c r="AW89" s="479"/>
      <c r="AX89" s="479"/>
      <c r="AY89" s="469"/>
      <c r="AZ89" s="469"/>
      <c r="BA89" s="469"/>
      <c r="BB89" s="469"/>
      <c r="BC89" s="469"/>
    </row>
    <row r="90" spans="3:55" s="473" customFormat="1" ht="14.25" customHeight="1">
      <c r="C90" s="502"/>
      <c r="D90" s="507"/>
      <c r="E90" s="516"/>
      <c r="F90" s="478" t="s">
        <v>661</v>
      </c>
      <c r="G90" s="478"/>
      <c r="H90" s="478"/>
      <c r="I90" s="478"/>
      <c r="J90" s="478"/>
      <c r="K90" s="478"/>
      <c r="L90" s="478"/>
      <c r="M90" s="478"/>
      <c r="N90" s="478"/>
      <c r="O90" s="478"/>
      <c r="P90" s="478"/>
      <c r="Q90" s="478"/>
      <c r="R90" s="478"/>
      <c r="S90" s="478"/>
      <c r="T90" s="478"/>
      <c r="U90" s="478"/>
      <c r="V90" s="478"/>
      <c r="W90" s="478"/>
      <c r="X90" s="478"/>
      <c r="Y90" s="478"/>
      <c r="Z90" s="478"/>
      <c r="AA90" s="478"/>
      <c r="AB90" s="478"/>
      <c r="AC90" s="478"/>
      <c r="AD90" s="478"/>
      <c r="AE90" s="478"/>
      <c r="AF90" s="478"/>
      <c r="AG90" s="478"/>
      <c r="AH90" s="478"/>
      <c r="AI90" s="478"/>
      <c r="AJ90" s="478"/>
      <c r="AK90" s="478"/>
      <c r="AL90" s="478"/>
      <c r="AM90" s="478"/>
      <c r="AN90" s="510"/>
      <c r="AO90" s="469"/>
      <c r="AP90" s="506"/>
      <c r="AQ90" s="478"/>
      <c r="AU90" s="470"/>
      <c r="AV90" s="478"/>
      <c r="AW90" s="479"/>
      <c r="AX90" s="479"/>
      <c r="AY90" s="469"/>
      <c r="AZ90" s="469"/>
      <c r="BA90" s="469"/>
      <c r="BB90" s="469"/>
      <c r="BC90" s="469"/>
    </row>
    <row r="91" spans="3:55" s="473" customFormat="1" ht="14.25" customHeight="1">
      <c r="C91" s="502"/>
      <c r="D91" s="507"/>
      <c r="E91" s="516"/>
      <c r="F91" s="478" t="s">
        <v>662</v>
      </c>
      <c r="G91" s="478"/>
      <c r="H91" s="478"/>
      <c r="I91" s="478"/>
      <c r="J91" s="478"/>
      <c r="K91" s="478"/>
      <c r="L91" s="478"/>
      <c r="M91" s="478"/>
      <c r="N91" s="478"/>
      <c r="O91" s="478"/>
      <c r="P91" s="478"/>
      <c r="Q91" s="478"/>
      <c r="R91" s="478"/>
      <c r="S91" s="478"/>
      <c r="T91" s="478"/>
      <c r="U91" s="478"/>
      <c r="V91" s="478"/>
      <c r="W91" s="478"/>
      <c r="X91" s="478"/>
      <c r="Y91" s="478"/>
      <c r="Z91" s="478"/>
      <c r="AA91" s="478"/>
      <c r="AB91" s="478"/>
      <c r="AC91" s="478"/>
      <c r="AD91" s="478"/>
      <c r="AE91" s="478"/>
      <c r="AF91" s="478"/>
      <c r="AG91" s="478"/>
      <c r="AH91" s="478"/>
      <c r="AI91" s="478"/>
      <c r="AJ91" s="478"/>
      <c r="AK91" s="478"/>
      <c r="AL91" s="478"/>
      <c r="AM91" s="478"/>
      <c r="AN91" s="510"/>
      <c r="AO91" s="469"/>
      <c r="AP91" s="506"/>
      <c r="AQ91" s="521"/>
      <c r="AU91" s="470"/>
      <c r="AV91" s="478"/>
      <c r="AW91" s="479"/>
      <c r="AX91" s="479"/>
      <c r="AY91" s="469"/>
      <c r="AZ91" s="469"/>
      <c r="BA91" s="469"/>
      <c r="BB91" s="469"/>
      <c r="BC91" s="469"/>
    </row>
    <row r="92" spans="3:55" s="473" customFormat="1" ht="14.25" customHeight="1">
      <c r="C92" s="502"/>
      <c r="D92" s="507"/>
      <c r="E92" s="516"/>
      <c r="F92" s="478" t="s">
        <v>663</v>
      </c>
      <c r="G92" s="478"/>
      <c r="H92" s="478"/>
      <c r="I92" s="478"/>
      <c r="J92" s="478"/>
      <c r="K92" s="478"/>
      <c r="L92" s="478"/>
      <c r="M92" s="478"/>
      <c r="N92" s="478"/>
      <c r="O92" s="478"/>
      <c r="P92" s="478"/>
      <c r="Q92" s="478"/>
      <c r="R92" s="478"/>
      <c r="S92" s="478"/>
      <c r="T92" s="478"/>
      <c r="U92" s="478"/>
      <c r="V92" s="478"/>
      <c r="W92" s="478"/>
      <c r="X92" s="478"/>
      <c r="Y92" s="478"/>
      <c r="Z92" s="478"/>
      <c r="AA92" s="478"/>
      <c r="AB92" s="478"/>
      <c r="AC92" s="478"/>
      <c r="AD92" s="478"/>
      <c r="AE92" s="478"/>
      <c r="AF92" s="478"/>
      <c r="AG92" s="478"/>
      <c r="AH92" s="478"/>
      <c r="AI92" s="478"/>
      <c r="AJ92" s="478"/>
      <c r="AK92" s="478"/>
      <c r="AL92" s="478"/>
      <c r="AM92" s="478"/>
      <c r="AN92" s="510"/>
      <c r="AO92" s="469"/>
      <c r="AP92" s="506"/>
      <c r="AU92" s="522"/>
      <c r="AV92" s="522"/>
      <c r="AW92" s="522"/>
      <c r="AX92" s="523"/>
      <c r="AY92" s="479"/>
      <c r="AZ92" s="469"/>
      <c r="BA92" s="469"/>
      <c r="BB92" s="469"/>
      <c r="BC92" s="469"/>
    </row>
    <row r="93" spans="3:55" s="473" customFormat="1" ht="14.25" customHeight="1">
      <c r="C93" s="502"/>
      <c r="D93" s="507"/>
      <c r="E93" s="516"/>
      <c r="F93" s="478" t="s">
        <v>664</v>
      </c>
      <c r="G93" s="478"/>
      <c r="H93" s="478"/>
      <c r="I93" s="478"/>
      <c r="J93" s="478"/>
      <c r="K93" s="478"/>
      <c r="L93" s="478"/>
      <c r="M93" s="478"/>
      <c r="N93" s="478"/>
      <c r="O93" s="478"/>
      <c r="P93" s="478"/>
      <c r="Q93" s="478"/>
      <c r="R93" s="478"/>
      <c r="S93" s="478"/>
      <c r="T93" s="478"/>
      <c r="U93" s="478"/>
      <c r="V93" s="478"/>
      <c r="W93" s="478"/>
      <c r="X93" s="478"/>
      <c r="Y93" s="478"/>
      <c r="Z93" s="478"/>
      <c r="AA93" s="478"/>
      <c r="AB93" s="478"/>
      <c r="AC93" s="478"/>
      <c r="AD93" s="478"/>
      <c r="AE93" s="478"/>
      <c r="AF93" s="478"/>
      <c r="AG93" s="478"/>
      <c r="AH93" s="478"/>
      <c r="AI93" s="478"/>
      <c r="AJ93" s="478"/>
      <c r="AK93" s="478"/>
      <c r="AL93" s="478"/>
      <c r="AM93" s="478"/>
      <c r="AN93" s="510"/>
      <c r="AO93" s="469"/>
      <c r="AP93" s="506"/>
      <c r="AU93" s="522"/>
      <c r="AV93" s="522"/>
      <c r="AW93" s="522"/>
      <c r="AX93" s="523"/>
      <c r="AY93" s="479"/>
      <c r="AZ93" s="469"/>
      <c r="BA93" s="469"/>
      <c r="BB93" s="469"/>
      <c r="BC93" s="469"/>
    </row>
    <row r="94" spans="3:55" s="473" customFormat="1" ht="14.25" customHeight="1">
      <c r="C94" s="502"/>
      <c r="D94" s="524"/>
      <c r="E94" s="516"/>
      <c r="F94" s="478" t="s">
        <v>665</v>
      </c>
      <c r="G94" s="478"/>
      <c r="H94" s="469"/>
      <c r="I94" s="469"/>
      <c r="J94" s="469"/>
      <c r="K94" s="469"/>
      <c r="L94" s="469"/>
      <c r="M94" s="469"/>
      <c r="N94" s="469"/>
      <c r="O94" s="469"/>
      <c r="P94" s="469"/>
      <c r="Q94" s="469"/>
      <c r="R94" s="469"/>
      <c r="S94" s="469"/>
      <c r="T94" s="469"/>
      <c r="U94" s="469"/>
      <c r="V94" s="469"/>
      <c r="W94" s="469"/>
      <c r="X94" s="469"/>
      <c r="Y94" s="469"/>
      <c r="Z94" s="469"/>
      <c r="AA94" s="469"/>
      <c r="AB94" s="469"/>
      <c r="AC94" s="469"/>
      <c r="AD94" s="469"/>
      <c r="AE94" s="469"/>
      <c r="AF94" s="469"/>
      <c r="AG94" s="469"/>
      <c r="AH94" s="469"/>
      <c r="AI94" s="469"/>
      <c r="AJ94" s="469"/>
      <c r="AK94" s="469"/>
      <c r="AL94" s="469"/>
      <c r="AM94" s="469"/>
      <c r="AN94" s="491"/>
      <c r="AO94" s="469"/>
      <c r="AP94" s="506"/>
      <c r="AU94" s="470"/>
      <c r="AV94" s="478"/>
      <c r="AW94" s="479"/>
      <c r="AX94" s="479"/>
      <c r="AY94" s="523"/>
      <c r="AZ94" s="469"/>
      <c r="BA94" s="469"/>
      <c r="BB94" s="469"/>
      <c r="BC94" s="469"/>
    </row>
    <row r="95" spans="3:55" s="473" customFormat="1" ht="6.75" customHeight="1">
      <c r="C95" s="502"/>
      <c r="D95" s="525"/>
      <c r="E95" s="526"/>
      <c r="F95" s="527"/>
      <c r="G95" s="528"/>
      <c r="H95" s="489"/>
      <c r="I95" s="489"/>
      <c r="J95" s="489"/>
      <c r="K95" s="489"/>
      <c r="L95" s="489"/>
      <c r="M95" s="489"/>
      <c r="N95" s="489"/>
      <c r="O95" s="489"/>
      <c r="P95" s="489"/>
      <c r="Q95" s="489"/>
      <c r="R95" s="489"/>
      <c r="S95" s="489"/>
      <c r="T95" s="489"/>
      <c r="U95" s="489"/>
      <c r="V95" s="489"/>
      <c r="W95" s="489"/>
      <c r="X95" s="489"/>
      <c r="Y95" s="489"/>
      <c r="Z95" s="489"/>
      <c r="AA95" s="489"/>
      <c r="AB95" s="489"/>
      <c r="AC95" s="489"/>
      <c r="AD95" s="489"/>
      <c r="AE95" s="489"/>
      <c r="AF95" s="489"/>
      <c r="AG95" s="489"/>
      <c r="AH95" s="489"/>
      <c r="AI95" s="489"/>
      <c r="AJ95" s="489"/>
      <c r="AK95" s="489"/>
      <c r="AL95" s="489"/>
      <c r="AM95" s="489"/>
      <c r="AN95" s="529"/>
      <c r="AO95" s="469"/>
      <c r="AP95" s="506"/>
      <c r="AU95" s="469"/>
      <c r="AV95" s="469"/>
      <c r="AW95" s="530"/>
      <c r="AX95" s="530"/>
      <c r="AY95" s="479"/>
      <c r="AZ95" s="469"/>
      <c r="BA95" s="469"/>
      <c r="BB95" s="469"/>
      <c r="BC95" s="469"/>
    </row>
    <row r="96" spans="3:55" s="473" customFormat="1" ht="14.25" customHeight="1">
      <c r="C96" s="531" t="s">
        <v>666</v>
      </c>
      <c r="D96" s="477"/>
      <c r="E96" s="532"/>
      <c r="F96" s="504"/>
      <c r="G96" s="504"/>
      <c r="H96" s="477"/>
      <c r="I96" s="477"/>
      <c r="J96" s="477"/>
      <c r="K96" s="477"/>
      <c r="L96" s="477"/>
      <c r="M96" s="477"/>
      <c r="N96" s="477"/>
      <c r="O96" s="477"/>
      <c r="P96" s="477"/>
      <c r="Q96" s="477"/>
      <c r="R96" s="477"/>
      <c r="S96" s="477"/>
      <c r="T96" s="477"/>
      <c r="U96" s="477"/>
      <c r="V96" s="477"/>
      <c r="W96" s="477"/>
      <c r="X96" s="477"/>
      <c r="Y96" s="477"/>
      <c r="Z96" s="477"/>
      <c r="AA96" s="477"/>
      <c r="AB96" s="477"/>
      <c r="AC96" s="477"/>
      <c r="AD96" s="477"/>
      <c r="AE96" s="477"/>
      <c r="AF96" s="477"/>
      <c r="AG96" s="477"/>
      <c r="AH96" s="477"/>
      <c r="AI96" s="477"/>
      <c r="AJ96" s="477"/>
      <c r="AK96" s="477"/>
      <c r="AL96" s="477"/>
      <c r="AM96" s="477"/>
      <c r="AN96" s="477"/>
      <c r="AO96" s="469"/>
      <c r="AP96" s="506"/>
      <c r="AU96" s="469"/>
      <c r="AV96" s="469"/>
      <c r="AW96" s="530"/>
      <c r="AX96" s="530"/>
      <c r="AY96" s="479"/>
      <c r="AZ96" s="469"/>
      <c r="BA96" s="469"/>
      <c r="BB96" s="469"/>
      <c r="BC96" s="469"/>
    </row>
    <row r="97" spans="3:55" s="473" customFormat="1" ht="12" customHeight="1">
      <c r="C97" s="533" t="s">
        <v>667</v>
      </c>
      <c r="D97" s="489"/>
      <c r="E97" s="526"/>
      <c r="F97" s="528"/>
      <c r="G97" s="528"/>
      <c r="H97" s="489"/>
      <c r="I97" s="489"/>
      <c r="J97" s="489"/>
      <c r="K97" s="489"/>
      <c r="L97" s="489"/>
      <c r="M97" s="489"/>
      <c r="N97" s="489"/>
      <c r="O97" s="489"/>
      <c r="P97" s="489"/>
      <c r="Q97" s="489"/>
      <c r="R97" s="489"/>
      <c r="S97" s="489"/>
      <c r="T97" s="489"/>
      <c r="U97" s="489"/>
      <c r="V97" s="489"/>
      <c r="W97" s="489"/>
      <c r="X97" s="489"/>
      <c r="Y97" s="489"/>
      <c r="Z97" s="489"/>
      <c r="AA97" s="489"/>
      <c r="AB97" s="489"/>
      <c r="AC97" s="489"/>
      <c r="AD97" s="489"/>
      <c r="AE97" s="489"/>
      <c r="AF97" s="489"/>
      <c r="AG97" s="489"/>
      <c r="AH97" s="489"/>
      <c r="AI97" s="489"/>
      <c r="AJ97" s="489"/>
      <c r="AK97" s="489"/>
      <c r="AL97" s="489"/>
      <c r="AM97" s="489"/>
      <c r="AN97" s="489"/>
      <c r="AO97" s="469"/>
      <c r="AP97" s="506"/>
      <c r="AU97" s="469"/>
      <c r="AV97" s="469"/>
      <c r="AW97" s="530"/>
      <c r="AX97" s="530"/>
      <c r="AY97" s="479"/>
      <c r="AZ97" s="469"/>
      <c r="BA97" s="469"/>
      <c r="BB97" s="469"/>
      <c r="BC97" s="469"/>
    </row>
    <row r="98" spans="3:55" s="473" customFormat="1" ht="3.75" customHeight="1">
      <c r="C98" s="502"/>
      <c r="D98" s="534"/>
      <c r="E98" s="512"/>
      <c r="F98" s="478"/>
      <c r="G98" s="478"/>
      <c r="H98" s="469"/>
      <c r="I98" s="469"/>
      <c r="J98" s="469"/>
      <c r="K98" s="469"/>
      <c r="L98" s="469"/>
      <c r="M98" s="469"/>
      <c r="N98" s="469"/>
      <c r="O98" s="469"/>
      <c r="P98" s="469"/>
      <c r="Q98" s="469"/>
      <c r="R98" s="469"/>
      <c r="S98" s="469"/>
      <c r="T98" s="469"/>
      <c r="U98" s="469"/>
      <c r="V98" s="469"/>
      <c r="W98" s="469"/>
      <c r="X98" s="469"/>
      <c r="Y98" s="469"/>
      <c r="Z98" s="469"/>
      <c r="AA98" s="469"/>
      <c r="AB98" s="469"/>
      <c r="AC98" s="469"/>
      <c r="AD98" s="469"/>
      <c r="AE98" s="469"/>
      <c r="AF98" s="469"/>
      <c r="AG98" s="469"/>
      <c r="AH98" s="469"/>
      <c r="AI98" s="469"/>
      <c r="AJ98" s="469"/>
      <c r="AK98" s="469"/>
      <c r="AL98" s="469"/>
      <c r="AM98" s="469"/>
      <c r="AN98" s="491"/>
      <c r="AO98" s="469"/>
      <c r="AP98" s="506"/>
      <c r="AU98" s="469"/>
      <c r="AV98" s="469"/>
      <c r="AW98" s="530"/>
      <c r="AX98" s="530"/>
      <c r="AY98" s="479"/>
      <c r="AZ98" s="469"/>
      <c r="BA98" s="469"/>
      <c r="BB98" s="469"/>
      <c r="BC98" s="469"/>
    </row>
    <row r="99" spans="3:55" s="473" customFormat="1" ht="14.25" customHeight="1">
      <c r="C99" s="502"/>
      <c r="D99" s="524"/>
      <c r="E99" s="516"/>
      <c r="F99" s="535" t="s">
        <v>668</v>
      </c>
      <c r="G99" s="535"/>
      <c r="H99" s="535"/>
      <c r="I99" s="535"/>
      <c r="J99" s="535"/>
      <c r="K99" s="535"/>
      <c r="L99" s="535"/>
      <c r="M99" s="535"/>
      <c r="N99" s="535"/>
      <c r="O99" s="535"/>
      <c r="P99" s="535"/>
      <c r="Q99" s="535"/>
      <c r="R99" s="535"/>
      <c r="S99" s="535"/>
      <c r="T99" s="535"/>
      <c r="U99" s="535"/>
      <c r="V99" s="535"/>
      <c r="W99" s="535"/>
      <c r="X99" s="535"/>
      <c r="Y99" s="535"/>
      <c r="Z99" s="535"/>
      <c r="AA99" s="535"/>
      <c r="AB99" s="535"/>
      <c r="AC99" s="535"/>
      <c r="AD99" s="535"/>
      <c r="AE99" s="535"/>
      <c r="AF99" s="535"/>
      <c r="AG99" s="535"/>
      <c r="AH99" s="535"/>
      <c r="AI99" s="535"/>
      <c r="AJ99" s="535"/>
      <c r="AK99" s="535"/>
      <c r="AL99" s="535"/>
      <c r="AM99" s="535"/>
      <c r="AN99" s="536"/>
      <c r="AO99" s="469"/>
      <c r="AP99" s="506"/>
      <c r="AU99" s="469"/>
      <c r="AV99" s="469"/>
      <c r="AW99" s="530"/>
      <c r="AX99" s="530"/>
      <c r="AY99" s="479"/>
      <c r="AZ99" s="469"/>
      <c r="BA99" s="469"/>
      <c r="BB99" s="469"/>
      <c r="BC99" s="469"/>
    </row>
    <row r="100" spans="3:55" s="473" customFormat="1" ht="14.25" customHeight="1">
      <c r="C100" s="502"/>
      <c r="D100" s="524"/>
      <c r="E100" s="512"/>
      <c r="F100" s="535" t="s">
        <v>669</v>
      </c>
      <c r="G100" s="535"/>
      <c r="H100" s="535"/>
      <c r="I100" s="535"/>
      <c r="J100" s="535"/>
      <c r="K100" s="535"/>
      <c r="L100" s="535"/>
      <c r="M100" s="535"/>
      <c r="N100" s="535"/>
      <c r="O100" s="535"/>
      <c r="P100" s="535"/>
      <c r="Q100" s="535"/>
      <c r="R100" s="535"/>
      <c r="S100" s="535"/>
      <c r="T100" s="535"/>
      <c r="U100" s="535"/>
      <c r="V100" s="535"/>
      <c r="W100" s="535"/>
      <c r="X100" s="535"/>
      <c r="Y100" s="535"/>
      <c r="Z100" s="535"/>
      <c r="AA100" s="535"/>
      <c r="AB100" s="535"/>
      <c r="AC100" s="535"/>
      <c r="AD100" s="535"/>
      <c r="AE100" s="535"/>
      <c r="AF100" s="535"/>
      <c r="AG100" s="535"/>
      <c r="AH100" s="535"/>
      <c r="AI100" s="535"/>
      <c r="AJ100" s="535"/>
      <c r="AK100" s="535"/>
      <c r="AL100" s="535"/>
      <c r="AM100" s="535"/>
      <c r="AN100" s="536"/>
      <c r="AO100" s="469"/>
      <c r="AP100" s="506"/>
      <c r="AU100" s="469"/>
      <c r="AV100" s="469"/>
      <c r="AW100" s="530"/>
      <c r="AX100" s="530"/>
      <c r="AY100" s="479"/>
      <c r="AZ100" s="469"/>
      <c r="BA100" s="469"/>
      <c r="BB100" s="469"/>
      <c r="BC100" s="469"/>
    </row>
    <row r="101" spans="3:55" s="473" customFormat="1" ht="14.25" customHeight="1">
      <c r="C101" s="502"/>
      <c r="D101" s="524"/>
      <c r="E101" s="512"/>
      <c r="F101" s="535" t="s">
        <v>670</v>
      </c>
      <c r="G101" s="535"/>
      <c r="H101" s="535"/>
      <c r="I101" s="535"/>
      <c r="J101" s="535"/>
      <c r="K101" s="535"/>
      <c r="L101" s="535"/>
      <c r="M101" s="535"/>
      <c r="N101" s="535"/>
      <c r="O101" s="535"/>
      <c r="P101" s="535"/>
      <c r="Q101" s="535"/>
      <c r="R101" s="535"/>
      <c r="S101" s="535"/>
      <c r="T101" s="535"/>
      <c r="U101" s="535"/>
      <c r="V101" s="535"/>
      <c r="W101" s="535"/>
      <c r="X101" s="535"/>
      <c r="Y101" s="535"/>
      <c r="Z101" s="535"/>
      <c r="AA101" s="535"/>
      <c r="AB101" s="535"/>
      <c r="AC101" s="535"/>
      <c r="AD101" s="535"/>
      <c r="AE101" s="535"/>
      <c r="AF101" s="535"/>
      <c r="AG101" s="535"/>
      <c r="AH101" s="535"/>
      <c r="AI101" s="535"/>
      <c r="AJ101" s="535"/>
      <c r="AK101" s="535"/>
      <c r="AL101" s="535"/>
      <c r="AM101" s="535"/>
      <c r="AN101" s="536"/>
      <c r="AO101" s="469"/>
      <c r="AP101" s="506"/>
      <c r="AU101" s="469"/>
      <c r="AV101" s="469"/>
      <c r="AW101" s="530"/>
      <c r="AX101" s="530"/>
      <c r="AY101" s="479"/>
      <c r="AZ101" s="469"/>
      <c r="BA101" s="469"/>
      <c r="BB101" s="469"/>
      <c r="BC101" s="469"/>
    </row>
    <row r="102" spans="3:55" s="473" customFormat="1" ht="14.25" customHeight="1">
      <c r="C102" s="502"/>
      <c r="D102" s="524"/>
      <c r="E102" s="512"/>
      <c r="F102" s="535" t="s">
        <v>671</v>
      </c>
      <c r="G102" s="535"/>
      <c r="H102" s="535"/>
      <c r="I102" s="535"/>
      <c r="J102" s="535"/>
      <c r="K102" s="535"/>
      <c r="L102" s="535"/>
      <c r="M102" s="535"/>
      <c r="N102" s="535"/>
      <c r="O102" s="535"/>
      <c r="P102" s="535"/>
      <c r="Q102" s="535"/>
      <c r="R102" s="535"/>
      <c r="S102" s="535"/>
      <c r="T102" s="535"/>
      <c r="U102" s="535"/>
      <c r="V102" s="535"/>
      <c r="W102" s="535"/>
      <c r="X102" s="535"/>
      <c r="Y102" s="535"/>
      <c r="Z102" s="535"/>
      <c r="AA102" s="535"/>
      <c r="AB102" s="535"/>
      <c r="AC102" s="535"/>
      <c r="AD102" s="535"/>
      <c r="AE102" s="535"/>
      <c r="AF102" s="535"/>
      <c r="AG102" s="535"/>
      <c r="AH102" s="535"/>
      <c r="AI102" s="535"/>
      <c r="AJ102" s="535"/>
      <c r="AK102" s="535"/>
      <c r="AL102" s="535"/>
      <c r="AM102" s="535"/>
      <c r="AN102" s="536"/>
      <c r="AO102" s="469"/>
      <c r="AP102" s="506"/>
      <c r="AU102" s="469"/>
      <c r="AV102" s="469"/>
      <c r="AW102" s="530"/>
      <c r="AX102" s="530"/>
      <c r="AY102" s="479"/>
      <c r="AZ102" s="469"/>
      <c r="BA102" s="469"/>
      <c r="BB102" s="469"/>
      <c r="BC102" s="469"/>
    </row>
    <row r="103" spans="3:55" s="473" customFormat="1" ht="14.25" customHeight="1">
      <c r="C103" s="502"/>
      <c r="D103" s="524"/>
      <c r="E103" s="516"/>
      <c r="F103" s="535" t="s">
        <v>672</v>
      </c>
      <c r="G103" s="535"/>
      <c r="H103" s="535"/>
      <c r="I103" s="535"/>
      <c r="J103" s="535"/>
      <c r="K103" s="535"/>
      <c r="L103" s="535"/>
      <c r="M103" s="535"/>
      <c r="N103" s="535"/>
      <c r="O103" s="535"/>
      <c r="P103" s="535"/>
      <c r="Q103" s="535"/>
      <c r="R103" s="535"/>
      <c r="S103" s="535"/>
      <c r="T103" s="535"/>
      <c r="U103" s="535"/>
      <c r="V103" s="535"/>
      <c r="W103" s="535"/>
      <c r="X103" s="535"/>
      <c r="Y103" s="535"/>
      <c r="Z103" s="535"/>
      <c r="AA103" s="535"/>
      <c r="AB103" s="535"/>
      <c r="AC103" s="535"/>
      <c r="AD103" s="535"/>
      <c r="AE103" s="535"/>
      <c r="AF103" s="535"/>
      <c r="AG103" s="535"/>
      <c r="AH103" s="535"/>
      <c r="AI103" s="535"/>
      <c r="AJ103" s="535"/>
      <c r="AK103" s="535"/>
      <c r="AL103" s="535"/>
      <c r="AM103" s="535"/>
      <c r="AN103" s="536"/>
      <c r="AO103" s="469"/>
      <c r="AP103" s="506"/>
      <c r="AU103" s="469"/>
      <c r="AV103" s="469"/>
      <c r="AW103" s="530"/>
      <c r="AX103" s="530"/>
      <c r="AY103" s="479"/>
      <c r="AZ103" s="469"/>
      <c r="BA103" s="469"/>
      <c r="BB103" s="469"/>
      <c r="BC103" s="469"/>
    </row>
    <row r="104" spans="3:55" s="473" customFormat="1" ht="14.25" customHeight="1">
      <c r="C104" s="502"/>
      <c r="D104" s="524"/>
      <c r="E104" s="512"/>
      <c r="F104" s="535" t="s">
        <v>673</v>
      </c>
      <c r="G104" s="535"/>
      <c r="H104" s="535"/>
      <c r="I104" s="535"/>
      <c r="J104" s="535"/>
      <c r="K104" s="535"/>
      <c r="L104" s="535"/>
      <c r="M104" s="535"/>
      <c r="N104" s="535"/>
      <c r="O104" s="535"/>
      <c r="P104" s="535"/>
      <c r="Q104" s="535"/>
      <c r="R104" s="535"/>
      <c r="S104" s="535"/>
      <c r="T104" s="535"/>
      <c r="U104" s="535"/>
      <c r="V104" s="535"/>
      <c r="W104" s="535"/>
      <c r="X104" s="535"/>
      <c r="Y104" s="535"/>
      <c r="Z104" s="535"/>
      <c r="AA104" s="535"/>
      <c r="AB104" s="535"/>
      <c r="AC104" s="535"/>
      <c r="AD104" s="535"/>
      <c r="AE104" s="535"/>
      <c r="AF104" s="535"/>
      <c r="AG104" s="535"/>
      <c r="AH104" s="535"/>
      <c r="AI104" s="535"/>
      <c r="AJ104" s="535"/>
      <c r="AK104" s="535"/>
      <c r="AL104" s="535"/>
      <c r="AM104" s="535"/>
      <c r="AN104" s="536"/>
      <c r="AO104" s="469"/>
      <c r="AP104" s="506"/>
      <c r="AU104" s="469"/>
      <c r="AV104" s="469"/>
      <c r="AW104" s="530"/>
      <c r="AX104" s="530"/>
      <c r="AY104" s="479"/>
      <c r="AZ104" s="469"/>
      <c r="BA104" s="469"/>
      <c r="BB104" s="469"/>
      <c r="BC104" s="469"/>
    </row>
    <row r="105" spans="3:55" s="473" customFormat="1" ht="14.25" customHeight="1">
      <c r="C105" s="502"/>
      <c r="D105" s="524"/>
      <c r="E105" s="512"/>
      <c r="F105" s="535" t="s">
        <v>674</v>
      </c>
      <c r="G105" s="535"/>
      <c r="H105" s="535"/>
      <c r="I105" s="535"/>
      <c r="J105" s="535"/>
      <c r="K105" s="535"/>
      <c r="L105" s="535"/>
      <c r="M105" s="535"/>
      <c r="N105" s="535"/>
      <c r="O105" s="535"/>
      <c r="P105" s="535"/>
      <c r="Q105" s="535"/>
      <c r="R105" s="535"/>
      <c r="S105" s="535"/>
      <c r="T105" s="535"/>
      <c r="U105" s="535"/>
      <c r="V105" s="535"/>
      <c r="W105" s="535"/>
      <c r="X105" s="535"/>
      <c r="Y105" s="535"/>
      <c r="Z105" s="535"/>
      <c r="AA105" s="535"/>
      <c r="AB105" s="535"/>
      <c r="AC105" s="535"/>
      <c r="AD105" s="535"/>
      <c r="AE105" s="535"/>
      <c r="AF105" s="535"/>
      <c r="AG105" s="535"/>
      <c r="AH105" s="535"/>
      <c r="AI105" s="535"/>
      <c r="AJ105" s="535"/>
      <c r="AK105" s="535"/>
      <c r="AL105" s="535"/>
      <c r="AM105" s="535"/>
      <c r="AN105" s="536"/>
      <c r="AO105" s="469"/>
      <c r="AP105" s="506"/>
      <c r="AQ105" s="478" t="s">
        <v>675</v>
      </c>
      <c r="AR105" s="478" t="s">
        <v>676</v>
      </c>
      <c r="AS105" s="506"/>
      <c r="AT105" s="473" t="str">
        <f>IF(COUNTIF(E52:E60,"○"),"applicable","not applicable")</f>
        <v>not applicable</v>
      </c>
      <c r="AU105" s="469"/>
      <c r="AV105" s="469"/>
      <c r="AW105" s="530"/>
      <c r="AX105" s="530"/>
      <c r="AY105" s="479"/>
      <c r="AZ105" s="469"/>
      <c r="BA105" s="469"/>
      <c r="BB105" s="469"/>
      <c r="BC105" s="469"/>
    </row>
    <row r="106" spans="3:55" s="473" customFormat="1" ht="14.25" customHeight="1">
      <c r="C106" s="502"/>
      <c r="D106" s="524"/>
      <c r="E106" s="512"/>
      <c r="F106" s="535" t="s">
        <v>677</v>
      </c>
      <c r="G106" s="535"/>
      <c r="H106" s="535"/>
      <c r="I106" s="535"/>
      <c r="J106" s="535"/>
      <c r="K106" s="535"/>
      <c r="L106" s="535"/>
      <c r="M106" s="535"/>
      <c r="N106" s="535"/>
      <c r="O106" s="535"/>
      <c r="P106" s="535"/>
      <c r="Q106" s="535"/>
      <c r="R106" s="535"/>
      <c r="S106" s="535"/>
      <c r="T106" s="535"/>
      <c r="U106" s="535"/>
      <c r="V106" s="535"/>
      <c r="W106" s="535"/>
      <c r="X106" s="535"/>
      <c r="Y106" s="535"/>
      <c r="Z106" s="535"/>
      <c r="AA106" s="535"/>
      <c r="AB106" s="535"/>
      <c r="AC106" s="535"/>
      <c r="AD106" s="535"/>
      <c r="AE106" s="535"/>
      <c r="AF106" s="535"/>
      <c r="AG106" s="535"/>
      <c r="AH106" s="535"/>
      <c r="AI106" s="535"/>
      <c r="AJ106" s="535"/>
      <c r="AK106" s="535"/>
      <c r="AL106" s="535"/>
      <c r="AM106" s="535"/>
      <c r="AN106" s="536"/>
      <c r="AO106" s="469"/>
      <c r="AP106" s="506"/>
      <c r="AQ106" s="478" t="s">
        <v>678</v>
      </c>
      <c r="AR106" s="478" t="s">
        <v>679</v>
      </c>
      <c r="AS106" s="506"/>
      <c r="AT106" s="473" t="str">
        <f>IF(COUNTIF(E62:E94,"○"),"applicable","not applicable")</f>
        <v>not applicable</v>
      </c>
      <c r="AU106" s="469"/>
      <c r="AV106" s="469"/>
      <c r="AW106" s="530"/>
      <c r="AX106" s="530"/>
      <c r="AY106" s="479"/>
      <c r="AZ106" s="469"/>
      <c r="BA106" s="469"/>
      <c r="BB106" s="469"/>
      <c r="BC106" s="469"/>
    </row>
    <row r="107" spans="3:55" s="473" customFormat="1" ht="14.25" customHeight="1">
      <c r="C107" s="502"/>
      <c r="D107" s="524"/>
      <c r="E107" s="512"/>
      <c r="F107" s="535" t="s">
        <v>680</v>
      </c>
      <c r="G107" s="535"/>
      <c r="H107" s="535"/>
      <c r="I107" s="535"/>
      <c r="J107" s="535"/>
      <c r="K107" s="535"/>
      <c r="L107" s="535"/>
      <c r="M107" s="535"/>
      <c r="N107" s="535"/>
      <c r="O107" s="535"/>
      <c r="P107" s="535"/>
      <c r="Q107" s="535"/>
      <c r="R107" s="535"/>
      <c r="S107" s="535"/>
      <c r="T107" s="535"/>
      <c r="U107" s="535"/>
      <c r="V107" s="535"/>
      <c r="W107" s="535"/>
      <c r="X107" s="535"/>
      <c r="Y107" s="535"/>
      <c r="Z107" s="535"/>
      <c r="AA107" s="535"/>
      <c r="AB107" s="535"/>
      <c r="AC107" s="535"/>
      <c r="AD107" s="535"/>
      <c r="AE107" s="535"/>
      <c r="AF107" s="535"/>
      <c r="AG107" s="535"/>
      <c r="AH107" s="535"/>
      <c r="AI107" s="535"/>
      <c r="AJ107" s="535"/>
      <c r="AK107" s="535"/>
      <c r="AL107" s="535"/>
      <c r="AM107" s="535"/>
      <c r="AN107" s="536"/>
      <c r="AO107" s="469"/>
      <c r="AP107" s="506"/>
      <c r="AQ107" s="478"/>
      <c r="AR107" s="478"/>
      <c r="AS107" s="506"/>
      <c r="AU107" s="469"/>
      <c r="AV107" s="469"/>
      <c r="AW107" s="530"/>
      <c r="AX107" s="530"/>
      <c r="AY107" s="479"/>
      <c r="AZ107" s="469"/>
      <c r="BA107" s="469"/>
      <c r="BB107" s="469"/>
      <c r="BC107" s="469"/>
    </row>
    <row r="108" spans="3:55" s="473" customFormat="1" ht="14.25" customHeight="1">
      <c r="C108" s="502"/>
      <c r="D108" s="524"/>
      <c r="E108" s="516"/>
      <c r="F108" s="535" t="s">
        <v>681</v>
      </c>
      <c r="G108" s="535"/>
      <c r="H108" s="535"/>
      <c r="I108" s="535"/>
      <c r="J108" s="535"/>
      <c r="K108" s="535"/>
      <c r="L108" s="535"/>
      <c r="M108" s="535"/>
      <c r="N108" s="535"/>
      <c r="O108" s="535"/>
      <c r="P108" s="535"/>
      <c r="Q108" s="535"/>
      <c r="R108" s="535"/>
      <c r="S108" s="535"/>
      <c r="T108" s="535"/>
      <c r="U108" s="535"/>
      <c r="V108" s="535"/>
      <c r="W108" s="535"/>
      <c r="X108" s="535"/>
      <c r="Y108" s="535"/>
      <c r="Z108" s="535"/>
      <c r="AA108" s="535"/>
      <c r="AB108" s="535"/>
      <c r="AC108" s="535"/>
      <c r="AD108" s="535"/>
      <c r="AE108" s="535"/>
      <c r="AF108" s="535"/>
      <c r="AG108" s="535"/>
      <c r="AH108" s="535"/>
      <c r="AI108" s="535"/>
      <c r="AJ108" s="535"/>
      <c r="AK108" s="535"/>
      <c r="AL108" s="535"/>
      <c r="AM108" s="535"/>
      <c r="AN108" s="536"/>
      <c r="AO108" s="469"/>
      <c r="AP108" s="506"/>
      <c r="AQ108" s="478" t="s">
        <v>682</v>
      </c>
      <c r="AR108" s="478" t="s">
        <v>683</v>
      </c>
      <c r="AS108" s="506"/>
      <c r="AT108" s="473" t="str">
        <f>IF(COUNTIF(E99:E113,"○"),"applicable","not applicable")</f>
        <v>not applicable</v>
      </c>
      <c r="AU108" s="469"/>
      <c r="AV108" s="469"/>
      <c r="AW108" s="530"/>
      <c r="AX108" s="530"/>
      <c r="AY108" s="530"/>
      <c r="AZ108" s="469"/>
      <c r="BA108" s="469"/>
      <c r="BB108" s="469"/>
      <c r="BC108" s="469"/>
    </row>
    <row r="109" spans="3:55" s="473" customFormat="1" ht="14.25" customHeight="1">
      <c r="C109" s="502"/>
      <c r="D109" s="524"/>
      <c r="E109" s="516"/>
      <c r="F109" s="535" t="s">
        <v>684</v>
      </c>
      <c r="G109" s="535"/>
      <c r="H109" s="535"/>
      <c r="I109" s="535"/>
      <c r="J109" s="535"/>
      <c r="K109" s="535"/>
      <c r="L109" s="535"/>
      <c r="M109" s="535"/>
      <c r="N109" s="535"/>
      <c r="O109" s="535"/>
      <c r="P109" s="535"/>
      <c r="Q109" s="535"/>
      <c r="R109" s="535"/>
      <c r="S109" s="535"/>
      <c r="T109" s="535"/>
      <c r="U109" s="535"/>
      <c r="V109" s="535"/>
      <c r="W109" s="535"/>
      <c r="X109" s="535"/>
      <c r="Y109" s="535"/>
      <c r="Z109" s="535"/>
      <c r="AA109" s="535"/>
      <c r="AB109" s="535"/>
      <c r="AC109" s="535"/>
      <c r="AD109" s="535"/>
      <c r="AE109" s="535"/>
      <c r="AF109" s="535"/>
      <c r="AG109" s="535"/>
      <c r="AH109" s="535"/>
      <c r="AI109" s="535"/>
      <c r="AJ109" s="535"/>
      <c r="AK109" s="535"/>
      <c r="AL109" s="535"/>
      <c r="AM109" s="535"/>
      <c r="AN109" s="536"/>
      <c r="AO109" s="469"/>
      <c r="AP109" s="506"/>
      <c r="AQ109" s="478" t="s">
        <v>685</v>
      </c>
      <c r="AR109" s="478" t="s">
        <v>686</v>
      </c>
      <c r="AS109" s="506"/>
      <c r="AT109" s="473" t="str">
        <f>IF(COUNTIF(AT44:AU47,"H.O."),"H.O.","In-house")</f>
        <v>In-house</v>
      </c>
      <c r="AU109" s="470"/>
      <c r="AV109" s="469"/>
      <c r="AW109" s="537"/>
      <c r="AX109" s="537"/>
      <c r="AY109" s="538"/>
      <c r="AZ109" s="538"/>
      <c r="BA109" s="538"/>
      <c r="BB109" s="538"/>
      <c r="BC109" s="469"/>
    </row>
    <row r="110" spans="3:55" s="473" customFormat="1" ht="14.25" customHeight="1">
      <c r="C110" s="502"/>
      <c r="D110" s="524"/>
      <c r="E110" s="512"/>
      <c r="F110" s="535" t="s">
        <v>687</v>
      </c>
      <c r="G110" s="535"/>
      <c r="H110" s="535"/>
      <c r="I110" s="535"/>
      <c r="J110" s="535"/>
      <c r="K110" s="535"/>
      <c r="L110" s="535"/>
      <c r="M110" s="535"/>
      <c r="N110" s="535"/>
      <c r="O110" s="535"/>
      <c r="P110" s="535"/>
      <c r="Q110" s="535"/>
      <c r="R110" s="535"/>
      <c r="S110" s="535"/>
      <c r="T110" s="535"/>
      <c r="U110" s="535"/>
      <c r="V110" s="535"/>
      <c r="W110" s="535"/>
      <c r="X110" s="535"/>
      <c r="Y110" s="535"/>
      <c r="Z110" s="535"/>
      <c r="AA110" s="535"/>
      <c r="AB110" s="535"/>
      <c r="AC110" s="535"/>
      <c r="AD110" s="535"/>
      <c r="AE110" s="535"/>
      <c r="AF110" s="535"/>
      <c r="AG110" s="535"/>
      <c r="AH110" s="535"/>
      <c r="AI110" s="535"/>
      <c r="AJ110" s="535"/>
      <c r="AK110" s="535"/>
      <c r="AL110" s="535"/>
      <c r="AM110" s="535"/>
      <c r="AN110" s="536"/>
      <c r="AO110" s="469"/>
      <c r="AP110" s="506"/>
      <c r="AU110" s="470"/>
      <c r="AV110" s="469"/>
      <c r="AW110" s="537"/>
      <c r="AX110" s="537"/>
      <c r="AY110" s="538"/>
      <c r="AZ110" s="538"/>
      <c r="BA110" s="538"/>
      <c r="BB110" s="538"/>
      <c r="BC110" s="469"/>
    </row>
    <row r="111" spans="3:55" s="473" customFormat="1" ht="14.25" customHeight="1">
      <c r="C111" s="502"/>
      <c r="D111" s="524"/>
      <c r="E111" s="512"/>
      <c r="F111" s="535" t="s">
        <v>688</v>
      </c>
      <c r="G111" s="535"/>
      <c r="H111" s="535"/>
      <c r="I111" s="535"/>
      <c r="J111" s="535"/>
      <c r="K111" s="535"/>
      <c r="L111" s="535"/>
      <c r="M111" s="535"/>
      <c r="N111" s="535"/>
      <c r="O111" s="535"/>
      <c r="P111" s="535"/>
      <c r="Q111" s="535"/>
      <c r="R111" s="535"/>
      <c r="S111" s="535"/>
      <c r="T111" s="535"/>
      <c r="U111" s="535"/>
      <c r="V111" s="535"/>
      <c r="W111" s="535"/>
      <c r="X111" s="535"/>
      <c r="Y111" s="535"/>
      <c r="Z111" s="535"/>
      <c r="AA111" s="535"/>
      <c r="AB111" s="535"/>
      <c r="AC111" s="535"/>
      <c r="AD111" s="535"/>
      <c r="AE111" s="535"/>
      <c r="AF111" s="535"/>
      <c r="AG111" s="535"/>
      <c r="AH111" s="535"/>
      <c r="AI111" s="535"/>
      <c r="AJ111" s="535"/>
      <c r="AK111" s="535"/>
      <c r="AL111" s="535"/>
      <c r="AM111" s="535"/>
      <c r="AN111" s="536"/>
      <c r="AO111" s="469"/>
      <c r="AP111" s="506"/>
      <c r="AU111" s="470"/>
      <c r="AV111" s="469"/>
      <c r="AW111" s="537"/>
      <c r="AX111" s="537"/>
      <c r="AY111" s="538"/>
      <c r="AZ111" s="538"/>
      <c r="BA111" s="538"/>
      <c r="BB111" s="538"/>
      <c r="BC111" s="469"/>
    </row>
    <row r="112" spans="3:55" s="473" customFormat="1" ht="14.25" customHeight="1">
      <c r="C112" s="502"/>
      <c r="D112" s="524"/>
      <c r="E112" s="516"/>
      <c r="F112" s="535" t="s">
        <v>689</v>
      </c>
      <c r="G112" s="535"/>
      <c r="H112" s="535"/>
      <c r="I112" s="535"/>
      <c r="J112" s="535"/>
      <c r="K112" s="535"/>
      <c r="L112" s="535"/>
      <c r="M112" s="535"/>
      <c r="N112" s="535"/>
      <c r="O112" s="535"/>
      <c r="P112" s="535"/>
      <c r="Q112" s="535"/>
      <c r="R112" s="535"/>
      <c r="S112" s="535"/>
      <c r="T112" s="535"/>
      <c r="U112" s="535"/>
      <c r="V112" s="535"/>
      <c r="W112" s="535"/>
      <c r="X112" s="535"/>
      <c r="Y112" s="535"/>
      <c r="Z112" s="535"/>
      <c r="AA112" s="535"/>
      <c r="AB112" s="535"/>
      <c r="AC112" s="535"/>
      <c r="AD112" s="535"/>
      <c r="AE112" s="535"/>
      <c r="AF112" s="535"/>
      <c r="AG112" s="535"/>
      <c r="AH112" s="535"/>
      <c r="AI112" s="535"/>
      <c r="AJ112" s="535"/>
      <c r="AK112" s="535"/>
      <c r="AL112" s="535"/>
      <c r="AM112" s="535"/>
      <c r="AN112" s="536"/>
      <c r="AO112" s="469"/>
      <c r="AP112" s="506"/>
      <c r="AU112" s="470"/>
      <c r="AV112" s="469"/>
      <c r="AW112" s="537"/>
      <c r="AX112" s="537"/>
      <c r="AY112" s="538"/>
      <c r="AZ112" s="538"/>
      <c r="BA112" s="538"/>
      <c r="BB112" s="538"/>
      <c r="BC112" s="469"/>
    </row>
    <row r="113" spans="1:60" s="473" customFormat="1" ht="14.25" customHeight="1">
      <c r="C113" s="502"/>
      <c r="D113" s="524"/>
      <c r="E113" s="516"/>
      <c r="F113" s="535" t="s">
        <v>690</v>
      </c>
      <c r="G113" s="535"/>
      <c r="H113" s="535"/>
      <c r="I113" s="535"/>
      <c r="J113" s="535"/>
      <c r="K113" s="535"/>
      <c r="L113" s="535"/>
      <c r="M113" s="535"/>
      <c r="N113" s="535"/>
      <c r="O113" s="535"/>
      <c r="P113" s="535"/>
      <c r="Q113" s="535"/>
      <c r="R113" s="535"/>
      <c r="S113" s="535"/>
      <c r="T113" s="535"/>
      <c r="U113" s="535"/>
      <c r="V113" s="535"/>
      <c r="W113" s="535"/>
      <c r="X113" s="535"/>
      <c r="Y113" s="535"/>
      <c r="Z113" s="535"/>
      <c r="AA113" s="535"/>
      <c r="AB113" s="535"/>
      <c r="AC113" s="535"/>
      <c r="AD113" s="535"/>
      <c r="AE113" s="535"/>
      <c r="AF113" s="535"/>
      <c r="AG113" s="535"/>
      <c r="AH113" s="535"/>
      <c r="AI113" s="535"/>
      <c r="AJ113" s="535"/>
      <c r="AK113" s="535"/>
      <c r="AL113" s="535"/>
      <c r="AM113" s="535"/>
      <c r="AN113" s="536"/>
      <c r="AO113" s="469"/>
      <c r="AP113" s="506"/>
      <c r="AU113" s="470"/>
      <c r="AV113" s="469"/>
      <c r="AW113" s="537"/>
      <c r="AX113" s="537"/>
      <c r="AY113" s="538"/>
      <c r="AZ113" s="538"/>
      <c r="BA113" s="538"/>
      <c r="BB113" s="538"/>
      <c r="BC113" s="469"/>
    </row>
    <row r="114" spans="1:60" ht="4.5" customHeight="1">
      <c r="D114" s="525"/>
      <c r="E114" s="526"/>
      <c r="F114" s="539"/>
      <c r="G114" s="539"/>
      <c r="H114" s="539"/>
      <c r="I114" s="539"/>
      <c r="J114" s="539"/>
      <c r="K114" s="539"/>
      <c r="L114" s="539"/>
      <c r="M114" s="539"/>
      <c r="N114" s="539"/>
      <c r="O114" s="539"/>
      <c r="P114" s="539"/>
      <c r="Q114" s="539"/>
      <c r="R114" s="539"/>
      <c r="S114" s="539"/>
      <c r="T114" s="539"/>
      <c r="U114" s="539"/>
      <c r="V114" s="539"/>
      <c r="W114" s="539"/>
      <c r="X114" s="539"/>
      <c r="Y114" s="539"/>
      <c r="Z114" s="539"/>
      <c r="AA114" s="539"/>
      <c r="AB114" s="539"/>
      <c r="AC114" s="539"/>
      <c r="AD114" s="539"/>
      <c r="AE114" s="539"/>
      <c r="AF114" s="539"/>
      <c r="AG114" s="539"/>
      <c r="AH114" s="539"/>
      <c r="AI114" s="539"/>
      <c r="AJ114" s="539"/>
      <c r="AK114" s="539"/>
      <c r="AL114" s="539"/>
      <c r="AM114" s="539"/>
      <c r="AN114" s="540"/>
      <c r="AW114" s="537"/>
      <c r="AX114" s="537"/>
      <c r="AY114" s="538"/>
      <c r="AZ114" s="538"/>
      <c r="BA114" s="538"/>
      <c r="BB114" s="538"/>
    </row>
    <row r="115" spans="1:60" ht="4.5" customHeight="1">
      <c r="E115" s="512"/>
      <c r="F115" s="535"/>
      <c r="G115" s="535"/>
      <c r="H115" s="535"/>
      <c r="I115" s="535"/>
      <c r="J115" s="535"/>
      <c r="K115" s="535"/>
      <c r="L115" s="535"/>
      <c r="M115" s="535"/>
      <c r="N115" s="535"/>
      <c r="O115" s="535"/>
      <c r="P115" s="535"/>
      <c r="Q115" s="535"/>
      <c r="R115" s="535"/>
      <c r="S115" s="535"/>
      <c r="T115" s="535"/>
      <c r="U115" s="535"/>
      <c r="V115" s="535"/>
      <c r="W115" s="535"/>
      <c r="X115" s="535"/>
      <c r="Y115" s="535"/>
      <c r="Z115" s="535"/>
      <c r="AA115" s="535"/>
      <c r="AB115" s="535"/>
      <c r="AC115" s="535"/>
      <c r="AD115" s="535"/>
      <c r="AE115" s="535"/>
      <c r="AF115" s="535"/>
      <c r="AG115" s="535"/>
      <c r="AH115" s="535"/>
      <c r="AI115" s="535"/>
      <c r="AJ115" s="535"/>
      <c r="AK115" s="535"/>
      <c r="AL115" s="535"/>
      <c r="AM115" s="535"/>
      <c r="AN115" s="535"/>
      <c r="AW115" s="537"/>
      <c r="AX115" s="537"/>
      <c r="AY115" s="538"/>
      <c r="AZ115" s="538"/>
      <c r="BA115" s="538"/>
      <c r="BB115" s="538"/>
    </row>
    <row r="116" spans="1:60" ht="6.75" customHeight="1">
      <c r="AI116" s="476"/>
      <c r="AJ116" s="476"/>
      <c r="AK116" s="476"/>
      <c r="AL116" s="476"/>
      <c r="AM116" s="476"/>
      <c r="AN116" s="476"/>
      <c r="AY116" s="538"/>
      <c r="AZ116" s="538"/>
      <c r="BA116" s="538"/>
      <c r="BB116" s="538"/>
    </row>
    <row r="117" spans="1:60" ht="24" customHeight="1">
      <c r="C117" s="488" t="s">
        <v>691</v>
      </c>
      <c r="D117" s="530"/>
      <c r="E117" s="530"/>
      <c r="F117" s="530"/>
      <c r="G117" s="530"/>
      <c r="H117" s="530"/>
      <c r="I117" s="764" t="s">
        <v>692</v>
      </c>
      <c r="J117" s="764"/>
      <c r="K117" s="764"/>
      <c r="L117" s="764"/>
      <c r="M117" s="765" t="str">
        <f>IF(AT105="applicable","H.O.",IF(AT106="applicable","H.O.",IF(AT108="applicable","In-house",IF(AT109="H.O.","H.O.","In-house"))))</f>
        <v>In-house</v>
      </c>
      <c r="N117" s="765"/>
      <c r="O117" s="765"/>
      <c r="P117" s="765"/>
      <c r="Q117" s="765"/>
      <c r="R117" s="765"/>
      <c r="S117" s="765"/>
      <c r="T117" s="765"/>
      <c r="U117" s="765"/>
      <c r="V117" s="765"/>
      <c r="W117" s="530"/>
      <c r="X117" s="530"/>
      <c r="Y117" s="530"/>
      <c r="Z117" s="530"/>
      <c r="AA117" s="530"/>
      <c r="AB117" s="530"/>
      <c r="AC117" s="530"/>
      <c r="AD117" s="530"/>
      <c r="AE117" s="530"/>
      <c r="AF117" s="530"/>
      <c r="AG117" s="530"/>
      <c r="AH117" s="530"/>
      <c r="AI117" s="530"/>
      <c r="AJ117" s="530"/>
      <c r="AK117" s="530"/>
      <c r="AL117" s="530"/>
      <c r="AM117" s="530"/>
      <c r="AN117" s="530"/>
    </row>
    <row r="118" spans="1:60" ht="8.25" customHeight="1">
      <c r="C118" s="488"/>
      <c r="D118" s="530"/>
      <c r="E118" s="530"/>
      <c r="F118" s="530"/>
      <c r="G118" s="530"/>
      <c r="H118" s="530"/>
      <c r="I118" s="530"/>
      <c r="J118" s="530"/>
      <c r="K118" s="530"/>
      <c r="L118" s="530"/>
      <c r="M118" s="530"/>
      <c r="N118" s="530"/>
      <c r="O118" s="530"/>
      <c r="P118" s="530"/>
      <c r="Q118" s="530"/>
      <c r="R118" s="530"/>
      <c r="S118" s="541"/>
      <c r="T118" s="541"/>
      <c r="U118" s="541"/>
      <c r="V118" s="541"/>
      <c r="W118" s="541"/>
      <c r="X118" s="541"/>
      <c r="Y118" s="541"/>
      <c r="Z118" s="541"/>
      <c r="AA118" s="541"/>
      <c r="AB118" s="541"/>
      <c r="AC118" s="522"/>
      <c r="AD118" s="522"/>
      <c r="AE118" s="541"/>
      <c r="AF118" s="541"/>
      <c r="AG118" s="541"/>
      <c r="AH118" s="541"/>
      <c r="AI118" s="541"/>
      <c r="AJ118" s="541"/>
      <c r="AK118" s="541"/>
      <c r="AL118" s="541"/>
      <c r="AM118" s="541"/>
      <c r="AN118" s="541"/>
    </row>
    <row r="119" spans="1:60" ht="24" customHeight="1">
      <c r="C119" s="488"/>
      <c r="D119" s="530"/>
      <c r="E119" s="530"/>
      <c r="F119" s="530"/>
      <c r="G119" s="530"/>
      <c r="H119" s="530"/>
      <c r="I119" s="764" t="s">
        <v>693</v>
      </c>
      <c r="J119" s="764"/>
      <c r="K119" s="764"/>
      <c r="L119" s="764"/>
      <c r="M119" s="766"/>
      <c r="N119" s="766"/>
      <c r="O119" s="766"/>
      <c r="P119" s="766"/>
      <c r="Q119" s="766"/>
      <c r="R119" s="766"/>
      <c r="S119" s="766"/>
      <c r="T119" s="766"/>
      <c r="U119" s="766"/>
      <c r="V119" s="766"/>
      <c r="W119" s="541"/>
      <c r="X119" s="542"/>
      <c r="Y119" s="543" t="s">
        <v>694</v>
      </c>
      <c r="Z119" s="767"/>
      <c r="AA119" s="767"/>
      <c r="AB119" s="767"/>
      <c r="AC119" s="767"/>
      <c r="AD119" s="767"/>
      <c r="AE119" s="767"/>
      <c r="AF119" s="767"/>
      <c r="AG119" s="767"/>
      <c r="AH119" s="767"/>
      <c r="AI119" s="767"/>
      <c r="AJ119" s="767"/>
      <c r="AK119" s="767"/>
      <c r="AL119" s="767"/>
      <c r="AM119" s="767"/>
      <c r="AN119" s="767"/>
    </row>
    <row r="120" spans="1:60" ht="14.25" customHeight="1">
      <c r="C120" s="488"/>
      <c r="D120" s="530"/>
      <c r="E120" s="530"/>
      <c r="F120" s="530"/>
      <c r="G120" s="530"/>
      <c r="H120" s="530"/>
      <c r="I120" s="530"/>
      <c r="J120" s="530"/>
      <c r="K120" s="530"/>
      <c r="L120" s="530"/>
      <c r="M120" s="530"/>
      <c r="N120" s="530"/>
      <c r="O120" s="530"/>
      <c r="P120" s="530"/>
      <c r="Q120" s="530"/>
      <c r="R120" s="530"/>
      <c r="S120" s="541"/>
      <c r="T120" s="541"/>
      <c r="U120" s="541"/>
      <c r="V120" s="541"/>
      <c r="W120" s="541"/>
      <c r="X120" s="541"/>
      <c r="Y120" s="541"/>
      <c r="Z120" s="767"/>
      <c r="AA120" s="767"/>
      <c r="AB120" s="767"/>
      <c r="AC120" s="767"/>
      <c r="AD120" s="767"/>
      <c r="AE120" s="767"/>
      <c r="AF120" s="767"/>
      <c r="AG120" s="767"/>
      <c r="AH120" s="767"/>
      <c r="AI120" s="767"/>
      <c r="AJ120" s="767"/>
      <c r="AK120" s="767"/>
      <c r="AL120" s="767"/>
      <c r="AM120" s="767"/>
      <c r="AN120" s="767"/>
    </row>
    <row r="121" spans="1:60" ht="14.25" customHeight="1">
      <c r="Z121" s="544" t="s">
        <v>695</v>
      </c>
      <c r="AI121" s="476"/>
      <c r="AJ121" s="476"/>
      <c r="AK121" s="476"/>
      <c r="AL121" s="476"/>
      <c r="AM121" s="476"/>
      <c r="AN121" s="476"/>
    </row>
    <row r="122" spans="1:60" s="469" customFormat="1" ht="24" customHeight="1">
      <c r="B122" s="487" t="s">
        <v>696</v>
      </c>
      <c r="C122" s="486"/>
      <c r="D122" s="486"/>
      <c r="E122" s="486"/>
      <c r="F122" s="486"/>
      <c r="G122" s="486"/>
      <c r="H122" s="486"/>
      <c r="I122" s="486"/>
      <c r="J122" s="486"/>
      <c r="K122" s="486"/>
      <c r="L122" s="486"/>
      <c r="M122" s="486"/>
      <c r="N122" s="486"/>
      <c r="O122" s="486"/>
      <c r="P122" s="486"/>
      <c r="Q122" s="486"/>
      <c r="R122" s="486"/>
      <c r="S122" s="486"/>
      <c r="T122" s="486"/>
      <c r="U122" s="486"/>
      <c r="V122" s="486"/>
      <c r="W122" s="486"/>
      <c r="X122" s="486"/>
      <c r="Y122" s="486"/>
      <c r="Z122" s="486"/>
      <c r="AA122" s="486"/>
      <c r="AB122" s="486"/>
      <c r="AC122" s="486"/>
      <c r="AD122" s="486"/>
      <c r="AE122" s="486"/>
      <c r="AF122" s="486"/>
      <c r="AG122" s="486"/>
      <c r="AH122" s="486"/>
      <c r="AI122" s="486"/>
      <c r="AJ122" s="486"/>
      <c r="AK122" s="486"/>
      <c r="AL122" s="486"/>
      <c r="AM122" s="486"/>
      <c r="AN122" s="486"/>
      <c r="AU122" s="470"/>
      <c r="AV122" s="478"/>
      <c r="AW122" s="479"/>
      <c r="AX122" s="479"/>
      <c r="AY122" s="479"/>
    </row>
    <row r="123" spans="1:60" ht="14.25" customHeight="1">
      <c r="A123" s="545"/>
      <c r="B123" s="545"/>
      <c r="C123" s="488" t="s">
        <v>697</v>
      </c>
      <c r="D123" s="545"/>
      <c r="E123" s="545"/>
      <c r="F123" s="545"/>
      <c r="G123" s="545"/>
      <c r="H123" s="545"/>
      <c r="I123" s="545"/>
      <c r="J123" s="545"/>
      <c r="K123" s="545"/>
      <c r="L123" s="545"/>
      <c r="M123" s="545"/>
      <c r="N123" s="545"/>
      <c r="O123" s="545"/>
      <c r="P123" s="545"/>
      <c r="Q123" s="545"/>
      <c r="R123" s="545"/>
      <c r="S123" s="545"/>
      <c r="T123" s="545"/>
      <c r="U123" s="545"/>
      <c r="V123" s="545"/>
      <c r="W123" s="545"/>
      <c r="X123" s="545"/>
      <c r="Y123" s="545"/>
      <c r="Z123" s="545"/>
      <c r="AA123" s="545"/>
      <c r="AB123" s="545"/>
      <c r="AC123" s="545"/>
      <c r="AD123" s="545"/>
      <c r="AE123" s="545"/>
      <c r="AF123" s="545"/>
      <c r="AG123" s="545"/>
      <c r="AH123" s="545"/>
      <c r="AI123" s="545"/>
      <c r="AJ123" s="545"/>
      <c r="AK123" s="545"/>
      <c r="AL123" s="545"/>
      <c r="AM123" s="545"/>
      <c r="AN123" s="545"/>
      <c r="AO123" s="545"/>
      <c r="AP123" s="545"/>
    </row>
    <row r="124" spans="1:60" ht="18.75" customHeight="1">
      <c r="A124" s="546"/>
      <c r="B124" s="546"/>
      <c r="C124" s="545"/>
      <c r="D124" s="547"/>
      <c r="E124" s="545"/>
      <c r="F124" s="545"/>
      <c r="G124" s="545"/>
      <c r="H124" s="545"/>
      <c r="I124" s="545"/>
      <c r="J124" s="548"/>
      <c r="K124" s="548"/>
      <c r="L124" s="548"/>
      <c r="M124" s="548"/>
      <c r="N124" s="545"/>
      <c r="O124" s="549"/>
      <c r="P124" s="756"/>
      <c r="Q124" s="756"/>
      <c r="R124" s="757" t="s">
        <v>698</v>
      </c>
      <c r="S124" s="757"/>
      <c r="T124" s="757"/>
      <c r="U124" s="757"/>
      <c r="V124" s="757"/>
      <c r="W124" s="757"/>
      <c r="X124" s="757"/>
      <c r="Y124" s="757"/>
      <c r="Z124" s="757"/>
      <c r="AA124" s="548"/>
      <c r="AB124" s="548"/>
      <c r="AC124" s="756"/>
      <c r="AD124" s="756"/>
      <c r="AE124" s="757" t="s">
        <v>597</v>
      </c>
      <c r="AF124" s="757"/>
      <c r="AG124" s="757"/>
      <c r="AH124" s="757"/>
      <c r="AI124" s="757"/>
      <c r="AJ124" s="757"/>
      <c r="AK124" s="757"/>
      <c r="AL124" s="757"/>
      <c r="AM124" s="757"/>
      <c r="AN124" s="548"/>
      <c r="AO124" s="548"/>
      <c r="AP124" s="548"/>
    </row>
    <row r="125" spans="1:60" ht="14.25" customHeight="1">
      <c r="A125" s="546"/>
      <c r="B125" s="546"/>
      <c r="C125" s="545"/>
      <c r="D125" s="550" t="s">
        <v>699</v>
      </c>
      <c r="E125" s="545"/>
      <c r="F125" s="545"/>
      <c r="G125" s="545"/>
      <c r="H125" s="545"/>
      <c r="I125" s="545"/>
      <c r="J125" s="548"/>
      <c r="K125" s="548"/>
      <c r="L125" s="548"/>
      <c r="M125" s="548"/>
      <c r="N125" s="545"/>
      <c r="O125" s="549"/>
      <c r="P125" s="551"/>
      <c r="Q125" s="551"/>
      <c r="R125" s="552"/>
      <c r="S125" s="552"/>
      <c r="T125" s="552"/>
      <c r="U125" s="552"/>
      <c r="V125" s="552"/>
      <c r="W125" s="552"/>
      <c r="X125" s="552"/>
      <c r="Y125" s="552"/>
      <c r="Z125" s="552"/>
      <c r="AA125" s="548"/>
      <c r="AB125" s="548"/>
      <c r="AC125" s="551"/>
      <c r="AD125" s="551"/>
      <c r="AE125" s="552"/>
      <c r="AF125" s="552"/>
      <c r="AG125" s="552"/>
      <c r="AH125" s="552"/>
      <c r="AI125" s="552"/>
      <c r="AJ125" s="552"/>
      <c r="AK125" s="552"/>
      <c r="AL125" s="552"/>
      <c r="AM125" s="552"/>
      <c r="AN125" s="548"/>
      <c r="AO125" s="548"/>
      <c r="AP125" s="548"/>
    </row>
    <row r="126" spans="1:60">
      <c r="A126" s="545"/>
      <c r="B126" s="545"/>
      <c r="C126" s="545"/>
      <c r="D126" s="545"/>
      <c r="E126" s="545"/>
      <c r="F126" s="545"/>
      <c r="G126" s="545"/>
      <c r="H126" s="545"/>
      <c r="I126" s="545"/>
      <c r="J126" s="545"/>
      <c r="K126" s="545"/>
      <c r="L126" s="545"/>
      <c r="M126" s="545"/>
      <c r="N126" s="545"/>
      <c r="O126" s="545"/>
      <c r="P126" s="545"/>
      <c r="Q126" s="545"/>
      <c r="R126" s="545"/>
      <c r="S126" s="545"/>
      <c r="T126" s="545"/>
      <c r="U126" s="545"/>
      <c r="V126" s="545"/>
      <c r="W126" s="545"/>
      <c r="X126" s="545"/>
      <c r="Y126" s="545"/>
      <c r="Z126" s="545"/>
      <c r="AA126" s="545"/>
      <c r="AB126" s="545"/>
      <c r="AC126" s="545"/>
      <c r="AD126" s="545"/>
      <c r="AE126" s="545"/>
      <c r="AF126" s="545"/>
      <c r="AG126" s="545"/>
      <c r="AH126" s="545"/>
      <c r="AI126" s="758"/>
      <c r="AJ126" s="758"/>
      <c r="AK126" s="758"/>
      <c r="AL126" s="758"/>
      <c r="AM126" s="758"/>
      <c r="AN126" s="758"/>
      <c r="AO126" s="758"/>
      <c r="AP126" s="545"/>
    </row>
    <row r="127" spans="1:60" ht="20.25" customHeight="1">
      <c r="A127" s="545"/>
      <c r="B127" s="545"/>
      <c r="C127" s="553" t="s">
        <v>700</v>
      </c>
      <c r="D127" s="545"/>
      <c r="E127" s="545"/>
      <c r="F127" s="545"/>
      <c r="G127" s="545"/>
      <c r="H127" s="545"/>
      <c r="I127" s="545"/>
      <c r="J127" s="545"/>
      <c r="K127" s="545"/>
      <c r="L127" s="545"/>
      <c r="M127" s="545"/>
      <c r="N127" s="545"/>
      <c r="O127" s="545"/>
      <c r="P127" s="545"/>
      <c r="Q127" s="545"/>
      <c r="R127" s="545"/>
      <c r="S127" s="545"/>
      <c r="T127" s="545"/>
      <c r="U127" s="545"/>
      <c r="V127" s="545"/>
      <c r="W127" s="545"/>
      <c r="X127" s="545"/>
      <c r="Y127" s="545"/>
      <c r="Z127" s="545"/>
      <c r="AA127" s="545"/>
      <c r="AB127" s="545"/>
      <c r="AC127" s="545"/>
      <c r="AD127" s="545"/>
      <c r="AE127" s="545"/>
      <c r="AF127" s="545"/>
      <c r="AG127" s="545"/>
      <c r="AH127" s="545"/>
      <c r="AI127" s="545"/>
      <c r="AJ127" s="545"/>
      <c r="AK127" s="545"/>
      <c r="AL127" s="545"/>
      <c r="AM127" s="545"/>
      <c r="AN127" s="545"/>
      <c r="AO127" s="545"/>
      <c r="AP127" s="545"/>
    </row>
    <row r="128" spans="1:60" s="469" customFormat="1" ht="18.75" customHeight="1">
      <c r="A128" s="546"/>
      <c r="B128" s="546"/>
      <c r="C128" s="545"/>
      <c r="D128" s="547"/>
      <c r="E128" s="545"/>
      <c r="F128" s="545"/>
      <c r="G128" s="545"/>
      <c r="H128" s="545"/>
      <c r="I128" s="545"/>
      <c r="J128" s="548"/>
      <c r="K128" s="548"/>
      <c r="L128" s="548"/>
      <c r="M128" s="548"/>
      <c r="N128" s="545"/>
      <c r="O128" s="549"/>
      <c r="P128" s="759" t="s">
        <v>576</v>
      </c>
      <c r="Q128" s="759"/>
      <c r="R128" s="757" t="s">
        <v>698</v>
      </c>
      <c r="S128" s="757"/>
      <c r="T128" s="757"/>
      <c r="U128" s="757"/>
      <c r="V128" s="757"/>
      <c r="W128" s="757"/>
      <c r="X128" s="757"/>
      <c r="Y128" s="757"/>
      <c r="Z128" s="757"/>
      <c r="AA128" s="548"/>
      <c r="AB128" s="548"/>
      <c r="AC128" s="756"/>
      <c r="AD128" s="756"/>
      <c r="AE128" s="757" t="s">
        <v>597</v>
      </c>
      <c r="AF128" s="757"/>
      <c r="AG128" s="757"/>
      <c r="AH128" s="757"/>
      <c r="AI128" s="757"/>
      <c r="AJ128" s="757"/>
      <c r="AK128" s="757"/>
      <c r="AL128" s="757"/>
      <c r="AM128" s="757"/>
      <c r="AN128" s="548"/>
      <c r="AO128" s="548"/>
      <c r="AP128" s="548"/>
      <c r="AQ128" s="522"/>
      <c r="AR128" s="522"/>
      <c r="AS128" s="522"/>
      <c r="AT128" s="522"/>
      <c r="AU128" s="470"/>
      <c r="BF128" s="530"/>
      <c r="BG128" s="530"/>
      <c r="BH128" s="530"/>
    </row>
    <row r="129" spans="1:47" ht="21.75" customHeight="1">
      <c r="A129" s="546"/>
      <c r="B129" s="546"/>
      <c r="C129" s="545"/>
      <c r="D129" s="554" t="s">
        <v>701</v>
      </c>
      <c r="E129" s="545"/>
      <c r="F129" s="545"/>
      <c r="G129" s="545"/>
      <c r="H129" s="545"/>
      <c r="I129" s="545"/>
      <c r="J129" s="545"/>
      <c r="K129" s="545"/>
      <c r="L129" s="545"/>
      <c r="M129" s="545"/>
      <c r="N129" s="545"/>
      <c r="O129" s="545"/>
      <c r="P129" s="545"/>
      <c r="Q129" s="545"/>
      <c r="R129" s="545"/>
      <c r="S129" s="545"/>
      <c r="T129" s="545"/>
      <c r="U129" s="545"/>
      <c r="V129" s="545"/>
      <c r="W129" s="545"/>
      <c r="X129" s="545"/>
      <c r="Y129" s="545"/>
      <c r="Z129" s="545"/>
      <c r="AA129" s="545"/>
      <c r="AB129" s="545"/>
      <c r="AC129" s="545"/>
      <c r="AD129" s="545"/>
      <c r="AE129" s="545"/>
      <c r="AF129" s="545"/>
      <c r="AG129" s="545"/>
      <c r="AH129" s="545"/>
      <c r="AI129" s="545"/>
      <c r="AJ129" s="545"/>
      <c r="AK129" s="545"/>
      <c r="AL129" s="545"/>
      <c r="AM129" s="545"/>
      <c r="AN129" s="545"/>
      <c r="AO129" s="545"/>
      <c r="AP129" s="545"/>
    </row>
    <row r="130" spans="1:47" s="469" customFormat="1" ht="8.25" customHeight="1">
      <c r="AI130" s="476"/>
      <c r="AJ130" s="476"/>
      <c r="AK130" s="476"/>
      <c r="AL130" s="476"/>
      <c r="AM130" s="476"/>
      <c r="AN130" s="476"/>
      <c r="AU130" s="470"/>
    </row>
    <row r="131" spans="1:47" s="469" customFormat="1" ht="19.5" customHeight="1">
      <c r="C131" s="488" t="s">
        <v>702</v>
      </c>
      <c r="D131" s="530"/>
      <c r="E131" s="530"/>
      <c r="F131" s="530"/>
      <c r="G131" s="530"/>
      <c r="H131" s="530"/>
      <c r="I131" s="530"/>
      <c r="J131" s="530"/>
      <c r="K131" s="530"/>
      <c r="L131" s="530"/>
      <c r="M131" s="522"/>
      <c r="N131" s="522"/>
      <c r="O131" s="522"/>
      <c r="P131" s="522"/>
      <c r="Q131" s="522"/>
      <c r="R131" s="522"/>
      <c r="S131" s="522"/>
      <c r="T131" s="522"/>
      <c r="U131" s="522"/>
      <c r="V131" s="522"/>
      <c r="W131" s="522"/>
      <c r="X131" s="522"/>
      <c r="Y131" s="522"/>
      <c r="Z131" s="522"/>
      <c r="AA131" s="522"/>
      <c r="AB131" s="522"/>
      <c r="AC131" s="522"/>
      <c r="AD131" s="522"/>
      <c r="AE131" s="522"/>
      <c r="AF131" s="522"/>
      <c r="AG131" s="522"/>
      <c r="AH131" s="522"/>
      <c r="AI131" s="522"/>
      <c r="AP131" s="470"/>
    </row>
    <row r="132" spans="1:47" s="469" customFormat="1" ht="19.5" customHeight="1">
      <c r="D132" s="555"/>
      <c r="E132" s="556"/>
      <c r="F132" s="556"/>
      <c r="G132" s="556"/>
      <c r="H132" s="556"/>
      <c r="I132" s="556"/>
      <c r="J132" s="557"/>
      <c r="K132" s="558"/>
      <c r="L132" s="558"/>
      <c r="M132" s="558"/>
      <c r="N132" s="556"/>
      <c r="O132" s="559"/>
      <c r="P132" s="754"/>
      <c r="Q132" s="754"/>
      <c r="R132" s="755" t="s">
        <v>703</v>
      </c>
      <c r="S132" s="755"/>
      <c r="T132" s="755"/>
      <c r="U132" s="755"/>
      <c r="V132" s="755"/>
      <c r="W132" s="755"/>
      <c r="X132" s="755"/>
      <c r="Y132" s="755"/>
      <c r="Z132" s="755"/>
      <c r="AA132" s="558"/>
      <c r="AB132" s="558"/>
      <c r="AC132" s="754"/>
      <c r="AD132" s="754"/>
      <c r="AE132" s="755" t="s">
        <v>704</v>
      </c>
      <c r="AF132" s="755"/>
      <c r="AG132" s="755"/>
      <c r="AH132" s="755"/>
      <c r="AI132" s="755"/>
      <c r="AJ132" s="755"/>
      <c r="AK132" s="755"/>
      <c r="AL132" s="755"/>
      <c r="AM132" s="755"/>
      <c r="AU132" s="470"/>
    </row>
    <row r="133" spans="1:47" ht="20.25" customHeight="1">
      <c r="D133" s="556" t="s">
        <v>705</v>
      </c>
      <c r="E133" s="560"/>
      <c r="F133" s="560"/>
      <c r="G133" s="560"/>
      <c r="H133" s="560"/>
      <c r="I133" s="560"/>
      <c r="J133" s="560"/>
      <c r="K133" s="560"/>
      <c r="L133" s="560"/>
      <c r="M133" s="560"/>
      <c r="N133" s="560"/>
      <c r="O133" s="560"/>
      <c r="P133" s="560"/>
      <c r="Q133" s="560"/>
      <c r="R133" s="560"/>
      <c r="S133" s="560"/>
      <c r="T133" s="560"/>
      <c r="U133" s="560"/>
      <c r="V133" s="560"/>
      <c r="W133" s="560"/>
      <c r="X133" s="560"/>
      <c r="Y133" s="560"/>
      <c r="Z133" s="560"/>
      <c r="AA133" s="560"/>
      <c r="AB133" s="560"/>
      <c r="AC133" s="560"/>
      <c r="AD133" s="560"/>
      <c r="AE133" s="560"/>
      <c r="AF133" s="560"/>
      <c r="AG133" s="560"/>
      <c r="AH133" s="560"/>
      <c r="AI133" s="560"/>
      <c r="AJ133" s="560"/>
      <c r="AK133" s="560"/>
      <c r="AL133" s="560"/>
      <c r="AM133" s="560"/>
      <c r="AO133" s="476"/>
    </row>
    <row r="134" spans="1:47" ht="20.25" customHeight="1">
      <c r="D134" s="561"/>
      <c r="E134" s="560" t="s">
        <v>706</v>
      </c>
      <c r="F134" s="560"/>
      <c r="G134" s="560"/>
      <c r="H134" s="560"/>
      <c r="I134" s="560"/>
      <c r="J134" s="560"/>
      <c r="K134" s="560"/>
      <c r="L134" s="560"/>
      <c r="M134" s="560"/>
      <c r="N134" s="560"/>
      <c r="O134" s="560"/>
      <c r="P134" s="560"/>
      <c r="Q134" s="560"/>
      <c r="R134" s="560"/>
      <c r="S134" s="560"/>
      <c r="T134" s="560"/>
      <c r="U134" s="560"/>
      <c r="V134" s="560"/>
      <c r="W134" s="560"/>
      <c r="X134" s="560"/>
      <c r="Y134" s="560"/>
      <c r="Z134" s="560"/>
      <c r="AA134" s="560"/>
      <c r="AB134" s="560"/>
      <c r="AC134" s="560"/>
      <c r="AD134" s="560"/>
      <c r="AE134" s="560"/>
      <c r="AF134" s="560"/>
      <c r="AG134" s="560"/>
      <c r="AH134" s="560"/>
      <c r="AI134" s="560"/>
      <c r="AJ134" s="560"/>
      <c r="AK134" s="560"/>
      <c r="AL134" s="560"/>
      <c r="AM134" s="560"/>
      <c r="AO134" s="476"/>
    </row>
    <row r="135" spans="1:47" ht="15.5">
      <c r="A135" s="473"/>
      <c r="B135" s="473"/>
      <c r="AO135" s="476" t="s">
        <v>707</v>
      </c>
    </row>
    <row r="136" spans="1:47" ht="15.5">
      <c r="A136" s="473"/>
      <c r="B136" s="473"/>
    </row>
    <row r="137" spans="1:47" ht="15.5">
      <c r="A137" s="473"/>
      <c r="B137" s="473"/>
      <c r="AO137" s="476"/>
      <c r="AP137" s="476"/>
    </row>
  </sheetData>
  <sheetProtection password="83AF" sheet="1"/>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dxfId="14" priority="6">
      <formula>AND(#REF!="無",#REF!="無")</formula>
    </cfRule>
  </conditionalFormatting>
  <conditionalFormatting sqref="J22">
    <cfRule type="expression" dxfId="13" priority="7">
      <formula>AND(#REF!="無",#REF!="無")</formula>
    </cfRule>
  </conditionalFormatting>
  <conditionalFormatting sqref="J24">
    <cfRule type="expression" dxfId="12" priority="8">
      <formula>AND(#REF!="無",#REF!="無")</formula>
    </cfRule>
  </conditionalFormatting>
  <conditionalFormatting sqref="J32">
    <cfRule type="expression" dxfId="11" priority="12">
      <formula>AND(#REF!="無",#REF!="無")</formula>
    </cfRule>
  </conditionalFormatting>
  <conditionalFormatting sqref="J34">
    <cfRule type="expression" dxfId="10" priority="13">
      <formula>AND(#REF!="無",#REF!="無")</formula>
    </cfRule>
  </conditionalFormatting>
  <conditionalFormatting sqref="J36">
    <cfRule type="expression" dxfId="9" priority="14">
      <formula>AND(#REF!="無",#REF!="無")</formula>
    </cfRule>
  </conditionalFormatting>
  <conditionalFormatting sqref="J39">
    <cfRule type="expression" dxfId="8" priority="10">
      <formula>AND(#REF!="無",#REF!="無")</formula>
    </cfRule>
  </conditionalFormatting>
  <conditionalFormatting sqref="J44 R44 Y44 AF44 J46 R46 Y46 AF46">
    <cfRule type="expression" dxfId="7" priority="2">
      <formula>AND(#REF!="無",#REF!="無")</formula>
    </cfRule>
  </conditionalFormatting>
  <conditionalFormatting sqref="N20">
    <cfRule type="expression" dxfId="6" priority="3">
      <formula>AND(#REF!="無",#REF!="無")</formula>
    </cfRule>
  </conditionalFormatting>
  <conditionalFormatting sqref="N22">
    <cfRule type="expression" dxfId="5" priority="4">
      <formula>AND(#REF!="無",#REF!="無")</formula>
    </cfRule>
  </conditionalFormatting>
  <conditionalFormatting sqref="N24">
    <cfRule type="expression" dxfId="4" priority="5">
      <formula>AND(#REF!="無",#REF!="無")</formula>
    </cfRule>
  </conditionalFormatting>
  <conditionalFormatting sqref="Y20:AE25">
    <cfRule type="expression" dxfId="3" priority="15">
      <formula>$Z$12="Not Reflect"</formula>
    </cfRule>
  </conditionalFormatting>
  <conditionalFormatting sqref="Y32:AE39">
    <cfRule type="expression" dxfId="2" priority="16">
      <formula>$Z$12="Not Reflect"</formula>
    </cfRule>
  </conditionalFormatting>
  <conditionalFormatting sqref="AF20">
    <cfRule type="expression" dxfId="1" priority="9">
      <formula>AND(#REF!="無",#REF!="無")</formula>
    </cfRule>
  </conditionalFormatting>
  <conditionalFormatting sqref="AF38">
    <cfRule type="expression" dxfId="0" priority="11">
      <formula>AND(#REF!="無",#REF!="無")</formula>
    </cfRule>
  </conditionalFormatting>
  <dataValidations count="8">
    <dataValidation type="list" allowBlank="1" showInputMessage="1" showErrorMessage="1" sqref="AK8:AN10 KG8:KJ10 UC8:UF10 ADY8:AEB10" xr:uid="{00000000-0002-0000-1100-000000000000}">
      <formula1>"A1,A2,A3,B1,B2,C1,C2,C3,D1,D2,D3,E1,E2,E2R,F1,G1,H1"</formula1>
      <formula2>0</formula2>
    </dataValidation>
    <dataValidation allowBlank="1" showInputMessage="1" showErrorMessage="1" prompt="Register a credit transaction subject to DMS exposure-based grouping, by selecting Included in Parent Company Decision Making Standard field on WINCS’s MIZUHO C-CIF GROUP MANAGEMENT Menu._x000a_" sqref="S10 JO10 TK10 ADG10" xr:uid="{00000000-0002-0000-1100-000001000000}">
      <formula1>0</formula1>
      <formula2>0</formula2>
    </dataValidation>
    <dataValidation type="list" allowBlank="1" showInputMessage="1" showErrorMessage="1" sqref="M119:V119 JI119:JR119 TE119:TN119 ADA119:ADJ119" xr:uid="{00000000-0002-0000-1100-000002000000}">
      <formula1>"H.O.,In-house"</formula1>
      <formula2>0</formula2>
    </dataValidation>
    <dataValidation type="list" allowBlank="1" showInputMessage="1" showErrorMessage="1" sqref="T5:W5 JP5:JS5 TL5:TO5 ADH5:ADK5" xr:uid="{00000000-0002-0000-1100-000003000000}">
      <formula1>"I,II,III"</formula1>
      <formula2>0</formula2>
    </dataValidation>
    <dataValidation type="list" allowBlank="1" showInputMessage="1" showErrorMessage="1" sqref="Z12:AC12 JV12:JY12 TR12:TU12 ADN12:ADQ12" xr:uid="{00000000-0002-0000-1100-000004000000}">
      <formula1>"Reflect,Not Reflect"</formula1>
      <formula2>0</formula2>
    </dataValidation>
    <dataValidation type="list" allowBlank="1" showInputMessage="1" showErrorMessage="1" sqref="C5:C6 IY5:IY6 SU5:SU6 ACQ5:ACQ6" xr:uid="{00000000-0002-0000-1100-000005000000}">
      <formula1>"○,　"</formula1>
      <formula2>0</formula2>
    </dataValidation>
    <dataValidation type="list" allowBlank="1" showInputMessage="1" showErrorMessage="1" sqref="G12 JC12 SY12 ACU12" xr:uid="{00000000-0002-0000-1100-000006000000}">
      <formula1>"Yes,No"</formula1>
      <formula2>0</formula2>
    </dataValidation>
    <dataValidation type="list" showInputMessage="1" showErrorMessage="1"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xr:uid="{00000000-0002-0000-1100-000007000000}">
      <formula1>"○,　"</formula1>
      <formula2>0</formula2>
    </dataValidation>
  </dataValidations>
  <printOptions horizontalCentered="1"/>
  <pageMargins left="0.27569444444444402" right="7.8472222222222193E-2" top="0.27569444444444402" bottom="0.196527777777778" header="0.511811023622047" footer="0.511811023622047"/>
  <pageSetup paperSize="9" scale="57" orientation="portrait" horizontalDpi="300" verticalDpi="300" r:id="rId1"/>
  <rowBreaks count="1" manualBreakCount="1">
    <brk id="11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68" r:id="rId4" name="Check Box 2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7" r:id="rId5" name="Check Box 1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6" r:id="rId6" name="Check Box 1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5" r:id="rId7" name="Check Box 1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4" r:id="rId8" name="Check Box 1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3" r:id="rId9" name="shape_0">
              <controlPr defaultSize="0" autoPict="0">
                <anchor moveWithCells="1" sizeWithCells="1">
                  <from>
                    <xdr:col>17</xdr:col>
                    <xdr:colOff>6350</xdr:colOff>
                    <xdr:row>9</xdr:row>
                    <xdr:rowOff>12700</xdr:rowOff>
                  </from>
                  <to>
                    <xdr:col>18</xdr:col>
                    <xdr:colOff>25400</xdr:colOff>
                    <xdr:row>10</xdr:row>
                    <xdr:rowOff>12700</xdr:rowOff>
                  </to>
                </anchor>
              </controlPr>
            </control>
          </mc:Choice>
        </mc:AlternateContent>
        <mc:AlternateContent xmlns:mc="http://schemas.openxmlformats.org/markup-compatibility/2006">
          <mc:Choice Requires="x14">
            <control shapeId="2052" r:id="rId10" name="Check Box 4">
              <controlPr defaultSize="0" autoPict="0">
                <anchor moveWithCells="1" sizeWithCells="1">
                  <from>
                    <xdr:col>15</xdr:col>
                    <xdr:colOff>6350</xdr:colOff>
                    <xdr:row>9</xdr:row>
                    <xdr:rowOff>12700</xdr:rowOff>
                  </from>
                  <to>
                    <xdr:col>16</xdr:col>
                    <xdr:colOff>0</xdr:colOff>
                    <xdr:row>10</xdr:row>
                    <xdr:rowOff>12700</xdr:rowOff>
                  </to>
                </anchor>
              </controlPr>
            </control>
          </mc:Choice>
        </mc:AlternateContent>
        <mc:AlternateContent xmlns:mc="http://schemas.openxmlformats.org/markup-compatibility/2006">
          <mc:Choice Requires="x14">
            <control shapeId="2051" r:id="rId11" name="Check Box 3">
              <controlPr defaultSize="0" autoPict="0">
                <anchor moveWithCells="1" sizeWithCells="1">
                  <from>
                    <xdr:col>15</xdr:col>
                    <xdr:colOff>6350</xdr:colOff>
                    <xdr:row>8</xdr:row>
                    <xdr:rowOff>12700</xdr:rowOff>
                  </from>
                  <to>
                    <xdr:col>16</xdr:col>
                    <xdr:colOff>0</xdr:colOff>
                    <xdr:row>9</xdr:row>
                    <xdr:rowOff>12700</xdr:rowOff>
                  </to>
                </anchor>
              </controlPr>
            </control>
          </mc:Choice>
        </mc:AlternateContent>
        <mc:AlternateContent xmlns:mc="http://schemas.openxmlformats.org/markup-compatibility/2006">
          <mc:Choice Requires="x14">
            <control shapeId="2050" r:id="rId12" name="Check Box 2">
              <controlPr defaultSize="0" autoPict="0">
                <anchor moveWithCells="1" sizeWithCells="1">
                  <from>
                    <xdr:col>17</xdr:col>
                    <xdr:colOff>6350</xdr:colOff>
                    <xdr:row>8</xdr:row>
                    <xdr:rowOff>12700</xdr:rowOff>
                  </from>
                  <to>
                    <xdr:col>18</xdr:col>
                    <xdr:colOff>25400</xdr:colOff>
                    <xdr:row>9</xdr:row>
                    <xdr:rowOff>12700</xdr:rowOff>
                  </to>
                </anchor>
              </controlPr>
            </control>
          </mc:Choice>
        </mc:AlternateContent>
        <mc:AlternateContent xmlns:mc="http://schemas.openxmlformats.org/markup-compatibility/2006">
          <mc:Choice Requires="x14">
            <control shapeId="2049" r:id="rId13" name="Check Box 1">
              <controlPr defaultSize="0" autoPict="0">
                <anchor moveWithCells="1" sizeWithCells="1">
                  <from>
                    <xdr:col>17</xdr:col>
                    <xdr:colOff>6350</xdr:colOff>
                    <xdr:row>9</xdr:row>
                    <xdr:rowOff>12700</xdr:rowOff>
                  </from>
                  <to>
                    <xdr:col>18</xdr:col>
                    <xdr:colOff>25400</xdr:colOff>
                    <xdr:row>10</xdr:row>
                    <xdr:rowOff>12700</xdr:rowOff>
                  </to>
                </anchor>
              </controlPr>
            </control>
          </mc:Choice>
        </mc:AlternateContent>
        <mc:AlternateContent xmlns:mc="http://schemas.openxmlformats.org/markup-compatibility/2006">
          <mc:Choice Requires="x14">
            <control shapeId="2058" r:id="rId1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7" r:id="rId1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6" r:id="rId1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5" r:id="rId1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4" r:id="rId18"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3" r:id="rId19" name="Check Box 1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2" r:id="rId20" name="Check Box 1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1" r:id="rId21" name="Check Box 1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0" r:id="rId22" name="Check Box 1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9" r:id="rId23" name="Check Box 1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1" r:id="rId24" name="Check Box -23">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25" name="Check Box -2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26" name="Check Box -21">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27" name="Check Box -20">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28" name="Check Box -19">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J92"/>
  <sheetViews>
    <sheetView showGridLines="0" view="pageBreakPreview" zoomScale="95" zoomScaleNormal="100" zoomScalePageLayoutView="95" workbookViewId="0">
      <selection activeCell="A4" sqref="A4"/>
    </sheetView>
  </sheetViews>
  <sheetFormatPr defaultColWidth="9" defaultRowHeight="13"/>
  <cols>
    <col min="1" max="40" width="3.08984375" style="562" customWidth="1"/>
    <col min="41" max="63" width="2.6328125" style="562" customWidth="1"/>
    <col min="64" max="256" width="9" style="562"/>
    <col min="257" max="296" width="3.08984375" style="562" customWidth="1"/>
    <col min="297" max="319" width="2.6328125" style="562" customWidth="1"/>
    <col min="320" max="512" width="9" style="562"/>
    <col min="513" max="552" width="3.08984375" style="562" customWidth="1"/>
    <col min="553" max="575" width="2.6328125" style="562" customWidth="1"/>
    <col min="576" max="768" width="9" style="562"/>
    <col min="769" max="808" width="3.08984375" style="562" customWidth="1"/>
    <col min="809" max="831" width="2.6328125" style="562" customWidth="1"/>
    <col min="832" max="1024" width="9" style="562"/>
  </cols>
  <sheetData>
    <row r="1" spans="2:39" ht="18.75" customHeight="1">
      <c r="AH1" s="852"/>
      <c r="AI1" s="852"/>
      <c r="AJ1" s="852"/>
      <c r="AK1" s="852"/>
      <c r="AL1" s="852"/>
    </row>
    <row r="2" spans="2:39" s="563" customFormat="1" ht="44.25" customHeight="1">
      <c r="B2" s="853" t="str">
        <f>"Check Sheet for Effectiveness of Guarantees （Date:  "&amp;TEXT(BS!H3,"dd/mm/yyyy")&amp;" )"</f>
        <v>Check Sheet for Effectiveness of Guarantees （Date:  00/01/1900 )</v>
      </c>
      <c r="C2" s="853"/>
      <c r="D2" s="853"/>
      <c r="E2" s="853"/>
      <c r="F2" s="853"/>
      <c r="G2" s="853"/>
      <c r="H2" s="853"/>
      <c r="I2" s="853"/>
      <c r="J2" s="853"/>
      <c r="K2" s="853"/>
      <c r="L2" s="853"/>
      <c r="M2" s="853"/>
      <c r="N2" s="853"/>
      <c r="O2" s="853"/>
      <c r="P2" s="853"/>
      <c r="Q2" s="853"/>
      <c r="R2" s="853"/>
      <c r="S2" s="853"/>
      <c r="T2" s="853"/>
      <c r="U2" s="853"/>
      <c r="V2" s="853"/>
      <c r="W2" s="853"/>
      <c r="X2" s="853"/>
      <c r="Y2" s="853"/>
      <c r="Z2" s="853"/>
      <c r="AA2" s="853"/>
      <c r="AB2" s="853"/>
      <c r="AC2" s="853"/>
      <c r="AD2" s="853"/>
      <c r="AE2" s="853"/>
      <c r="AF2" s="853"/>
      <c r="AG2" s="853"/>
      <c r="AH2" s="853"/>
      <c r="AI2" s="853"/>
      <c r="AJ2" s="853"/>
      <c r="AK2" s="853"/>
    </row>
    <row r="3" spans="2:39" ht="15.75" customHeight="1">
      <c r="N3" s="564"/>
      <c r="AC3" s="854" t="s">
        <v>575</v>
      </c>
      <c r="AD3" s="854"/>
      <c r="AE3" s="854"/>
      <c r="AF3" s="854"/>
      <c r="AG3" s="851">
        <f>BS!H5</f>
        <v>0</v>
      </c>
      <c r="AH3" s="851"/>
      <c r="AI3" s="851"/>
      <c r="AJ3" s="851"/>
      <c r="AK3" s="851"/>
      <c r="AL3" s="851"/>
    </row>
    <row r="4" spans="2:39" ht="17.25" customHeight="1">
      <c r="AC4" s="854" t="s">
        <v>580</v>
      </c>
      <c r="AD4" s="854"/>
      <c r="AE4" s="854"/>
      <c r="AF4" s="854"/>
      <c r="AG4" s="855">
        <f>BS!H6</f>
        <v>0</v>
      </c>
      <c r="AH4" s="855"/>
      <c r="AI4" s="855"/>
      <c r="AJ4" s="855"/>
      <c r="AK4" s="855"/>
      <c r="AL4" s="855"/>
    </row>
    <row r="5" spans="2:39" ht="18" customHeight="1">
      <c r="B5" s="565"/>
      <c r="AC5" s="566"/>
      <c r="AD5" s="567" t="s">
        <v>708</v>
      </c>
      <c r="AE5" s="568"/>
      <c r="AF5" s="846">
        <f>BS!H7</f>
        <v>0</v>
      </c>
      <c r="AG5" s="846"/>
      <c r="AH5" s="846"/>
      <c r="AI5" s="846"/>
      <c r="AJ5" s="846"/>
      <c r="AK5" s="846"/>
      <c r="AL5" s="568" t="s">
        <v>586</v>
      </c>
    </row>
    <row r="6" spans="2:39" ht="33" customHeight="1">
      <c r="B6" s="847"/>
      <c r="C6" s="847"/>
      <c r="D6" s="847"/>
      <c r="E6" s="847"/>
      <c r="F6" s="833"/>
      <c r="G6" s="833"/>
      <c r="H6" s="833"/>
      <c r="I6" s="833"/>
      <c r="J6" s="833"/>
      <c r="K6" s="833"/>
    </row>
    <row r="7" spans="2:39" ht="11.25" customHeight="1">
      <c r="B7" s="570"/>
      <c r="C7" s="570"/>
      <c r="D7" s="570"/>
      <c r="E7" s="570"/>
      <c r="F7" s="570"/>
      <c r="G7" s="570"/>
      <c r="H7" s="570"/>
      <c r="I7" s="570"/>
      <c r="J7" s="570"/>
      <c r="K7" s="570"/>
    </row>
    <row r="8" spans="2:39" ht="30" customHeight="1">
      <c r="B8" s="848" t="s">
        <v>709</v>
      </c>
      <c r="C8" s="848"/>
      <c r="D8" s="848"/>
      <c r="E8" s="848"/>
      <c r="F8" s="849"/>
      <c r="G8" s="849"/>
      <c r="H8" s="849"/>
      <c r="I8" s="849"/>
      <c r="J8" s="849"/>
      <c r="K8" s="849"/>
      <c r="L8" s="849"/>
      <c r="M8" s="849"/>
      <c r="N8" s="849"/>
      <c r="O8" s="849"/>
      <c r="P8" s="849"/>
      <c r="Q8" s="849"/>
      <c r="R8" s="849"/>
      <c r="S8" s="849"/>
      <c r="T8" s="849"/>
      <c r="U8" s="849"/>
      <c r="V8" s="849"/>
      <c r="W8" s="850" t="s">
        <v>587</v>
      </c>
      <c r="X8" s="850"/>
      <c r="Y8" s="850"/>
      <c r="Z8" s="851"/>
      <c r="AA8" s="851"/>
      <c r="AB8" s="851"/>
      <c r="AC8" s="851"/>
      <c r="AD8" s="851"/>
      <c r="AE8" s="851"/>
      <c r="AF8" s="848" t="s">
        <v>588</v>
      </c>
      <c r="AG8" s="848"/>
      <c r="AH8" s="848"/>
      <c r="AI8" s="851"/>
      <c r="AJ8" s="851"/>
      <c r="AK8" s="851"/>
      <c r="AL8" s="851"/>
    </row>
    <row r="9" spans="2:39" ht="31.5" customHeight="1">
      <c r="AG9" s="837"/>
      <c r="AH9" s="837"/>
      <c r="AI9" s="837"/>
      <c r="AJ9" s="837"/>
      <c r="AK9" s="837"/>
      <c r="AL9" s="837"/>
      <c r="AM9" s="837"/>
    </row>
    <row r="10" spans="2:39" ht="18.75" customHeight="1">
      <c r="B10" s="844" t="s">
        <v>710</v>
      </c>
      <c r="C10" s="844"/>
      <c r="D10" s="844"/>
      <c r="E10" s="844"/>
      <c r="F10" s="844"/>
      <c r="G10" s="844"/>
      <c r="H10" s="844"/>
      <c r="I10" s="844"/>
      <c r="J10" s="844"/>
      <c r="K10" s="844"/>
      <c r="L10" s="844"/>
      <c r="M10" s="844"/>
      <c r="N10" s="844"/>
      <c r="O10" s="844"/>
      <c r="P10" s="844"/>
      <c r="Q10" s="844"/>
      <c r="R10" s="844"/>
      <c r="S10" s="844"/>
      <c r="T10" s="844"/>
      <c r="U10" s="844"/>
      <c r="V10" s="844"/>
      <c r="W10" s="844"/>
      <c r="X10" s="844"/>
      <c r="Y10" s="844"/>
      <c r="Z10" s="844"/>
      <c r="AA10" s="844"/>
      <c r="AB10" s="844"/>
      <c r="AC10" s="844"/>
      <c r="AD10" s="844"/>
      <c r="AE10" s="844"/>
      <c r="AF10" s="844"/>
      <c r="AG10" s="844"/>
      <c r="AH10" s="844"/>
      <c r="AI10" s="844"/>
      <c r="AJ10" s="844"/>
      <c r="AK10" s="844"/>
      <c r="AL10" s="844"/>
    </row>
    <row r="11" spans="2:39" ht="18.75" customHeight="1">
      <c r="B11" s="844"/>
      <c r="C11" s="844"/>
      <c r="D11" s="844"/>
      <c r="E11" s="844"/>
      <c r="F11" s="844"/>
      <c r="G11" s="844"/>
      <c r="H11" s="844"/>
      <c r="I11" s="844"/>
      <c r="J11" s="844"/>
      <c r="K11" s="844"/>
      <c r="L11" s="844"/>
      <c r="M11" s="844"/>
      <c r="N11" s="844"/>
      <c r="O11" s="844"/>
      <c r="P11" s="844"/>
      <c r="Q11" s="844"/>
      <c r="R11" s="844"/>
      <c r="S11" s="844"/>
      <c r="T11" s="844"/>
      <c r="U11" s="844"/>
      <c r="V11" s="844"/>
      <c r="W11" s="844"/>
      <c r="X11" s="844"/>
      <c r="Y11" s="844"/>
      <c r="Z11" s="844"/>
      <c r="AA11" s="844"/>
      <c r="AB11" s="844"/>
      <c r="AC11" s="844"/>
      <c r="AD11" s="844"/>
      <c r="AE11" s="844"/>
      <c r="AF11" s="844"/>
      <c r="AG11" s="844"/>
      <c r="AH11" s="844"/>
      <c r="AI11" s="844"/>
      <c r="AJ11" s="844"/>
      <c r="AK11" s="844"/>
      <c r="AL11" s="844"/>
    </row>
    <row r="12" spans="2:39" ht="18.75" customHeight="1">
      <c r="B12" s="844"/>
      <c r="C12" s="844"/>
      <c r="D12" s="844"/>
      <c r="E12" s="844"/>
      <c r="F12" s="844"/>
      <c r="G12" s="844"/>
      <c r="H12" s="844"/>
      <c r="I12" s="844"/>
      <c r="J12" s="844"/>
      <c r="K12" s="844"/>
      <c r="L12" s="844"/>
      <c r="M12" s="844"/>
      <c r="N12" s="844"/>
      <c r="O12" s="844"/>
      <c r="P12" s="844"/>
      <c r="Q12" s="844"/>
      <c r="R12" s="844"/>
      <c r="S12" s="844"/>
      <c r="T12" s="844"/>
      <c r="U12" s="844"/>
      <c r="V12" s="844"/>
      <c r="W12" s="844"/>
      <c r="X12" s="844"/>
      <c r="Y12" s="844"/>
      <c r="Z12" s="844"/>
      <c r="AA12" s="844"/>
      <c r="AB12" s="844"/>
      <c r="AC12" s="844"/>
      <c r="AD12" s="844"/>
      <c r="AE12" s="844"/>
      <c r="AF12" s="844"/>
      <c r="AG12" s="844"/>
      <c r="AH12" s="844"/>
      <c r="AI12" s="844"/>
      <c r="AJ12" s="844"/>
      <c r="AK12" s="844"/>
      <c r="AL12" s="844"/>
    </row>
    <row r="13" spans="2:39" ht="18.75" customHeight="1">
      <c r="B13" s="571"/>
      <c r="C13" s="571"/>
      <c r="D13" s="571"/>
      <c r="E13" s="571"/>
      <c r="F13" s="571"/>
      <c r="G13" s="571"/>
      <c r="H13" s="571"/>
      <c r="I13" s="571"/>
      <c r="J13" s="571"/>
      <c r="K13" s="571"/>
      <c r="L13" s="571"/>
      <c r="M13" s="571"/>
      <c r="N13" s="571"/>
      <c r="O13" s="571"/>
      <c r="P13" s="571"/>
      <c r="Q13" s="571"/>
      <c r="R13" s="571"/>
      <c r="S13" s="571"/>
      <c r="T13" s="571"/>
      <c r="U13" s="571"/>
      <c r="V13" s="571"/>
      <c r="W13" s="571"/>
      <c r="X13" s="571"/>
      <c r="Y13" s="571"/>
      <c r="Z13" s="571"/>
      <c r="AA13" s="571"/>
      <c r="AB13" s="571"/>
      <c r="AC13" s="571"/>
      <c r="AD13" s="571"/>
      <c r="AE13" s="571"/>
      <c r="AF13" s="571"/>
      <c r="AG13" s="571"/>
      <c r="AH13" s="571"/>
      <c r="AI13" s="571"/>
      <c r="AJ13" s="571"/>
      <c r="AK13" s="571"/>
      <c r="AL13" s="571"/>
    </row>
    <row r="14" spans="2:39" ht="18.75" customHeight="1">
      <c r="N14" s="566"/>
      <c r="O14" s="572" t="s">
        <v>591</v>
      </c>
      <c r="P14" s="566"/>
      <c r="Q14" s="566"/>
    </row>
    <row r="15" spans="2:39" ht="18.75" customHeight="1"/>
    <row r="16" spans="2:39" ht="18.75" customHeight="1">
      <c r="B16" s="845" t="s">
        <v>711</v>
      </c>
      <c r="C16" s="845"/>
      <c r="D16" s="845"/>
      <c r="E16" s="845"/>
      <c r="F16" s="845"/>
      <c r="G16" s="845"/>
      <c r="H16" s="845"/>
      <c r="I16" s="845"/>
      <c r="J16" s="845"/>
      <c r="K16" s="845"/>
      <c r="L16" s="845"/>
      <c r="M16" s="845"/>
      <c r="N16" s="845"/>
      <c r="O16" s="845"/>
      <c r="P16" s="845"/>
      <c r="Q16" s="845"/>
      <c r="R16" s="845"/>
      <c r="S16" s="845"/>
      <c r="T16" s="845"/>
      <c r="U16" s="845"/>
      <c r="V16" s="845"/>
      <c r="W16" s="845"/>
      <c r="AI16" s="566"/>
      <c r="AJ16" s="572" t="s">
        <v>592</v>
      </c>
      <c r="AK16" s="566"/>
    </row>
    <row r="17" spans="2:38" ht="18.75" customHeight="1">
      <c r="B17" s="845"/>
      <c r="C17" s="845"/>
      <c r="D17" s="845"/>
      <c r="E17" s="845"/>
      <c r="F17" s="845"/>
      <c r="G17" s="845"/>
      <c r="H17" s="845"/>
      <c r="I17" s="845"/>
      <c r="J17" s="845"/>
      <c r="K17" s="845"/>
      <c r="L17" s="845"/>
      <c r="M17" s="845"/>
      <c r="N17" s="845"/>
      <c r="O17" s="845"/>
      <c r="P17" s="845"/>
      <c r="Q17" s="845"/>
      <c r="R17" s="845"/>
      <c r="S17" s="845"/>
      <c r="T17" s="845"/>
      <c r="U17" s="845"/>
      <c r="V17" s="845"/>
      <c r="W17" s="845"/>
    </row>
    <row r="18" spans="2:38" ht="18.75" customHeight="1">
      <c r="B18" s="845"/>
      <c r="C18" s="845"/>
      <c r="D18" s="845"/>
      <c r="E18" s="845"/>
      <c r="F18" s="845"/>
      <c r="G18" s="845"/>
      <c r="H18" s="845"/>
      <c r="I18" s="845"/>
      <c r="J18" s="845"/>
      <c r="K18" s="845"/>
      <c r="L18" s="845"/>
      <c r="M18" s="845"/>
      <c r="N18" s="845"/>
      <c r="O18" s="845"/>
      <c r="P18" s="845"/>
      <c r="Q18" s="845"/>
      <c r="R18" s="845"/>
      <c r="S18" s="845"/>
      <c r="T18" s="845"/>
      <c r="U18" s="845"/>
      <c r="V18" s="845"/>
      <c r="W18" s="845"/>
      <c r="AD18" s="573"/>
      <c r="AE18" s="573"/>
      <c r="AF18" s="573"/>
      <c r="AG18" s="573"/>
      <c r="AH18" s="573"/>
      <c r="AI18" s="573"/>
      <c r="AJ18" s="573"/>
      <c r="AK18" s="573"/>
      <c r="AL18" s="573"/>
    </row>
    <row r="19" spans="2:38" ht="18.75" customHeight="1">
      <c r="B19" s="845"/>
      <c r="C19" s="845"/>
      <c r="D19" s="845"/>
      <c r="E19" s="845"/>
      <c r="F19" s="845"/>
      <c r="G19" s="845"/>
      <c r="H19" s="845"/>
      <c r="I19" s="845"/>
      <c r="J19" s="845"/>
      <c r="K19" s="845"/>
      <c r="L19" s="845"/>
      <c r="M19" s="845"/>
      <c r="N19" s="845"/>
      <c r="O19" s="845"/>
      <c r="P19" s="845"/>
      <c r="Q19" s="845"/>
      <c r="R19" s="845"/>
      <c r="S19" s="845"/>
      <c r="T19" s="845"/>
      <c r="U19" s="845"/>
      <c r="V19" s="845"/>
      <c r="W19" s="845"/>
      <c r="Y19" s="566"/>
      <c r="Z19" s="572" t="s">
        <v>591</v>
      </c>
      <c r="AA19" s="566"/>
      <c r="AB19" s="566"/>
      <c r="AD19" s="836" t="s">
        <v>712</v>
      </c>
      <c r="AE19" s="836"/>
      <c r="AF19" s="836"/>
      <c r="AG19" s="836"/>
      <c r="AH19" s="836"/>
      <c r="AI19" s="836"/>
      <c r="AJ19" s="836"/>
      <c r="AK19" s="836"/>
      <c r="AL19" s="836"/>
    </row>
    <row r="20" spans="2:38" ht="18.75" customHeight="1">
      <c r="B20" s="845"/>
      <c r="C20" s="845"/>
      <c r="D20" s="845"/>
      <c r="E20" s="845"/>
      <c r="F20" s="845"/>
      <c r="G20" s="845"/>
      <c r="H20" s="845"/>
      <c r="I20" s="845"/>
      <c r="J20" s="845"/>
      <c r="K20" s="845"/>
      <c r="L20" s="845"/>
      <c r="M20" s="845"/>
      <c r="N20" s="845"/>
      <c r="O20" s="845"/>
      <c r="P20" s="845"/>
      <c r="Q20" s="845"/>
      <c r="R20" s="845"/>
      <c r="S20" s="845"/>
      <c r="T20" s="845"/>
      <c r="U20" s="845"/>
      <c r="V20" s="845"/>
      <c r="W20" s="845"/>
      <c r="AD20" s="836"/>
      <c r="AE20" s="836"/>
      <c r="AF20" s="836"/>
      <c r="AG20" s="836"/>
      <c r="AH20" s="836"/>
      <c r="AI20" s="836"/>
      <c r="AJ20" s="836"/>
      <c r="AK20" s="836"/>
      <c r="AL20" s="836"/>
    </row>
    <row r="21" spans="2:38" ht="18.75" customHeight="1">
      <c r="B21" s="845"/>
      <c r="C21" s="845"/>
      <c r="D21" s="845"/>
      <c r="E21" s="845"/>
      <c r="F21" s="845"/>
      <c r="G21" s="845"/>
      <c r="H21" s="845"/>
      <c r="I21" s="845"/>
      <c r="J21" s="845"/>
      <c r="K21" s="845"/>
      <c r="L21" s="845"/>
      <c r="M21" s="845"/>
      <c r="N21" s="845"/>
      <c r="O21" s="845"/>
      <c r="P21" s="845"/>
      <c r="Q21" s="845"/>
      <c r="R21" s="845"/>
      <c r="S21" s="845"/>
      <c r="T21" s="845"/>
      <c r="U21" s="845"/>
      <c r="V21" s="845"/>
      <c r="W21" s="845"/>
      <c r="AD21" s="836"/>
      <c r="AE21" s="836"/>
      <c r="AF21" s="836"/>
      <c r="AG21" s="836"/>
      <c r="AH21" s="836"/>
      <c r="AI21" s="836"/>
      <c r="AJ21" s="836"/>
      <c r="AK21" s="836"/>
      <c r="AL21" s="836"/>
    </row>
    <row r="22" spans="2:38" ht="18.75" customHeight="1">
      <c r="B22" s="845"/>
      <c r="C22" s="845"/>
      <c r="D22" s="845"/>
      <c r="E22" s="845"/>
      <c r="F22" s="845"/>
      <c r="G22" s="845"/>
      <c r="H22" s="845"/>
      <c r="I22" s="845"/>
      <c r="J22" s="845"/>
      <c r="K22" s="845"/>
      <c r="L22" s="845"/>
      <c r="M22" s="845"/>
      <c r="N22" s="845"/>
      <c r="O22" s="845"/>
      <c r="P22" s="845"/>
      <c r="Q22" s="845"/>
      <c r="R22" s="845"/>
      <c r="S22" s="845"/>
      <c r="T22" s="845"/>
      <c r="U22" s="845"/>
      <c r="V22" s="845"/>
      <c r="W22" s="845"/>
    </row>
    <row r="23" spans="2:38" ht="18.75" customHeight="1">
      <c r="N23" s="566"/>
      <c r="O23" s="572" t="s">
        <v>592</v>
      </c>
      <c r="P23" s="566"/>
      <c r="Q23" s="566"/>
    </row>
    <row r="24" spans="2:38" ht="18.75" customHeight="1"/>
    <row r="25" spans="2:38" ht="18.75" customHeight="1">
      <c r="B25" s="844" t="s">
        <v>713</v>
      </c>
      <c r="C25" s="844"/>
      <c r="D25" s="844"/>
      <c r="E25" s="844"/>
      <c r="F25" s="844"/>
      <c r="G25" s="844"/>
      <c r="H25" s="844"/>
      <c r="I25" s="844"/>
      <c r="J25" s="844"/>
      <c r="K25" s="844"/>
      <c r="L25" s="844"/>
      <c r="M25" s="844"/>
      <c r="N25" s="844"/>
      <c r="O25" s="844"/>
      <c r="P25" s="844"/>
      <c r="Q25" s="844"/>
      <c r="R25" s="844"/>
      <c r="S25" s="844"/>
      <c r="T25" s="844"/>
      <c r="U25" s="844"/>
      <c r="V25" s="844"/>
      <c r="W25" s="844"/>
      <c r="X25" s="844"/>
      <c r="Y25" s="844"/>
      <c r="Z25" s="844"/>
      <c r="AA25" s="844"/>
      <c r="AB25" s="844"/>
      <c r="AC25" s="844"/>
      <c r="AD25" s="844"/>
      <c r="AE25" s="844"/>
      <c r="AF25" s="844"/>
      <c r="AG25" s="844"/>
      <c r="AH25" s="844"/>
      <c r="AI25" s="844"/>
      <c r="AJ25" s="844"/>
      <c r="AK25" s="844"/>
      <c r="AL25" s="844"/>
    </row>
    <row r="26" spans="2:38" ht="18.75" customHeight="1">
      <c r="B26" s="844"/>
      <c r="C26" s="844"/>
      <c r="D26" s="844"/>
      <c r="E26" s="844"/>
      <c r="F26" s="844"/>
      <c r="G26" s="844"/>
      <c r="H26" s="844"/>
      <c r="I26" s="844"/>
      <c r="J26" s="844"/>
      <c r="K26" s="844"/>
      <c r="L26" s="844"/>
      <c r="M26" s="844"/>
      <c r="N26" s="844"/>
      <c r="O26" s="844"/>
      <c r="P26" s="844"/>
      <c r="Q26" s="844"/>
      <c r="R26" s="844"/>
      <c r="S26" s="844"/>
      <c r="T26" s="844"/>
      <c r="U26" s="844"/>
      <c r="V26" s="844"/>
      <c r="W26" s="844"/>
      <c r="X26" s="844"/>
      <c r="Y26" s="844"/>
      <c r="Z26" s="844"/>
      <c r="AA26" s="844"/>
      <c r="AB26" s="844"/>
      <c r="AC26" s="844"/>
      <c r="AD26" s="844"/>
      <c r="AE26" s="844"/>
      <c r="AF26" s="844"/>
      <c r="AG26" s="844"/>
      <c r="AH26" s="844"/>
      <c r="AI26" s="844"/>
      <c r="AJ26" s="844"/>
      <c r="AK26" s="844"/>
      <c r="AL26" s="844"/>
    </row>
    <row r="27" spans="2:38" ht="18.75" customHeight="1">
      <c r="B27" s="844"/>
      <c r="C27" s="844"/>
      <c r="D27" s="844"/>
      <c r="E27" s="844"/>
      <c r="F27" s="844"/>
      <c r="G27" s="844"/>
      <c r="H27" s="844"/>
      <c r="I27" s="844"/>
      <c r="J27" s="844"/>
      <c r="K27" s="844"/>
      <c r="L27" s="844"/>
      <c r="M27" s="844"/>
      <c r="N27" s="844"/>
      <c r="O27" s="844"/>
      <c r="P27" s="844"/>
      <c r="Q27" s="844"/>
      <c r="R27" s="844"/>
      <c r="S27" s="844"/>
      <c r="T27" s="844"/>
      <c r="U27" s="844"/>
      <c r="V27" s="844"/>
      <c r="W27" s="844"/>
      <c r="X27" s="844"/>
      <c r="Y27" s="844"/>
      <c r="Z27" s="844"/>
      <c r="AA27" s="844"/>
      <c r="AB27" s="844"/>
      <c r="AC27" s="844"/>
      <c r="AD27" s="844"/>
      <c r="AE27" s="844"/>
      <c r="AF27" s="844"/>
      <c r="AG27" s="844"/>
      <c r="AH27" s="844"/>
      <c r="AI27" s="844"/>
      <c r="AJ27" s="844"/>
      <c r="AK27" s="844"/>
      <c r="AL27" s="844"/>
    </row>
    <row r="28" spans="2:38" ht="18.75" customHeight="1"/>
    <row r="29" spans="2:38" ht="18.75" customHeight="1">
      <c r="N29" s="566"/>
      <c r="O29" s="572" t="s">
        <v>591</v>
      </c>
      <c r="P29" s="566"/>
      <c r="Q29" s="566"/>
      <c r="AI29" s="566"/>
      <c r="AJ29" s="572" t="s">
        <v>592</v>
      </c>
      <c r="AK29" s="566"/>
      <c r="AL29" s="566"/>
    </row>
    <row r="30" spans="2:38" ht="18.75" customHeight="1"/>
    <row r="31" spans="2:38" ht="18.75" customHeight="1">
      <c r="B31" s="840" t="s">
        <v>714</v>
      </c>
      <c r="C31" s="840"/>
      <c r="D31" s="840"/>
      <c r="E31" s="840"/>
      <c r="F31" s="840"/>
      <c r="G31" s="840"/>
      <c r="H31" s="840"/>
      <c r="I31" s="840"/>
      <c r="J31" s="840"/>
      <c r="K31" s="840"/>
      <c r="L31" s="840"/>
      <c r="M31" s="840"/>
      <c r="N31" s="840"/>
      <c r="O31" s="840"/>
      <c r="P31" s="840"/>
      <c r="Q31" s="840"/>
      <c r="R31" s="840"/>
      <c r="S31" s="840"/>
      <c r="T31" s="840"/>
      <c r="U31" s="840"/>
      <c r="V31" s="840"/>
      <c r="W31" s="840"/>
      <c r="X31" s="840"/>
      <c r="Y31" s="840"/>
      <c r="Z31" s="840"/>
      <c r="AA31" s="840"/>
      <c r="AD31" s="841" t="s">
        <v>715</v>
      </c>
      <c r="AE31" s="841"/>
      <c r="AF31" s="841"/>
      <c r="AG31" s="841"/>
      <c r="AH31" s="841"/>
      <c r="AI31" s="841"/>
      <c r="AJ31" s="841"/>
      <c r="AK31" s="841"/>
      <c r="AL31" s="841"/>
    </row>
    <row r="32" spans="2:38" ht="18.75" customHeight="1">
      <c r="B32" s="840"/>
      <c r="C32" s="840"/>
      <c r="D32" s="840"/>
      <c r="E32" s="840"/>
      <c r="F32" s="840"/>
      <c r="G32" s="840"/>
      <c r="H32" s="840"/>
      <c r="I32" s="840"/>
      <c r="J32" s="840"/>
      <c r="K32" s="840"/>
      <c r="L32" s="840"/>
      <c r="M32" s="840"/>
      <c r="N32" s="840"/>
      <c r="O32" s="840"/>
      <c r="P32" s="840"/>
      <c r="Q32" s="840"/>
      <c r="R32" s="840"/>
      <c r="S32" s="840"/>
      <c r="T32" s="840"/>
      <c r="U32" s="840"/>
      <c r="V32" s="840"/>
      <c r="W32" s="840"/>
      <c r="X32" s="840"/>
      <c r="Y32" s="840"/>
      <c r="Z32" s="840"/>
      <c r="AA32" s="840"/>
      <c r="AD32" s="841"/>
      <c r="AE32" s="841"/>
      <c r="AF32" s="841"/>
      <c r="AG32" s="841"/>
      <c r="AH32" s="841"/>
      <c r="AI32" s="841"/>
      <c r="AJ32" s="841"/>
      <c r="AK32" s="841"/>
      <c r="AL32" s="841"/>
    </row>
    <row r="33" spans="2:38" ht="18.75" customHeight="1">
      <c r="B33" s="840"/>
      <c r="C33" s="840"/>
      <c r="D33" s="840"/>
      <c r="E33" s="840"/>
      <c r="F33" s="840"/>
      <c r="G33" s="840"/>
      <c r="H33" s="840"/>
      <c r="I33" s="840"/>
      <c r="J33" s="840"/>
      <c r="K33" s="840"/>
      <c r="L33" s="840"/>
      <c r="M33" s="840"/>
      <c r="N33" s="840"/>
      <c r="O33" s="840"/>
      <c r="P33" s="840"/>
      <c r="Q33" s="840"/>
      <c r="R33" s="840"/>
      <c r="S33" s="840"/>
      <c r="T33" s="840"/>
      <c r="U33" s="840"/>
      <c r="V33" s="840"/>
      <c r="W33" s="840"/>
      <c r="X33" s="840"/>
      <c r="Y33" s="840"/>
      <c r="Z33" s="840"/>
      <c r="AA33" s="840"/>
      <c r="AD33" s="841"/>
      <c r="AE33" s="841"/>
      <c r="AF33" s="841"/>
      <c r="AG33" s="841"/>
      <c r="AH33" s="841"/>
      <c r="AI33" s="841"/>
      <c r="AJ33" s="841"/>
      <c r="AK33" s="841"/>
      <c r="AL33" s="841"/>
    </row>
    <row r="34" spans="2:38" ht="18.75" customHeight="1"/>
    <row r="35" spans="2:38" ht="18.75" customHeight="1">
      <c r="G35" s="566"/>
      <c r="H35" s="572" t="s">
        <v>591</v>
      </c>
      <c r="I35" s="566"/>
      <c r="U35" s="566"/>
      <c r="V35" s="572" t="s">
        <v>592</v>
      </c>
      <c r="W35" s="566"/>
      <c r="X35" s="566"/>
    </row>
    <row r="36" spans="2:38" ht="18.75" customHeight="1"/>
    <row r="37" spans="2:38" ht="18.75" customHeight="1">
      <c r="B37" s="836" t="s">
        <v>716</v>
      </c>
      <c r="C37" s="836"/>
      <c r="D37" s="836"/>
      <c r="E37" s="836"/>
      <c r="F37" s="836"/>
      <c r="G37" s="836"/>
      <c r="H37" s="836"/>
      <c r="I37" s="836"/>
      <c r="J37" s="836"/>
      <c r="M37" s="842" t="s">
        <v>717</v>
      </c>
      <c r="N37" s="842"/>
      <c r="O37" s="842"/>
      <c r="P37" s="842"/>
      <c r="Q37" s="842"/>
      <c r="R37" s="842"/>
      <c r="S37" s="842"/>
      <c r="T37" s="842"/>
      <c r="U37" s="842"/>
      <c r="V37" s="842"/>
      <c r="W37" s="842"/>
      <c r="X37" s="842"/>
      <c r="Y37" s="842"/>
      <c r="Z37" s="842"/>
      <c r="AA37" s="842"/>
      <c r="AB37" s="842"/>
      <c r="AC37" s="842"/>
      <c r="AD37" s="842"/>
      <c r="AE37" s="842"/>
      <c r="AF37" s="842"/>
      <c r="AG37" s="842"/>
      <c r="AH37" s="842"/>
      <c r="AI37" s="842"/>
      <c r="AJ37" s="842"/>
      <c r="AK37" s="842"/>
      <c r="AL37" s="842"/>
    </row>
    <row r="38" spans="2:38" ht="18.75" customHeight="1">
      <c r="B38" s="836"/>
      <c r="C38" s="836"/>
      <c r="D38" s="836"/>
      <c r="E38" s="836"/>
      <c r="F38" s="836"/>
      <c r="G38" s="836"/>
      <c r="H38" s="836"/>
      <c r="I38" s="836"/>
      <c r="J38" s="836"/>
      <c r="M38" s="842"/>
      <c r="N38" s="842"/>
      <c r="O38" s="842"/>
      <c r="P38" s="842"/>
      <c r="Q38" s="842"/>
      <c r="R38" s="842"/>
      <c r="S38" s="842"/>
      <c r="T38" s="842"/>
      <c r="U38" s="842"/>
      <c r="V38" s="842"/>
      <c r="W38" s="842"/>
      <c r="X38" s="842"/>
      <c r="Y38" s="842"/>
      <c r="Z38" s="842"/>
      <c r="AA38" s="842"/>
      <c r="AB38" s="842"/>
      <c r="AC38" s="842"/>
      <c r="AD38" s="842"/>
      <c r="AE38" s="842"/>
      <c r="AF38" s="842"/>
      <c r="AG38" s="842"/>
      <c r="AH38" s="842"/>
      <c r="AI38" s="842"/>
      <c r="AJ38" s="842"/>
      <c r="AK38" s="842"/>
      <c r="AL38" s="842"/>
    </row>
    <row r="39" spans="2:38" ht="18.75" customHeight="1">
      <c r="B39" s="836"/>
      <c r="C39" s="836"/>
      <c r="D39" s="836"/>
      <c r="E39" s="836"/>
      <c r="F39" s="836"/>
      <c r="G39" s="836"/>
      <c r="H39" s="836"/>
      <c r="I39" s="836"/>
      <c r="J39" s="836"/>
      <c r="M39" s="842"/>
      <c r="N39" s="842"/>
      <c r="O39" s="842"/>
      <c r="P39" s="842"/>
      <c r="Q39" s="842"/>
      <c r="R39" s="842"/>
      <c r="S39" s="842"/>
      <c r="T39" s="842"/>
      <c r="U39" s="842"/>
      <c r="V39" s="842"/>
      <c r="W39" s="842"/>
      <c r="X39" s="842"/>
      <c r="Y39" s="842"/>
      <c r="Z39" s="842"/>
      <c r="AA39" s="842"/>
      <c r="AB39" s="842"/>
      <c r="AC39" s="842"/>
      <c r="AD39" s="842"/>
      <c r="AE39" s="842"/>
      <c r="AF39" s="842"/>
      <c r="AG39" s="842"/>
      <c r="AH39" s="842"/>
      <c r="AI39" s="842"/>
      <c r="AJ39" s="842"/>
      <c r="AK39" s="842"/>
      <c r="AL39" s="842"/>
    </row>
    <row r="40" spans="2:38" ht="18.75" customHeight="1">
      <c r="M40" s="569"/>
      <c r="N40" s="569"/>
      <c r="O40" s="569"/>
      <c r="P40" s="569"/>
      <c r="Q40" s="569"/>
      <c r="R40" s="569"/>
      <c r="S40" s="569"/>
      <c r="T40" s="569"/>
      <c r="U40" s="569"/>
      <c r="V40" s="569"/>
      <c r="W40" s="569"/>
      <c r="X40" s="569"/>
      <c r="Y40" s="569"/>
      <c r="Z40" s="569"/>
      <c r="AA40" s="569"/>
      <c r="AB40" s="569"/>
      <c r="AC40" s="569"/>
      <c r="AD40" s="569"/>
      <c r="AE40" s="569"/>
      <c r="AF40" s="569"/>
      <c r="AG40" s="569"/>
      <c r="AH40" s="569"/>
      <c r="AI40" s="569"/>
      <c r="AJ40" s="569"/>
      <c r="AK40" s="569"/>
      <c r="AL40" s="569"/>
    </row>
    <row r="41" spans="2:38" ht="18.75" customHeight="1">
      <c r="R41" s="566"/>
      <c r="S41" s="572" t="s">
        <v>591</v>
      </c>
      <c r="T41" s="566"/>
      <c r="U41" s="566"/>
      <c r="AI41" s="566"/>
      <c r="AJ41" s="572" t="s">
        <v>592</v>
      </c>
      <c r="AK41" s="566"/>
    </row>
    <row r="42" spans="2:38" ht="18.75" customHeight="1"/>
    <row r="43" spans="2:38" ht="18.75" customHeight="1">
      <c r="M43" s="843" t="s">
        <v>718</v>
      </c>
      <c r="N43" s="843"/>
      <c r="O43" s="843"/>
      <c r="P43" s="843"/>
      <c r="Q43" s="843"/>
      <c r="R43" s="843"/>
      <c r="S43" s="843"/>
      <c r="T43" s="843"/>
      <c r="U43" s="843"/>
      <c r="V43" s="843"/>
      <c r="W43" s="843"/>
      <c r="X43" s="843"/>
      <c r="Z43" s="566"/>
      <c r="AA43" s="572" t="s">
        <v>592</v>
      </c>
      <c r="AB43" s="566"/>
      <c r="AD43" s="841" t="s">
        <v>715</v>
      </c>
      <c r="AE43" s="841"/>
      <c r="AF43" s="841"/>
      <c r="AG43" s="841"/>
      <c r="AH43" s="841"/>
      <c r="AI43" s="841"/>
      <c r="AJ43" s="841"/>
      <c r="AK43" s="841"/>
      <c r="AL43" s="841"/>
    </row>
    <row r="44" spans="2:38" ht="18.75" customHeight="1">
      <c r="M44" s="843"/>
      <c r="N44" s="843"/>
      <c r="O44" s="843"/>
      <c r="P44" s="843"/>
      <c r="Q44" s="843"/>
      <c r="R44" s="843"/>
      <c r="S44" s="843"/>
      <c r="T44" s="843"/>
      <c r="U44" s="843"/>
      <c r="V44" s="843"/>
      <c r="W44" s="843"/>
      <c r="X44" s="843"/>
      <c r="Y44" s="574"/>
      <c r="Z44" s="574"/>
      <c r="AD44" s="841"/>
      <c r="AE44" s="841"/>
      <c r="AF44" s="841"/>
      <c r="AG44" s="841"/>
      <c r="AH44" s="841"/>
      <c r="AI44" s="841"/>
      <c r="AJ44" s="841"/>
      <c r="AK44" s="841"/>
      <c r="AL44" s="841"/>
    </row>
    <row r="45" spans="2:38" ht="18.75" customHeight="1">
      <c r="M45" s="843"/>
      <c r="N45" s="843"/>
      <c r="O45" s="843"/>
      <c r="P45" s="843"/>
      <c r="Q45" s="843"/>
      <c r="R45" s="843"/>
      <c r="S45" s="843"/>
      <c r="T45" s="843"/>
      <c r="U45" s="843"/>
      <c r="V45" s="843"/>
      <c r="W45" s="843"/>
      <c r="X45" s="843"/>
      <c r="Y45" s="574"/>
      <c r="Z45" s="574"/>
      <c r="AD45" s="841"/>
      <c r="AE45" s="841"/>
      <c r="AF45" s="841"/>
      <c r="AG45" s="841"/>
      <c r="AH45" s="841"/>
      <c r="AI45" s="841"/>
      <c r="AJ45" s="841"/>
      <c r="AK45" s="841"/>
      <c r="AL45" s="841"/>
    </row>
    <row r="46" spans="2:38" ht="18.75" customHeight="1">
      <c r="M46" s="575"/>
      <c r="N46" s="575"/>
      <c r="O46" s="575"/>
      <c r="P46" s="575"/>
      <c r="Q46" s="575"/>
      <c r="R46" s="575"/>
      <c r="S46" s="575"/>
      <c r="T46" s="575"/>
      <c r="U46" s="575"/>
      <c r="V46" s="575"/>
      <c r="W46" s="575"/>
      <c r="X46" s="575"/>
      <c r="Y46" s="574"/>
      <c r="Z46" s="574"/>
      <c r="AI46" s="573"/>
      <c r="AJ46" s="563"/>
    </row>
    <row r="47" spans="2:38" ht="18.75" customHeight="1">
      <c r="R47" s="566"/>
      <c r="S47" s="572" t="s">
        <v>591</v>
      </c>
      <c r="T47" s="566"/>
      <c r="U47" s="566"/>
    </row>
    <row r="48" spans="2:38" ht="18.75" customHeight="1"/>
    <row r="49" spans="1:52" ht="18.75" customHeight="1">
      <c r="M49" s="836" t="s">
        <v>716</v>
      </c>
      <c r="N49" s="836"/>
      <c r="O49" s="836"/>
      <c r="P49" s="836"/>
      <c r="Q49" s="836"/>
      <c r="R49" s="836"/>
      <c r="S49" s="836"/>
      <c r="T49" s="836"/>
      <c r="U49" s="836"/>
    </row>
    <row r="50" spans="1:52" ht="18.75" customHeight="1">
      <c r="M50" s="836"/>
      <c r="N50" s="836"/>
      <c r="O50" s="836"/>
      <c r="P50" s="836"/>
      <c r="Q50" s="836"/>
      <c r="R50" s="836"/>
      <c r="S50" s="836"/>
      <c r="T50" s="836"/>
      <c r="U50" s="836"/>
    </row>
    <row r="51" spans="1:52" ht="18.75" customHeight="1">
      <c r="M51" s="836"/>
      <c r="N51" s="836"/>
      <c r="O51" s="836"/>
      <c r="P51" s="836"/>
      <c r="Q51" s="836"/>
      <c r="R51" s="836"/>
      <c r="S51" s="836"/>
      <c r="T51" s="836"/>
      <c r="U51" s="836"/>
    </row>
    <row r="52" spans="1:52" ht="18.75" customHeight="1">
      <c r="AG52" s="837"/>
      <c r="AH52" s="837"/>
      <c r="AI52" s="837"/>
      <c r="AJ52" s="837"/>
      <c r="AK52" s="837"/>
      <c r="AL52" s="837"/>
      <c r="AM52" s="837"/>
      <c r="AS52" s="576"/>
      <c r="AT52" s="577"/>
      <c r="AU52" s="838"/>
      <c r="AV52" s="838"/>
      <c r="AW52" s="838"/>
    </row>
    <row r="53" spans="1:52" ht="18.75" customHeight="1">
      <c r="AC53" s="835"/>
      <c r="AD53" s="835"/>
      <c r="AE53" s="835"/>
      <c r="AF53" s="835"/>
      <c r="AG53" s="835"/>
      <c r="AH53" s="835"/>
      <c r="AI53" s="835"/>
      <c r="AJ53" s="835"/>
      <c r="AK53" s="835"/>
      <c r="AL53" s="835"/>
      <c r="AS53" s="576"/>
      <c r="AU53" s="578"/>
      <c r="AV53" s="578"/>
      <c r="AW53" s="569"/>
      <c r="AX53" s="569"/>
      <c r="AY53" s="569"/>
      <c r="AZ53" s="569"/>
    </row>
    <row r="54" spans="1:52" ht="18.75" customHeight="1">
      <c r="A54" s="566"/>
      <c r="B54" s="579"/>
      <c r="C54" s="566"/>
      <c r="D54" s="566"/>
      <c r="E54" s="566"/>
      <c r="F54" s="566"/>
      <c r="G54" s="566"/>
      <c r="H54" s="566"/>
      <c r="I54" s="566"/>
      <c r="J54" s="566"/>
      <c r="K54" s="566"/>
      <c r="L54" s="566"/>
      <c r="M54" s="566"/>
      <c r="N54" s="566"/>
      <c r="O54" s="566"/>
      <c r="P54" s="566"/>
      <c r="Q54" s="566"/>
      <c r="R54" s="566"/>
      <c r="S54" s="566"/>
      <c r="T54" s="566"/>
      <c r="AC54" s="839"/>
      <c r="AD54" s="839"/>
      <c r="AE54" s="839"/>
      <c r="AF54" s="839"/>
      <c r="AG54" s="834"/>
      <c r="AH54" s="834"/>
      <c r="AI54" s="834"/>
      <c r="AJ54" s="834"/>
      <c r="AK54" s="834"/>
      <c r="AL54" s="834"/>
      <c r="AS54" s="576"/>
      <c r="AU54" s="578"/>
      <c r="AV54" s="578"/>
      <c r="AW54" s="569"/>
      <c r="AX54" s="569"/>
      <c r="AY54" s="569"/>
      <c r="AZ54" s="569"/>
    </row>
    <row r="55" spans="1:52" ht="18.75" customHeight="1">
      <c r="A55" s="566"/>
      <c r="B55" s="566"/>
      <c r="C55" s="566"/>
      <c r="D55" s="566"/>
      <c r="E55" s="566"/>
      <c r="F55" s="566"/>
      <c r="G55" s="566"/>
      <c r="H55" s="566"/>
      <c r="I55" s="566"/>
      <c r="J55" s="566"/>
      <c r="K55" s="566"/>
      <c r="L55" s="566"/>
      <c r="M55" s="566"/>
      <c r="N55" s="566"/>
      <c r="O55" s="566"/>
      <c r="P55" s="566"/>
      <c r="Q55" s="566"/>
      <c r="R55" s="566"/>
      <c r="S55" s="566"/>
      <c r="T55" s="566"/>
      <c r="AC55" s="832"/>
      <c r="AD55" s="832"/>
      <c r="AE55" s="832"/>
      <c r="AF55" s="832"/>
      <c r="AG55" s="832"/>
      <c r="AH55" s="832"/>
      <c r="AI55" s="832"/>
      <c r="AJ55" s="832"/>
      <c r="AK55" s="832"/>
      <c r="AL55" s="832"/>
      <c r="AS55" s="576"/>
      <c r="AU55" s="578"/>
      <c r="AV55" s="578"/>
      <c r="AW55" s="569"/>
      <c r="AX55" s="569"/>
      <c r="AY55" s="569"/>
      <c r="AZ55" s="569"/>
    </row>
    <row r="56" spans="1:52" ht="26.25" customHeight="1">
      <c r="A56" s="566"/>
      <c r="B56" s="566"/>
      <c r="C56" s="566"/>
      <c r="D56" s="566"/>
      <c r="E56" s="566"/>
      <c r="F56" s="566"/>
      <c r="G56" s="566"/>
      <c r="H56" s="566"/>
      <c r="I56" s="566"/>
      <c r="J56" s="566"/>
      <c r="K56" s="566"/>
      <c r="L56" s="566"/>
      <c r="M56" s="566"/>
      <c r="N56" s="566"/>
      <c r="O56" s="566"/>
      <c r="P56" s="566"/>
      <c r="Q56" s="566"/>
      <c r="R56" s="566"/>
      <c r="S56" s="566"/>
      <c r="T56" s="566"/>
      <c r="AC56" s="833"/>
      <c r="AD56" s="833"/>
      <c r="AE56" s="833"/>
      <c r="AF56" s="833"/>
      <c r="AG56" s="833"/>
      <c r="AH56" s="834"/>
      <c r="AI56" s="834"/>
      <c r="AJ56" s="834"/>
      <c r="AK56" s="834"/>
      <c r="AL56" s="834"/>
      <c r="AS56" s="576"/>
      <c r="AU56" s="578"/>
      <c r="AV56" s="578"/>
      <c r="AW56" s="569"/>
      <c r="AX56" s="569"/>
      <c r="AY56" s="569"/>
      <c r="AZ56" s="569"/>
    </row>
    <row r="57" spans="1:52" ht="26.25" customHeight="1">
      <c r="A57" s="566"/>
      <c r="B57" s="566"/>
      <c r="C57" s="566"/>
      <c r="D57" s="566"/>
      <c r="E57" s="566"/>
      <c r="F57" s="566"/>
      <c r="G57" s="566"/>
      <c r="H57" s="566"/>
      <c r="I57" s="566"/>
      <c r="J57" s="566"/>
      <c r="K57" s="566"/>
      <c r="L57" s="566"/>
      <c r="M57" s="566"/>
      <c r="N57" s="566"/>
      <c r="O57" s="566"/>
      <c r="P57" s="566"/>
      <c r="Q57" s="566"/>
      <c r="R57" s="566"/>
      <c r="S57" s="566"/>
      <c r="T57" s="566"/>
      <c r="AC57" s="833"/>
      <c r="AD57" s="833"/>
      <c r="AE57" s="833"/>
      <c r="AF57" s="833"/>
      <c r="AG57" s="833"/>
      <c r="AH57" s="834"/>
      <c r="AI57" s="834"/>
      <c r="AJ57" s="834"/>
      <c r="AK57" s="834"/>
      <c r="AL57" s="834"/>
      <c r="AS57" s="576"/>
      <c r="AU57" s="578"/>
      <c r="AV57" s="578"/>
      <c r="AW57" s="569"/>
      <c r="AX57" s="569"/>
      <c r="AY57" s="569"/>
      <c r="AZ57" s="569"/>
    </row>
    <row r="58" spans="1:52" ht="18.75" customHeight="1">
      <c r="A58" s="566"/>
      <c r="B58" s="566"/>
      <c r="C58" s="566"/>
      <c r="D58" s="566"/>
      <c r="E58" s="566"/>
      <c r="F58" s="566"/>
      <c r="G58" s="566"/>
      <c r="H58" s="566"/>
      <c r="I58" s="566"/>
      <c r="J58" s="566"/>
      <c r="K58" s="566"/>
      <c r="L58" s="566"/>
      <c r="M58" s="566"/>
      <c r="N58" s="566"/>
      <c r="O58" s="566"/>
      <c r="P58" s="566"/>
      <c r="Q58" s="566"/>
      <c r="R58" s="566"/>
      <c r="S58" s="566"/>
      <c r="T58" s="566"/>
      <c r="AC58" s="835" t="s">
        <v>719</v>
      </c>
      <c r="AD58" s="835"/>
      <c r="AE58" s="835"/>
      <c r="AF58" s="835"/>
      <c r="AG58" s="835"/>
      <c r="AH58" s="835"/>
      <c r="AI58" s="835"/>
      <c r="AJ58" s="835"/>
      <c r="AK58" s="835"/>
      <c r="AL58" s="835"/>
      <c r="AM58" s="835"/>
      <c r="AS58" s="576"/>
      <c r="AU58" s="578"/>
      <c r="AV58" s="578"/>
      <c r="AW58" s="569"/>
      <c r="AX58" s="569"/>
      <c r="AY58" s="569"/>
      <c r="AZ58" s="569"/>
    </row>
    <row r="59" spans="1:52" ht="14.25" customHeight="1">
      <c r="AC59" s="831"/>
      <c r="AD59" s="831"/>
      <c r="AE59" s="831"/>
      <c r="AF59" s="831"/>
      <c r="AG59" s="831"/>
      <c r="AH59" s="831"/>
      <c r="AI59" s="831"/>
      <c r="AJ59" s="831"/>
      <c r="AK59" s="831"/>
      <c r="AL59" s="831"/>
    </row>
    <row r="60" spans="1:52" ht="14.25" customHeight="1"/>
    <row r="61" spans="1:52" ht="14.25" customHeight="1"/>
    <row r="62" spans="1:52" ht="14.25" customHeight="1"/>
    <row r="63" spans="1:52" ht="14.25" customHeight="1"/>
    <row r="64" spans="1:5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paperSize="9" scale="70"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3097" r:id="rId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8" r:id="rId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9" r:id="rId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0" r:id="rId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1" r:id="rId8"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2" r:id="rId9" name="Check Box 6">
              <controlPr defaultSize="0" autoFill="0" autoLine="0" autoPict="0" altText="Check Box 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3" r:id="rId10" name="Check Box 7">
              <controlPr defaultSize="0" autoFill="0" autoLine="0" autoPict="0" altText="Check Box 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4" r:id="rId11" name="Check Box 8">
              <controlPr defaultSize="0" autoFill="0" autoLine="0" autoPict="0" altText="Check Box 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5" r:id="rId12" name="Check Box 9">
              <controlPr defaultSize="0" autoFill="0" autoLine="0" autoPict="0" altText="Check Box 9">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6" r:id="rId13" name="Check Box 10">
              <controlPr defaultSize="0" autoFill="0" autoLine="0" autoPict="0" altText="Check Box 10">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7" r:id="rId14" name="Check Box 11">
              <controlPr defaultSize="0" autoFill="0" autoLine="0" autoPict="0" altText="Check Box 1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8" r:id="rId15" name="Check Box 12">
              <controlPr defaultSize="0" autoFill="0" autoLine="0" autoPict="0" altText="Check Box 1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4" r:id="rId16" name="shape_0">
              <controlPr defaultSize="0" autoPict="0">
                <anchor moveWithCells="1" sizeWithCells="1">
                  <from>
                    <xdr:col>24</xdr:col>
                    <xdr:colOff>0</xdr:colOff>
                    <xdr:row>17</xdr:row>
                    <xdr:rowOff>82550</xdr:rowOff>
                  </from>
                  <to>
                    <xdr:col>26</xdr:col>
                    <xdr:colOff>101600</xdr:colOff>
                    <xdr:row>19</xdr:row>
                    <xdr:rowOff>50800</xdr:rowOff>
                  </to>
                </anchor>
              </controlPr>
            </control>
          </mc:Choice>
        </mc:AlternateContent>
        <mc:AlternateContent xmlns:mc="http://schemas.openxmlformats.org/markup-compatibility/2006">
          <mc:Choice Requires="x14">
            <control shapeId="3083" r:id="rId17" name="Check Box 11">
              <controlPr defaultSize="0" autoPict="0">
                <anchor moveWithCells="1" sizeWithCells="1">
                  <from>
                    <xdr:col>34</xdr:col>
                    <xdr:colOff>0</xdr:colOff>
                    <xdr:row>14</xdr:row>
                    <xdr:rowOff>82550</xdr:rowOff>
                  </from>
                  <to>
                    <xdr:col>36</xdr:col>
                    <xdr:colOff>101600</xdr:colOff>
                    <xdr:row>16</xdr:row>
                    <xdr:rowOff>50800</xdr:rowOff>
                  </to>
                </anchor>
              </controlPr>
            </control>
          </mc:Choice>
        </mc:AlternateContent>
        <mc:AlternateContent xmlns:mc="http://schemas.openxmlformats.org/markup-compatibility/2006">
          <mc:Choice Requires="x14">
            <control shapeId="3082" r:id="rId18" name="Check Box 10">
              <controlPr defaultSize="0" autoPict="0">
                <anchor moveWithCells="1" sizeWithCells="1">
                  <from>
                    <xdr:col>13</xdr:col>
                    <xdr:colOff>0</xdr:colOff>
                    <xdr:row>27</xdr:row>
                    <xdr:rowOff>82550</xdr:rowOff>
                  </from>
                  <to>
                    <xdr:col>15</xdr:col>
                    <xdr:colOff>101600</xdr:colOff>
                    <xdr:row>29</xdr:row>
                    <xdr:rowOff>50800</xdr:rowOff>
                  </to>
                </anchor>
              </controlPr>
            </control>
          </mc:Choice>
        </mc:AlternateContent>
        <mc:AlternateContent xmlns:mc="http://schemas.openxmlformats.org/markup-compatibility/2006">
          <mc:Choice Requires="x14">
            <control shapeId="3081" r:id="rId19" name="Check Box 9">
              <controlPr defaultSize="0" autoPict="0">
                <anchor moveWithCells="1" sizeWithCells="1">
                  <from>
                    <xdr:col>6</xdr:col>
                    <xdr:colOff>0</xdr:colOff>
                    <xdr:row>33</xdr:row>
                    <xdr:rowOff>82550</xdr:rowOff>
                  </from>
                  <to>
                    <xdr:col>8</xdr:col>
                    <xdr:colOff>101600</xdr:colOff>
                    <xdr:row>35</xdr:row>
                    <xdr:rowOff>50800</xdr:rowOff>
                  </to>
                </anchor>
              </controlPr>
            </control>
          </mc:Choice>
        </mc:AlternateContent>
        <mc:AlternateContent xmlns:mc="http://schemas.openxmlformats.org/markup-compatibility/2006">
          <mc:Choice Requires="x14">
            <control shapeId="3080" r:id="rId20" name="Check Box 8">
              <controlPr defaultSize="0" autoPict="0">
                <anchor moveWithCells="1" sizeWithCells="1">
                  <from>
                    <xdr:col>17</xdr:col>
                    <xdr:colOff>0</xdr:colOff>
                    <xdr:row>39</xdr:row>
                    <xdr:rowOff>82550</xdr:rowOff>
                  </from>
                  <to>
                    <xdr:col>19</xdr:col>
                    <xdr:colOff>101600</xdr:colOff>
                    <xdr:row>41</xdr:row>
                    <xdr:rowOff>50800</xdr:rowOff>
                  </to>
                </anchor>
              </controlPr>
            </control>
          </mc:Choice>
        </mc:AlternateContent>
        <mc:AlternateContent xmlns:mc="http://schemas.openxmlformats.org/markup-compatibility/2006">
          <mc:Choice Requires="x14">
            <control shapeId="3079" r:id="rId21" name="Check Box 7">
              <controlPr defaultSize="0" autoPict="0">
                <anchor moveWithCells="1" sizeWithCells="1">
                  <from>
                    <xdr:col>34</xdr:col>
                    <xdr:colOff>0</xdr:colOff>
                    <xdr:row>27</xdr:row>
                    <xdr:rowOff>82550</xdr:rowOff>
                  </from>
                  <to>
                    <xdr:col>36</xdr:col>
                    <xdr:colOff>101600</xdr:colOff>
                    <xdr:row>29</xdr:row>
                    <xdr:rowOff>50800</xdr:rowOff>
                  </to>
                </anchor>
              </controlPr>
            </control>
          </mc:Choice>
        </mc:AlternateContent>
        <mc:AlternateContent xmlns:mc="http://schemas.openxmlformats.org/markup-compatibility/2006">
          <mc:Choice Requires="x14">
            <control shapeId="3078" r:id="rId22" name="Check Box 6">
              <controlPr defaultSize="0" autoPict="0">
                <anchor moveWithCells="1" sizeWithCells="1">
                  <from>
                    <xdr:col>33</xdr:col>
                    <xdr:colOff>114300</xdr:colOff>
                    <xdr:row>39</xdr:row>
                    <xdr:rowOff>82550</xdr:rowOff>
                  </from>
                  <to>
                    <xdr:col>36</xdr:col>
                    <xdr:colOff>88900</xdr:colOff>
                    <xdr:row>41</xdr:row>
                    <xdr:rowOff>50800</xdr:rowOff>
                  </to>
                </anchor>
              </controlPr>
            </control>
          </mc:Choice>
        </mc:AlternateContent>
        <mc:AlternateContent xmlns:mc="http://schemas.openxmlformats.org/markup-compatibility/2006">
          <mc:Choice Requires="x14">
            <control shapeId="3077" r:id="rId23" name="Check Box 5">
              <controlPr defaultSize="0" autoPict="0">
                <anchor moveWithCells="1" sizeWithCells="1">
                  <from>
                    <xdr:col>20</xdr:col>
                    <xdr:colOff>0</xdr:colOff>
                    <xdr:row>33</xdr:row>
                    <xdr:rowOff>82550</xdr:rowOff>
                  </from>
                  <to>
                    <xdr:col>22</xdr:col>
                    <xdr:colOff>101600</xdr:colOff>
                    <xdr:row>35</xdr:row>
                    <xdr:rowOff>50800</xdr:rowOff>
                  </to>
                </anchor>
              </controlPr>
            </control>
          </mc:Choice>
        </mc:AlternateContent>
        <mc:AlternateContent xmlns:mc="http://schemas.openxmlformats.org/markup-compatibility/2006">
          <mc:Choice Requires="x14">
            <control shapeId="3076" r:id="rId24" name="Check Box 4">
              <controlPr defaultSize="0" autoPict="0">
                <anchor moveWithCells="1" sizeWithCells="1">
                  <from>
                    <xdr:col>13</xdr:col>
                    <xdr:colOff>0</xdr:colOff>
                    <xdr:row>12</xdr:row>
                    <xdr:rowOff>82550</xdr:rowOff>
                  </from>
                  <to>
                    <xdr:col>15</xdr:col>
                    <xdr:colOff>101600</xdr:colOff>
                    <xdr:row>14</xdr:row>
                    <xdr:rowOff>50800</xdr:rowOff>
                  </to>
                </anchor>
              </controlPr>
            </control>
          </mc:Choice>
        </mc:AlternateContent>
        <mc:AlternateContent xmlns:mc="http://schemas.openxmlformats.org/markup-compatibility/2006">
          <mc:Choice Requires="x14">
            <control shapeId="3075" r:id="rId25" name="Check Box 3">
              <controlPr defaultSize="0" autoPict="0">
                <anchor moveWithCells="1" sizeWithCells="1">
                  <from>
                    <xdr:col>13</xdr:col>
                    <xdr:colOff>0</xdr:colOff>
                    <xdr:row>21</xdr:row>
                    <xdr:rowOff>82550</xdr:rowOff>
                  </from>
                  <to>
                    <xdr:col>15</xdr:col>
                    <xdr:colOff>101600</xdr:colOff>
                    <xdr:row>23</xdr:row>
                    <xdr:rowOff>50800</xdr:rowOff>
                  </to>
                </anchor>
              </controlPr>
            </control>
          </mc:Choice>
        </mc:AlternateContent>
        <mc:AlternateContent xmlns:mc="http://schemas.openxmlformats.org/markup-compatibility/2006">
          <mc:Choice Requires="x14">
            <control shapeId="3074" r:id="rId26" name="Check Box 2">
              <controlPr defaultSize="0" autoPict="0">
                <anchor moveWithCells="1" sizeWithCells="1">
                  <from>
                    <xdr:col>17</xdr:col>
                    <xdr:colOff>0</xdr:colOff>
                    <xdr:row>45</xdr:row>
                    <xdr:rowOff>82550</xdr:rowOff>
                  </from>
                  <to>
                    <xdr:col>19</xdr:col>
                    <xdr:colOff>101600</xdr:colOff>
                    <xdr:row>47</xdr:row>
                    <xdr:rowOff>50800</xdr:rowOff>
                  </to>
                </anchor>
              </controlPr>
            </control>
          </mc:Choice>
        </mc:AlternateContent>
        <mc:AlternateContent xmlns:mc="http://schemas.openxmlformats.org/markup-compatibility/2006">
          <mc:Choice Requires="x14">
            <control shapeId="3073" r:id="rId27" name="Check Box 1">
              <controlPr defaultSize="0" autoPict="0">
                <anchor moveWithCells="1" sizeWithCells="1">
                  <from>
                    <xdr:col>25</xdr:col>
                    <xdr:colOff>0</xdr:colOff>
                    <xdr:row>41</xdr:row>
                    <xdr:rowOff>82550</xdr:rowOff>
                  </from>
                  <to>
                    <xdr:col>27</xdr:col>
                    <xdr:colOff>101600</xdr:colOff>
                    <xdr:row>43</xdr:row>
                    <xdr:rowOff>50800</xdr:rowOff>
                  </to>
                </anchor>
              </controlPr>
            </control>
          </mc:Choice>
        </mc:AlternateContent>
        <mc:AlternateContent xmlns:mc="http://schemas.openxmlformats.org/markup-compatibility/2006">
          <mc:Choice Requires="x14">
            <control shapeId="3096" r:id="rId28" name="Check Box 24">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5" r:id="rId29" name="Check Box 23">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4" r:id="rId30" name="Check Box 22">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3" r:id="rId31" name="Check Box 21">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2" r:id="rId32" name="Check Box 20">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1" r:id="rId33" name="Check Box 19">
              <controlPr defaultSize="0" autoFill="0" autoLine="0" autoPict="0" altText="Check Box 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0" r:id="rId34" name="Check Box 18">
              <controlPr defaultSize="0" autoFill="0" autoLine="0" autoPict="0" altText="Check Box 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9" r:id="rId35" name="Check Box 17">
              <controlPr defaultSize="0" autoFill="0" autoLine="0" autoPict="0" altText="Check Box 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8" r:id="rId36" name="Check Box 16">
              <controlPr defaultSize="0" autoFill="0" autoLine="0" autoPict="0" altText="Check Box 9">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7" r:id="rId37" name="Check Box 15">
              <controlPr defaultSize="0" autoFill="0" autoLine="0" autoPict="0" altText="Check Box 10">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6" r:id="rId38" name="Check Box 14">
              <controlPr defaultSize="0" autoFill="0" autoLine="0" autoPict="0" altText="Check Box 1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5" r:id="rId39" name="Check Box 13">
              <controlPr defaultSize="0" autoFill="0" autoLine="0" autoPict="0" altText="Check Box 12">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2:AMJ189"/>
  <sheetViews>
    <sheetView showGridLines="0" tabSelected="1" view="pageBreakPreview" zoomScale="95" zoomScaleNormal="70" zoomScalePageLayoutView="95" workbookViewId="0">
      <selection activeCell="B182" sqref="B182"/>
    </sheetView>
  </sheetViews>
  <sheetFormatPr defaultColWidth="8" defaultRowHeight="14"/>
  <cols>
    <col min="1" max="1" width="11.36328125" style="74" customWidth="1"/>
    <col min="2" max="2" width="47.453125" style="75" customWidth="1"/>
    <col min="3" max="3" width="17.6328125" style="74" customWidth="1"/>
    <col min="4" max="4" width="18.6328125" style="74" customWidth="1"/>
    <col min="5" max="5" width="15.36328125" style="74" customWidth="1"/>
    <col min="6" max="6" width="15.08984375" style="74" customWidth="1"/>
    <col min="7" max="7" width="18.453125" style="74" customWidth="1"/>
    <col min="8" max="8" width="16.453125" style="74" customWidth="1"/>
    <col min="9" max="9" width="37.36328125" style="74" customWidth="1"/>
    <col min="10" max="10" width="16.7265625" style="74" customWidth="1"/>
    <col min="11" max="11" width="16.453125" style="74" hidden="1" customWidth="1"/>
    <col min="12" max="12" width="12.7265625" style="74" hidden="1" customWidth="1"/>
    <col min="13" max="13" width="8" style="74"/>
    <col min="14" max="14" width="47.453125" style="75" customWidth="1"/>
    <col min="15" max="15" width="14.26953125" style="74" customWidth="1"/>
    <col min="16" max="16" width="15.08984375" style="74" customWidth="1"/>
    <col min="17" max="17" width="14" style="74" customWidth="1"/>
    <col min="18" max="18" width="14.54296875" style="74" customWidth="1"/>
    <col min="19" max="19" width="14" style="74" customWidth="1"/>
    <col min="20" max="20" width="14.90625" style="74" customWidth="1"/>
    <col min="21" max="21" width="38.08984375" style="74" customWidth="1"/>
    <col min="22" max="23" width="11" style="74" customWidth="1"/>
    <col min="24" max="1024" width="8" style="74"/>
  </cols>
  <sheetData>
    <row r="2" spans="2:31">
      <c r="B2" s="76" t="s">
        <v>119</v>
      </c>
      <c r="C2" s="77"/>
      <c r="D2" s="77"/>
      <c r="E2" s="77"/>
      <c r="F2" s="77"/>
      <c r="G2" s="77"/>
      <c r="H2" s="77"/>
      <c r="I2" s="78"/>
      <c r="N2" s="76" t="s">
        <v>119</v>
      </c>
      <c r="O2" s="77"/>
      <c r="P2" s="77"/>
      <c r="Q2" s="77"/>
      <c r="R2" s="77"/>
      <c r="S2" s="77"/>
      <c r="T2" s="77"/>
      <c r="U2" s="78"/>
    </row>
    <row r="3" spans="2:31">
      <c r="B3" s="79"/>
      <c r="C3" s="80"/>
      <c r="D3" s="80"/>
      <c r="E3" s="80"/>
      <c r="F3" s="80"/>
      <c r="G3" s="80"/>
      <c r="H3" s="80"/>
      <c r="I3" s="81"/>
      <c r="L3" s="82"/>
      <c r="N3" s="79"/>
      <c r="O3" s="80"/>
      <c r="P3" s="80"/>
      <c r="Q3" s="80"/>
      <c r="R3" s="80"/>
      <c r="S3" s="80"/>
      <c r="T3" s="80"/>
      <c r="U3" s="81"/>
    </row>
    <row r="4" spans="2:31" ht="14.25" customHeight="1">
      <c r="B4" s="627" t="s">
        <v>120</v>
      </c>
      <c r="C4" s="631" t="str">
        <f>BS!$B$3</f>
        <v>0306612351</v>
      </c>
      <c r="D4" s="631"/>
      <c r="E4" s="631"/>
      <c r="F4" s="631"/>
      <c r="G4" s="631"/>
      <c r="H4" s="631"/>
      <c r="I4" s="631"/>
      <c r="L4" s="82"/>
      <c r="N4" s="627" t="s">
        <v>120</v>
      </c>
      <c r="O4" s="631" t="str">
        <f>BS!$B$3</f>
        <v>0306612351</v>
      </c>
      <c r="P4" s="631"/>
      <c r="Q4" s="631"/>
      <c r="R4" s="631"/>
      <c r="S4" s="631"/>
      <c r="T4" s="631"/>
      <c r="U4" s="631"/>
    </row>
    <row r="5" spans="2:31" ht="9.75" customHeight="1">
      <c r="B5" s="627"/>
      <c r="C5" s="631"/>
      <c r="D5" s="631"/>
      <c r="E5" s="631"/>
      <c r="F5" s="631"/>
      <c r="G5" s="631"/>
      <c r="H5" s="631"/>
      <c r="I5" s="631"/>
      <c r="N5" s="627"/>
      <c r="O5" s="631"/>
      <c r="P5" s="631"/>
      <c r="Q5" s="631"/>
      <c r="R5" s="631"/>
      <c r="S5" s="631"/>
      <c r="T5" s="631"/>
      <c r="U5" s="631"/>
    </row>
    <row r="6" spans="2:31" ht="9.75" customHeight="1">
      <c r="B6" s="627" t="s">
        <v>121</v>
      </c>
      <c r="C6" s="626" t="str">
        <f>BS!$B$2</f>
        <v xml:space="preserve">Reliance India Limited </v>
      </c>
      <c r="D6" s="626"/>
      <c r="E6" s="626"/>
      <c r="F6" s="626"/>
      <c r="G6" s="626"/>
      <c r="H6" s="626"/>
      <c r="I6" s="626"/>
      <c r="N6" s="627" t="s">
        <v>121</v>
      </c>
      <c r="O6" s="626" t="str">
        <f>BS!$B$2</f>
        <v xml:space="preserve">Reliance India Limited </v>
      </c>
      <c r="P6" s="626"/>
      <c r="Q6" s="626"/>
      <c r="R6" s="626"/>
      <c r="S6" s="626"/>
      <c r="T6" s="626"/>
      <c r="U6" s="626"/>
    </row>
    <row r="7" spans="2:31" ht="9.75" customHeight="1">
      <c r="B7" s="627"/>
      <c r="C7" s="626"/>
      <c r="D7" s="626"/>
      <c r="E7" s="626"/>
      <c r="F7" s="626"/>
      <c r="G7" s="626"/>
      <c r="H7" s="626"/>
      <c r="I7" s="626"/>
      <c r="N7" s="627"/>
      <c r="O7" s="626"/>
      <c r="P7" s="626"/>
      <c r="Q7" s="626"/>
      <c r="R7" s="626"/>
      <c r="S7" s="626"/>
      <c r="T7" s="626"/>
      <c r="U7" s="626"/>
    </row>
    <row r="8" spans="2:31" ht="21.75" customHeight="1">
      <c r="B8" s="2" t="s">
        <v>122</v>
      </c>
      <c r="C8" s="626" t="s">
        <v>123</v>
      </c>
      <c r="D8" s="626"/>
      <c r="E8" s="626"/>
      <c r="F8" s="626"/>
      <c r="G8" s="626"/>
      <c r="H8" s="626"/>
      <c r="I8" s="626"/>
      <c r="K8" s="74" t="s">
        <v>123</v>
      </c>
      <c r="N8" s="2" t="s">
        <v>122</v>
      </c>
      <c r="O8" s="626" t="str">
        <f>$C$8</f>
        <v>Consolidated</v>
      </c>
      <c r="P8" s="626"/>
      <c r="Q8" s="626"/>
      <c r="R8" s="626"/>
      <c r="S8" s="626"/>
      <c r="T8" s="626"/>
      <c r="U8" s="626"/>
      <c r="X8" s="83"/>
      <c r="Y8" s="83"/>
      <c r="Z8" s="83"/>
      <c r="AA8" s="83"/>
      <c r="AB8" s="83"/>
      <c r="AC8" s="83"/>
      <c r="AD8" s="83"/>
      <c r="AE8" s="83"/>
    </row>
    <row r="9" spans="2:31" ht="14.25" customHeight="1">
      <c r="B9" s="627" t="s">
        <v>124</v>
      </c>
      <c r="C9" s="628" t="str">
        <f>BS!$B$7</f>
        <v>NZD</v>
      </c>
      <c r="D9" s="629" t="str">
        <f>BS!$B$8</f>
        <v>Thousands</v>
      </c>
      <c r="E9" s="630"/>
      <c r="F9" s="630"/>
      <c r="G9" s="630"/>
      <c r="H9" s="630"/>
      <c r="I9" s="630"/>
      <c r="K9" s="74" t="s">
        <v>125</v>
      </c>
      <c r="N9" s="627" t="s">
        <v>124</v>
      </c>
      <c r="O9" s="628" t="str">
        <f>BS!$B$7</f>
        <v>NZD</v>
      </c>
      <c r="P9" s="629" t="str">
        <f>BS!$B$10</f>
        <v>Millions</v>
      </c>
      <c r="Q9" s="630"/>
      <c r="R9" s="630"/>
      <c r="S9" s="630"/>
      <c r="T9" s="630"/>
      <c r="U9" s="630"/>
      <c r="X9" s="83"/>
      <c r="Y9" s="83"/>
      <c r="Z9" s="83"/>
      <c r="AA9" s="83"/>
      <c r="AB9" s="83"/>
      <c r="AC9" s="83"/>
      <c r="AD9" s="83"/>
      <c r="AE9" s="83"/>
    </row>
    <row r="10" spans="2:31" ht="9.75" customHeight="1">
      <c r="B10" s="627"/>
      <c r="C10" s="628"/>
      <c r="D10" s="629"/>
      <c r="E10" s="630"/>
      <c r="F10" s="630"/>
      <c r="G10" s="630"/>
      <c r="H10" s="630"/>
      <c r="I10" s="630"/>
      <c r="N10" s="627"/>
      <c r="O10" s="628"/>
      <c r="P10" s="629"/>
      <c r="Q10" s="630"/>
      <c r="R10" s="630"/>
      <c r="S10" s="630"/>
      <c r="T10" s="630"/>
      <c r="U10" s="630"/>
      <c r="X10" s="83"/>
      <c r="Y10" s="83"/>
      <c r="Z10" s="83"/>
      <c r="AA10" s="83"/>
      <c r="AB10" s="83"/>
      <c r="AC10" s="83"/>
      <c r="AD10" s="83"/>
      <c r="AE10" s="83"/>
    </row>
    <row r="11" spans="2:31">
      <c r="B11" s="84"/>
      <c r="C11" s="85"/>
      <c r="D11" s="85"/>
      <c r="E11" s="85"/>
      <c r="F11" s="85"/>
      <c r="G11" s="85"/>
      <c r="H11" s="85"/>
      <c r="I11" s="86"/>
      <c r="N11" s="87"/>
      <c r="U11" s="88"/>
      <c r="X11" s="83"/>
      <c r="Y11" s="83"/>
      <c r="Z11" s="83"/>
      <c r="AA11" s="83"/>
      <c r="AB11" s="83"/>
      <c r="AC11" s="83"/>
      <c r="AD11" s="83"/>
      <c r="AE11" s="83"/>
    </row>
    <row r="12" spans="2:31" s="89" customFormat="1" ht="24" customHeight="1">
      <c r="B12" s="90" t="s">
        <v>126</v>
      </c>
      <c r="C12" s="91" t="str">
        <f>BS!$B$21</f>
        <v>2017/03</v>
      </c>
      <c r="D12" s="91" t="str">
        <f>BS!$C$21</f>
        <v>2018/03</v>
      </c>
      <c r="E12" s="91" t="str">
        <f>BS!$D$21</f>
        <v>2019/03</v>
      </c>
      <c r="F12" s="91" t="str">
        <f>BS!$E$21</f>
        <v>2020/03</v>
      </c>
      <c r="G12" s="91" t="str">
        <f>BS!$F$21</f>
        <v>2021/03</v>
      </c>
      <c r="H12" s="91" t="str">
        <f>BS!$G$21</f>
        <v>2022/03</v>
      </c>
      <c r="I12" s="92" t="s">
        <v>127</v>
      </c>
      <c r="J12" s="93"/>
      <c r="N12" s="90" t="s">
        <v>126</v>
      </c>
      <c r="O12" s="91" t="str">
        <f>BS!$B$21</f>
        <v>2017/03</v>
      </c>
      <c r="P12" s="91" t="str">
        <f>BS!$C$21</f>
        <v>2018/03</v>
      </c>
      <c r="Q12" s="91" t="str">
        <f>BS!$D$21</f>
        <v>2019/03</v>
      </c>
      <c r="R12" s="91" t="str">
        <f>BS!$E$21</f>
        <v>2020/03</v>
      </c>
      <c r="S12" s="91" t="str">
        <f>BS!$F$21</f>
        <v>2021/03</v>
      </c>
      <c r="T12" s="91" t="str">
        <f>BS!$G$21</f>
        <v>2022/03</v>
      </c>
      <c r="U12" s="92" t="s">
        <v>127</v>
      </c>
      <c r="V12" s="83"/>
      <c r="W12" s="83"/>
      <c r="X12" s="83"/>
      <c r="Y12" s="83"/>
      <c r="Z12" s="83"/>
      <c r="AA12" s="83"/>
      <c r="AB12" s="83"/>
      <c r="AC12" s="83"/>
      <c r="AD12" s="83"/>
      <c r="AE12" s="83"/>
    </row>
    <row r="13" spans="2:31" s="83" customFormat="1" ht="24.75" customHeight="1">
      <c r="B13" s="94" t="s">
        <v>41</v>
      </c>
      <c r="C13" s="95"/>
      <c r="D13" s="95"/>
      <c r="E13" s="95"/>
      <c r="F13" s="95"/>
      <c r="G13" s="95"/>
      <c r="H13" s="95"/>
      <c r="I13" s="96"/>
      <c r="N13" s="97" t="s">
        <v>41</v>
      </c>
      <c r="O13" s="98"/>
      <c r="P13" s="98"/>
      <c r="Q13" s="98"/>
      <c r="R13" s="98"/>
      <c r="S13" s="98"/>
      <c r="T13" s="98"/>
      <c r="U13" s="99"/>
    </row>
    <row r="14" spans="2:31" s="83" customFormat="1">
      <c r="B14" s="100" t="s">
        <v>43</v>
      </c>
      <c r="C14" s="101"/>
      <c r="D14" s="101"/>
      <c r="E14" s="101"/>
      <c r="F14" s="101"/>
      <c r="G14" s="101"/>
      <c r="H14" s="101"/>
      <c r="I14" s="102"/>
      <c r="N14" s="103" t="s">
        <v>43</v>
      </c>
      <c r="O14" s="104"/>
      <c r="P14" s="104"/>
      <c r="Q14" s="104"/>
      <c r="R14" s="104"/>
      <c r="S14" s="104"/>
      <c r="T14" s="104"/>
      <c r="U14" s="105"/>
    </row>
    <row r="15" spans="2:31" s="83" customFormat="1">
      <c r="B15" s="106"/>
      <c r="C15" s="107"/>
      <c r="D15" s="107"/>
      <c r="E15" s="107"/>
      <c r="F15" s="107"/>
      <c r="G15" s="107"/>
      <c r="H15" s="107"/>
      <c r="I15" s="108"/>
      <c r="N15" s="109">
        <f t="shared" ref="N15:N26" si="0">B15</f>
        <v>0</v>
      </c>
      <c r="O15" s="110">
        <f>C15*BS!$B$9</f>
        <v>0</v>
      </c>
      <c r="P15" s="110">
        <f>D15*BS!$B$9</f>
        <v>0</v>
      </c>
      <c r="Q15" s="110">
        <f>E15*BS!$B$9</f>
        <v>0</v>
      </c>
      <c r="R15" s="110">
        <f>F15*BS!$B$9</f>
        <v>0</v>
      </c>
      <c r="S15" s="110">
        <f>G15*BS!$B$9</f>
        <v>0</v>
      </c>
      <c r="T15" s="110">
        <f>H15*BS!$B$9</f>
        <v>0</v>
      </c>
      <c r="U15" s="111">
        <f t="shared" ref="U15:U26" si="1">I15</f>
        <v>0</v>
      </c>
    </row>
    <row r="16" spans="2:31" s="83" customFormat="1">
      <c r="B16" s="106"/>
      <c r="C16" s="107"/>
      <c r="D16" s="107"/>
      <c r="E16" s="107"/>
      <c r="F16" s="107"/>
      <c r="G16" s="107"/>
      <c r="H16" s="107"/>
      <c r="I16" s="108"/>
      <c r="N16" s="109">
        <f t="shared" si="0"/>
        <v>0</v>
      </c>
      <c r="O16" s="110">
        <f>C16*BS!$B$9</f>
        <v>0</v>
      </c>
      <c r="P16" s="110">
        <f>D16*BS!$B$9</f>
        <v>0</v>
      </c>
      <c r="Q16" s="110">
        <f>E16*BS!$B$9</f>
        <v>0</v>
      </c>
      <c r="R16" s="110">
        <f>F16*BS!$B$9</f>
        <v>0</v>
      </c>
      <c r="S16" s="110">
        <f>G16*BS!$B$9</f>
        <v>0</v>
      </c>
      <c r="T16" s="110">
        <f>H16*BS!$B$9</f>
        <v>0</v>
      </c>
      <c r="U16" s="111">
        <f t="shared" si="1"/>
        <v>0</v>
      </c>
    </row>
    <row r="17" spans="1:331" s="83" customFormat="1">
      <c r="B17" s="106"/>
      <c r="C17" s="107"/>
      <c r="D17" s="107"/>
      <c r="E17" s="107"/>
      <c r="F17" s="107"/>
      <c r="G17" s="107"/>
      <c r="H17" s="107"/>
      <c r="I17" s="108"/>
      <c r="N17" s="109">
        <f t="shared" si="0"/>
        <v>0</v>
      </c>
      <c r="O17" s="110">
        <f>C17*BS!$B$9</f>
        <v>0</v>
      </c>
      <c r="P17" s="110">
        <f>D17*BS!$B$9</f>
        <v>0</v>
      </c>
      <c r="Q17" s="110">
        <f>E17*BS!$B$9</f>
        <v>0</v>
      </c>
      <c r="R17" s="110">
        <f>F17*BS!$B$9</f>
        <v>0</v>
      </c>
      <c r="S17" s="110">
        <f>G17*BS!$B$9</f>
        <v>0</v>
      </c>
      <c r="T17" s="110">
        <f>H17*BS!$B$9</f>
        <v>0</v>
      </c>
      <c r="U17" s="111">
        <f t="shared" si="1"/>
        <v>0</v>
      </c>
    </row>
    <row r="18" spans="1:331" s="83" customFormat="1">
      <c r="B18" s="106"/>
      <c r="C18" s="107"/>
      <c r="D18" s="107"/>
      <c r="E18" s="107"/>
      <c r="F18" s="107"/>
      <c r="G18" s="107"/>
      <c r="H18" s="107"/>
      <c r="I18" s="108"/>
      <c r="N18" s="109">
        <f t="shared" si="0"/>
        <v>0</v>
      </c>
      <c r="O18" s="110">
        <f>C18*BS!$B$9</f>
        <v>0</v>
      </c>
      <c r="P18" s="110">
        <f>D18*BS!$B$9</f>
        <v>0</v>
      </c>
      <c r="Q18" s="110">
        <f>E18*BS!$B$9</f>
        <v>0</v>
      </c>
      <c r="R18" s="110">
        <f>F18*BS!$B$9</f>
        <v>0</v>
      </c>
      <c r="S18" s="110">
        <f>G18*BS!$B$9</f>
        <v>0</v>
      </c>
      <c r="T18" s="110">
        <f>H18*BS!$B$9</f>
        <v>0</v>
      </c>
      <c r="U18" s="111">
        <f t="shared" si="1"/>
        <v>0</v>
      </c>
    </row>
    <row r="19" spans="1:331" s="83" customFormat="1">
      <c r="B19" s="106"/>
      <c r="C19" s="107"/>
      <c r="D19" s="107"/>
      <c r="E19" s="107"/>
      <c r="F19" s="107"/>
      <c r="G19" s="107"/>
      <c r="H19" s="107"/>
      <c r="I19" s="108"/>
      <c r="N19" s="109">
        <f t="shared" si="0"/>
        <v>0</v>
      </c>
      <c r="O19" s="110">
        <f>C19*BS!$B$9</f>
        <v>0</v>
      </c>
      <c r="P19" s="110">
        <f>D19*BS!$B$9</f>
        <v>0</v>
      </c>
      <c r="Q19" s="110">
        <f>E19*BS!$B$9</f>
        <v>0</v>
      </c>
      <c r="R19" s="110">
        <f>F19*BS!$B$9</f>
        <v>0</v>
      </c>
      <c r="S19" s="110">
        <f>G19*BS!$B$9</f>
        <v>0</v>
      </c>
      <c r="T19" s="110">
        <f>H19*BS!$B$9</f>
        <v>0</v>
      </c>
      <c r="U19" s="111">
        <f t="shared" si="1"/>
        <v>0</v>
      </c>
    </row>
    <row r="20" spans="1:331" s="83" customFormat="1">
      <c r="B20" s="106"/>
      <c r="C20" s="107"/>
      <c r="D20" s="107"/>
      <c r="E20" s="107"/>
      <c r="F20" s="107"/>
      <c r="G20" s="107"/>
      <c r="H20" s="107"/>
      <c r="I20" s="108"/>
      <c r="N20" s="109">
        <f t="shared" si="0"/>
        <v>0</v>
      </c>
      <c r="O20" s="110">
        <f>C20*BS!$B$9</f>
        <v>0</v>
      </c>
      <c r="P20" s="110">
        <f>D20*BS!$B$9</f>
        <v>0</v>
      </c>
      <c r="Q20" s="110">
        <f>E20*BS!$B$9</f>
        <v>0</v>
      </c>
      <c r="R20" s="110">
        <f>F20*BS!$B$9</f>
        <v>0</v>
      </c>
      <c r="S20" s="110">
        <f>G20*BS!$B$9</f>
        <v>0</v>
      </c>
      <c r="T20" s="110">
        <f>H20*BS!$B$9</f>
        <v>0</v>
      </c>
      <c r="U20" s="111">
        <f t="shared" si="1"/>
        <v>0</v>
      </c>
    </row>
    <row r="21" spans="1:331" s="83" customFormat="1">
      <c r="B21" s="106"/>
      <c r="C21" s="107"/>
      <c r="D21" s="107"/>
      <c r="E21" s="107"/>
      <c r="F21" s="107"/>
      <c r="G21" s="107"/>
      <c r="H21" s="107"/>
      <c r="I21" s="108"/>
      <c r="N21" s="109">
        <f t="shared" si="0"/>
        <v>0</v>
      </c>
      <c r="O21" s="110">
        <f>C21*BS!$B$9</f>
        <v>0</v>
      </c>
      <c r="P21" s="110">
        <f>D21*BS!$B$9</f>
        <v>0</v>
      </c>
      <c r="Q21" s="110">
        <f>E21*BS!$B$9</f>
        <v>0</v>
      </c>
      <c r="R21" s="110">
        <f>F21*BS!$B$9</f>
        <v>0</v>
      </c>
      <c r="S21" s="110">
        <f>G21*BS!$B$9</f>
        <v>0</v>
      </c>
      <c r="T21" s="110">
        <f>H21*BS!$B$9</f>
        <v>0</v>
      </c>
      <c r="U21" s="111">
        <f t="shared" si="1"/>
        <v>0</v>
      </c>
    </row>
    <row r="22" spans="1:331" s="83" customFormat="1">
      <c r="B22" s="106"/>
      <c r="C22" s="107"/>
      <c r="D22" s="107"/>
      <c r="E22" s="107"/>
      <c r="F22" s="107"/>
      <c r="G22" s="107"/>
      <c r="H22" s="107"/>
      <c r="I22" s="108"/>
      <c r="N22" s="109">
        <f t="shared" si="0"/>
        <v>0</v>
      </c>
      <c r="O22" s="112">
        <f>C22*BS!$B$9</f>
        <v>0</v>
      </c>
      <c r="P22" s="113">
        <f>D22*BS!$B$9</f>
        <v>0</v>
      </c>
      <c r="Q22" s="113">
        <f>E22*BS!$B$9</f>
        <v>0</v>
      </c>
      <c r="R22" s="113">
        <f>F22*BS!$B$9</f>
        <v>0</v>
      </c>
      <c r="S22" s="113">
        <f>G22*BS!$B$9</f>
        <v>0</v>
      </c>
      <c r="T22" s="113">
        <f>H22*BS!$B$9</f>
        <v>0</v>
      </c>
      <c r="U22" s="114">
        <f t="shared" si="1"/>
        <v>0</v>
      </c>
    </row>
    <row r="23" spans="1:331" s="83" customFormat="1">
      <c r="B23" s="106"/>
      <c r="C23" s="107"/>
      <c r="D23" s="107"/>
      <c r="E23" s="107"/>
      <c r="F23" s="107"/>
      <c r="G23" s="107"/>
      <c r="H23" s="107"/>
      <c r="I23" s="108"/>
      <c r="N23" s="109">
        <f t="shared" si="0"/>
        <v>0</v>
      </c>
      <c r="O23" s="113">
        <f>C23*BS!$B$9</f>
        <v>0</v>
      </c>
      <c r="P23" s="113">
        <f>D23*BS!$B$9</f>
        <v>0</v>
      </c>
      <c r="Q23" s="113">
        <f>E23*BS!$B$9</f>
        <v>0</v>
      </c>
      <c r="R23" s="113">
        <f>F23*BS!$B$9</f>
        <v>0</v>
      </c>
      <c r="S23" s="113">
        <f>G23*BS!$B$9</f>
        <v>0</v>
      </c>
      <c r="T23" s="113">
        <f>H23*BS!$B$9</f>
        <v>0</v>
      </c>
      <c r="U23" s="114">
        <f t="shared" si="1"/>
        <v>0</v>
      </c>
    </row>
    <row r="24" spans="1:331" s="83" customFormat="1">
      <c r="B24" s="106"/>
      <c r="C24" s="107"/>
      <c r="D24" s="107"/>
      <c r="E24" s="107"/>
      <c r="F24" s="107"/>
      <c r="G24" s="107"/>
      <c r="H24" s="107"/>
      <c r="I24" s="108"/>
      <c r="N24" s="109">
        <f t="shared" si="0"/>
        <v>0</v>
      </c>
      <c r="O24" s="113">
        <f>C24*BS!$B$9</f>
        <v>0</v>
      </c>
      <c r="P24" s="113">
        <f>D24*BS!$B$9</f>
        <v>0</v>
      </c>
      <c r="Q24" s="113">
        <f>E24*BS!$B$9</f>
        <v>0</v>
      </c>
      <c r="R24" s="113">
        <f>F24*BS!$B$9</f>
        <v>0</v>
      </c>
      <c r="S24" s="113">
        <f>G24*BS!$B$9</f>
        <v>0</v>
      </c>
      <c r="T24" s="113">
        <f>H24*BS!$B$9</f>
        <v>0</v>
      </c>
      <c r="U24" s="114">
        <f t="shared" si="1"/>
        <v>0</v>
      </c>
    </row>
    <row r="25" spans="1:331" s="83" customFormat="1">
      <c r="B25" s="106"/>
      <c r="C25" s="107"/>
      <c r="D25" s="107"/>
      <c r="E25" s="107"/>
      <c r="F25" s="107"/>
      <c r="G25" s="107"/>
      <c r="H25" s="107"/>
      <c r="I25" s="115"/>
      <c r="N25" s="109">
        <f t="shared" si="0"/>
        <v>0</v>
      </c>
      <c r="O25" s="113">
        <f>C25*BS!$B$9</f>
        <v>0</v>
      </c>
      <c r="P25" s="113">
        <f>D25*BS!$B$9</f>
        <v>0</v>
      </c>
      <c r="Q25" s="113">
        <f>E25*BS!$B$9</f>
        <v>0</v>
      </c>
      <c r="R25" s="113">
        <f>F25*BS!$B$9</f>
        <v>0</v>
      </c>
      <c r="S25" s="113">
        <f>G25*BS!$B$9</f>
        <v>0</v>
      </c>
      <c r="T25" s="113">
        <f>H25*BS!$B$9</f>
        <v>0</v>
      </c>
      <c r="U25" s="114">
        <f t="shared" si="1"/>
        <v>0</v>
      </c>
    </row>
    <row r="26" spans="1:331" s="121" customFormat="1">
      <c r="A26" s="89"/>
      <c r="B26" s="100" t="s">
        <v>128</v>
      </c>
      <c r="C26" s="116">
        <f t="shared" ref="C26:H26" si="2">SUM(C15:C25)</f>
        <v>0</v>
      </c>
      <c r="D26" s="116">
        <f t="shared" si="2"/>
        <v>0</v>
      </c>
      <c r="E26" s="116">
        <f t="shared" si="2"/>
        <v>0</v>
      </c>
      <c r="F26" s="116">
        <f t="shared" si="2"/>
        <v>0</v>
      </c>
      <c r="G26" s="116">
        <f t="shared" si="2"/>
        <v>0</v>
      </c>
      <c r="H26" s="116">
        <f t="shared" si="2"/>
        <v>0</v>
      </c>
      <c r="I26" s="117"/>
      <c r="J26" s="89"/>
      <c r="K26" s="89"/>
      <c r="L26" s="89"/>
      <c r="M26" s="89"/>
      <c r="N26" s="118" t="str">
        <f t="shared" si="0"/>
        <v xml:space="preserve">Total </v>
      </c>
      <c r="O26" s="119">
        <f>C26*BS!$B$9</f>
        <v>0</v>
      </c>
      <c r="P26" s="119">
        <f>D26*BS!$B$9</f>
        <v>0</v>
      </c>
      <c r="Q26" s="119">
        <f>E26*BS!$B$9</f>
        <v>0</v>
      </c>
      <c r="R26" s="119">
        <f>F26*BS!$B$9</f>
        <v>0</v>
      </c>
      <c r="S26" s="119">
        <f>G26*BS!$B$9</f>
        <v>0</v>
      </c>
      <c r="T26" s="119">
        <f>H26*BS!$B$9</f>
        <v>0</v>
      </c>
      <c r="U26" s="120">
        <f t="shared" si="1"/>
        <v>0</v>
      </c>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9"/>
      <c r="CF26" s="89"/>
      <c r="CG26" s="89"/>
      <c r="CH26" s="89"/>
      <c r="CI26" s="89"/>
      <c r="CJ26" s="89"/>
      <c r="CK26" s="89"/>
      <c r="CL26" s="89"/>
      <c r="CM26" s="89"/>
      <c r="CN26" s="89"/>
      <c r="CO26" s="89"/>
      <c r="CP26" s="89"/>
      <c r="CQ26" s="89"/>
      <c r="CR26" s="89"/>
      <c r="CS26" s="89"/>
      <c r="CT26" s="89"/>
      <c r="CU26" s="89"/>
      <c r="CV26" s="89"/>
      <c r="CW26" s="89"/>
      <c r="CX26" s="89"/>
      <c r="CY26" s="89"/>
      <c r="CZ26" s="89"/>
      <c r="DA26" s="89"/>
      <c r="DB26" s="89"/>
      <c r="DC26" s="89"/>
      <c r="DD26" s="89"/>
      <c r="DE26" s="89"/>
      <c r="DF26" s="89"/>
      <c r="DG26" s="89"/>
      <c r="DH26" s="89"/>
      <c r="DI26" s="89"/>
      <c r="DJ26" s="89"/>
      <c r="DK26" s="89"/>
      <c r="DL26" s="89"/>
      <c r="DM26" s="89"/>
      <c r="DN26" s="89"/>
      <c r="DO26" s="89"/>
      <c r="DP26" s="89"/>
      <c r="DQ26" s="89"/>
      <c r="DR26" s="89"/>
      <c r="DS26" s="89"/>
      <c r="DT26" s="89"/>
      <c r="DU26" s="89"/>
      <c r="DV26" s="89"/>
      <c r="DW26" s="89"/>
      <c r="DX26" s="89"/>
      <c r="DY26" s="89"/>
      <c r="DZ26" s="89"/>
      <c r="EA26" s="89"/>
      <c r="EB26" s="89"/>
      <c r="EC26" s="89"/>
      <c r="ED26" s="89"/>
      <c r="EE26" s="89"/>
      <c r="EF26" s="89"/>
      <c r="EG26" s="89"/>
      <c r="EH26" s="89"/>
      <c r="EI26" s="89"/>
      <c r="EJ26" s="89"/>
      <c r="EK26" s="89"/>
      <c r="EL26" s="89"/>
      <c r="EM26" s="89"/>
      <c r="EN26" s="89"/>
      <c r="EO26" s="89"/>
      <c r="EP26" s="89"/>
      <c r="EQ26" s="89"/>
      <c r="ER26" s="89"/>
      <c r="ES26" s="89"/>
      <c r="ET26" s="89"/>
      <c r="EU26" s="89"/>
      <c r="EV26" s="89"/>
      <c r="EW26" s="89"/>
      <c r="EX26" s="89"/>
      <c r="EY26" s="89"/>
      <c r="EZ26" s="89"/>
      <c r="FA26" s="89"/>
      <c r="FB26" s="89"/>
      <c r="FC26" s="89"/>
      <c r="FD26" s="89"/>
      <c r="FE26" s="89"/>
      <c r="FF26" s="89"/>
      <c r="FG26" s="89"/>
      <c r="FH26" s="89"/>
      <c r="FI26" s="89"/>
      <c r="FJ26" s="89"/>
      <c r="FK26" s="89"/>
      <c r="FL26" s="89"/>
      <c r="FM26" s="89"/>
      <c r="FN26" s="89"/>
      <c r="FO26" s="89"/>
      <c r="FP26" s="89"/>
      <c r="FQ26" s="89"/>
      <c r="FR26" s="89"/>
      <c r="FS26" s="89"/>
      <c r="FT26" s="89"/>
      <c r="FU26" s="89"/>
      <c r="FV26" s="89"/>
      <c r="FW26" s="89"/>
      <c r="FX26" s="89"/>
      <c r="FY26" s="89"/>
      <c r="FZ26" s="89"/>
      <c r="GA26" s="89"/>
      <c r="GB26" s="89"/>
      <c r="GC26" s="89"/>
      <c r="GD26" s="89"/>
      <c r="GE26" s="89"/>
      <c r="GF26" s="89"/>
      <c r="GG26" s="89"/>
      <c r="GH26" s="89"/>
      <c r="GI26" s="89"/>
      <c r="GJ26" s="89"/>
      <c r="GK26" s="89"/>
      <c r="GL26" s="89"/>
      <c r="GM26" s="89"/>
      <c r="GN26" s="89"/>
      <c r="GO26" s="89"/>
      <c r="GP26" s="89"/>
      <c r="GQ26" s="89"/>
      <c r="GR26" s="89"/>
      <c r="GS26" s="89"/>
      <c r="GT26" s="89"/>
      <c r="GU26" s="89"/>
      <c r="GV26" s="89"/>
      <c r="GW26" s="89"/>
      <c r="GX26" s="89"/>
      <c r="GY26" s="89"/>
      <c r="GZ26" s="89"/>
      <c r="HA26" s="89"/>
      <c r="HB26" s="89"/>
      <c r="HC26" s="89"/>
      <c r="HD26" s="89"/>
      <c r="HE26" s="89"/>
      <c r="HF26" s="89"/>
      <c r="HG26" s="89"/>
      <c r="HH26" s="89"/>
      <c r="HI26" s="89"/>
      <c r="HJ26" s="89"/>
      <c r="HK26" s="89"/>
      <c r="HL26" s="89"/>
      <c r="HM26" s="89"/>
      <c r="HN26" s="89"/>
      <c r="HO26" s="89"/>
      <c r="HP26" s="89"/>
      <c r="HQ26" s="89"/>
      <c r="HR26" s="89"/>
      <c r="HS26" s="89"/>
      <c r="HT26" s="89"/>
      <c r="HU26" s="89"/>
      <c r="HV26" s="89"/>
      <c r="HW26" s="89"/>
      <c r="HX26" s="89"/>
      <c r="HY26" s="89"/>
      <c r="HZ26" s="89"/>
      <c r="IA26" s="89"/>
      <c r="IB26" s="89"/>
      <c r="IC26" s="89"/>
      <c r="ID26" s="89"/>
      <c r="IE26" s="89"/>
      <c r="IF26" s="89"/>
      <c r="IG26" s="89"/>
      <c r="IH26" s="89"/>
      <c r="II26" s="89"/>
      <c r="IJ26" s="89"/>
      <c r="IK26" s="89"/>
      <c r="IL26" s="89"/>
      <c r="IM26" s="89"/>
      <c r="IN26" s="89"/>
      <c r="IO26" s="89"/>
      <c r="IP26" s="89"/>
      <c r="IQ26" s="89"/>
      <c r="IR26" s="89"/>
      <c r="IS26" s="89"/>
      <c r="IT26" s="89"/>
      <c r="IU26" s="89"/>
      <c r="IV26" s="89"/>
      <c r="IW26" s="89"/>
      <c r="IX26" s="89"/>
      <c r="IY26" s="89"/>
      <c r="IZ26" s="89"/>
      <c r="JA26" s="89"/>
      <c r="JB26" s="89"/>
      <c r="JC26" s="89"/>
      <c r="JD26" s="89"/>
      <c r="JE26" s="89"/>
      <c r="JF26" s="89"/>
      <c r="JG26" s="89"/>
      <c r="JH26" s="89"/>
      <c r="JI26" s="89"/>
      <c r="JJ26" s="89"/>
      <c r="JK26" s="89"/>
      <c r="JL26" s="89"/>
      <c r="JM26" s="89"/>
      <c r="JN26" s="89"/>
      <c r="JO26" s="89"/>
      <c r="JP26" s="89"/>
      <c r="JQ26" s="89"/>
      <c r="JR26" s="89"/>
      <c r="JS26" s="89"/>
      <c r="JT26" s="89"/>
      <c r="JU26" s="89"/>
      <c r="JV26" s="89"/>
      <c r="JW26" s="89"/>
      <c r="JX26" s="89"/>
      <c r="JY26" s="89"/>
      <c r="JZ26" s="89"/>
      <c r="KA26" s="89"/>
      <c r="KB26" s="89"/>
      <c r="KC26" s="89"/>
      <c r="KD26" s="89"/>
      <c r="KE26" s="89"/>
      <c r="KF26" s="89"/>
      <c r="KG26" s="89"/>
      <c r="KH26" s="89"/>
      <c r="KI26" s="89"/>
      <c r="KJ26" s="89"/>
      <c r="KK26" s="89"/>
      <c r="KL26" s="89"/>
      <c r="KM26" s="89"/>
      <c r="KN26" s="89"/>
      <c r="KO26" s="89"/>
      <c r="KP26" s="89"/>
      <c r="KQ26" s="89"/>
      <c r="KR26" s="89"/>
      <c r="KS26" s="89"/>
      <c r="KT26" s="89"/>
      <c r="KU26" s="89"/>
      <c r="KV26" s="89"/>
      <c r="KW26" s="89"/>
      <c r="KX26" s="89"/>
      <c r="KY26" s="89"/>
      <c r="KZ26" s="89"/>
      <c r="LA26" s="89"/>
      <c r="LB26" s="89"/>
      <c r="LC26" s="89"/>
      <c r="LD26" s="89"/>
      <c r="LE26" s="89"/>
      <c r="LF26" s="89"/>
      <c r="LG26" s="89"/>
      <c r="LH26" s="89"/>
      <c r="LI26" s="89"/>
      <c r="LJ26" s="89"/>
      <c r="LK26" s="89"/>
      <c r="LL26" s="89"/>
      <c r="LM26" s="89"/>
      <c r="LN26" s="89"/>
      <c r="LO26" s="89"/>
      <c r="LP26" s="89"/>
      <c r="LQ26" s="89"/>
      <c r="LR26" s="89"/>
      <c r="LS26" s="89"/>
    </row>
    <row r="27" spans="1:331" s="83" customFormat="1">
      <c r="B27" s="106"/>
      <c r="C27" s="122"/>
      <c r="D27" s="122"/>
      <c r="E27" s="122"/>
      <c r="F27" s="122"/>
      <c r="G27" s="122"/>
      <c r="H27" s="122"/>
      <c r="I27" s="115"/>
      <c r="N27" s="109"/>
      <c r="O27" s="110"/>
      <c r="P27" s="110"/>
      <c r="Q27" s="110"/>
      <c r="R27" s="110"/>
      <c r="S27" s="110"/>
      <c r="T27" s="110"/>
      <c r="U27" s="111"/>
    </row>
    <row r="28" spans="1:331" s="83" customFormat="1">
      <c r="B28" s="123" t="s">
        <v>44</v>
      </c>
      <c r="C28" s="122"/>
      <c r="D28" s="122"/>
      <c r="E28" s="122"/>
      <c r="F28" s="122"/>
      <c r="G28" s="122"/>
      <c r="H28" s="122"/>
      <c r="I28" s="108"/>
      <c r="N28" s="124" t="str">
        <f t="shared" ref="N28:N40" si="3">B28</f>
        <v xml:space="preserve">Account Receivables </v>
      </c>
      <c r="O28" s="110"/>
      <c r="P28" s="110"/>
      <c r="Q28" s="110"/>
      <c r="R28" s="110"/>
      <c r="S28" s="110"/>
      <c r="T28" s="110"/>
      <c r="U28" s="111"/>
    </row>
    <row r="29" spans="1:331" s="83" customFormat="1">
      <c r="B29" s="106"/>
      <c r="C29" s="107"/>
      <c r="D29" s="107"/>
      <c r="E29" s="107"/>
      <c r="F29" s="107"/>
      <c r="G29" s="107"/>
      <c r="H29" s="107"/>
      <c r="I29" s="108"/>
      <c r="N29" s="109">
        <f t="shared" si="3"/>
        <v>0</v>
      </c>
      <c r="O29" s="110">
        <f>C29*BS!$B$9</f>
        <v>0</v>
      </c>
      <c r="P29" s="110">
        <f>D29*BS!$B$9</f>
        <v>0</v>
      </c>
      <c r="Q29" s="110">
        <f>E29*BS!$B$9</f>
        <v>0</v>
      </c>
      <c r="R29" s="110">
        <f>F29*BS!$B$9</f>
        <v>0</v>
      </c>
      <c r="S29" s="110">
        <f>G29*BS!$B$9</f>
        <v>0</v>
      </c>
      <c r="T29" s="110">
        <f>H29*BS!$B$9</f>
        <v>0</v>
      </c>
      <c r="U29" s="111">
        <f t="shared" ref="U29:U40" si="4">I29</f>
        <v>0</v>
      </c>
    </row>
    <row r="30" spans="1:331" s="83" customFormat="1">
      <c r="B30" s="106"/>
      <c r="C30" s="107"/>
      <c r="D30" s="107"/>
      <c r="E30" s="107"/>
      <c r="F30" s="107"/>
      <c r="G30" s="107"/>
      <c r="H30" s="107"/>
      <c r="I30" s="108"/>
      <c r="N30" s="109">
        <f t="shared" si="3"/>
        <v>0</v>
      </c>
      <c r="O30" s="110">
        <f>C30*BS!$B$9</f>
        <v>0</v>
      </c>
      <c r="P30" s="110">
        <f>D30*BS!$B$9</f>
        <v>0</v>
      </c>
      <c r="Q30" s="110">
        <f>E30*BS!$B$9</f>
        <v>0</v>
      </c>
      <c r="R30" s="110">
        <f>F30*BS!$B$9</f>
        <v>0</v>
      </c>
      <c r="S30" s="110">
        <f>G30*BS!$B$9</f>
        <v>0</v>
      </c>
      <c r="T30" s="110">
        <f>H30*BS!$B$9</f>
        <v>0</v>
      </c>
      <c r="U30" s="111">
        <f t="shared" si="4"/>
        <v>0</v>
      </c>
    </row>
    <row r="31" spans="1:331" s="83" customFormat="1">
      <c r="B31" s="106"/>
      <c r="C31" s="107"/>
      <c r="D31" s="107"/>
      <c r="E31" s="107"/>
      <c r="F31" s="107"/>
      <c r="G31" s="107"/>
      <c r="H31" s="107"/>
      <c r="I31" s="108"/>
      <c r="N31" s="109">
        <f t="shared" si="3"/>
        <v>0</v>
      </c>
      <c r="O31" s="113">
        <f>C31*BS!$B$9</f>
        <v>0</v>
      </c>
      <c r="P31" s="113">
        <f>D31*BS!$B$9</f>
        <v>0</v>
      </c>
      <c r="Q31" s="110">
        <f>E31*BS!$B$9</f>
        <v>0</v>
      </c>
      <c r="R31" s="110">
        <f>F31*BS!$B$9</f>
        <v>0</v>
      </c>
      <c r="S31" s="110">
        <f>G31*BS!$B$9</f>
        <v>0</v>
      </c>
      <c r="T31" s="110">
        <f>H31*BS!$B$9</f>
        <v>0</v>
      </c>
      <c r="U31" s="125">
        <f t="shared" si="4"/>
        <v>0</v>
      </c>
    </row>
    <row r="32" spans="1:331" s="83" customFormat="1">
      <c r="B32" s="106"/>
      <c r="C32" s="107"/>
      <c r="D32" s="107"/>
      <c r="E32" s="107"/>
      <c r="F32" s="107"/>
      <c r="G32" s="107"/>
      <c r="H32" s="107"/>
      <c r="I32" s="108"/>
      <c r="N32" s="109">
        <f t="shared" si="3"/>
        <v>0</v>
      </c>
      <c r="O32" s="113">
        <f>C32*BS!$B$9</f>
        <v>0</v>
      </c>
      <c r="P32" s="113">
        <f>D32*BS!$B$9</f>
        <v>0</v>
      </c>
      <c r="Q32" s="110">
        <f>E32*BS!$B$9</f>
        <v>0</v>
      </c>
      <c r="R32" s="110">
        <f>F32*BS!$B$9</f>
        <v>0</v>
      </c>
      <c r="S32" s="110">
        <f>G32*BS!$B$9</f>
        <v>0</v>
      </c>
      <c r="T32" s="110">
        <f>H32*BS!$B$9</f>
        <v>0</v>
      </c>
      <c r="U32" s="125">
        <f t="shared" si="4"/>
        <v>0</v>
      </c>
    </row>
    <row r="33" spans="1:331" s="83" customFormat="1">
      <c r="B33" s="106"/>
      <c r="C33" s="107"/>
      <c r="D33" s="107"/>
      <c r="E33" s="107"/>
      <c r="F33" s="107"/>
      <c r="G33" s="107"/>
      <c r="H33" s="107"/>
      <c r="I33" s="108"/>
      <c r="N33" s="109">
        <f t="shared" si="3"/>
        <v>0</v>
      </c>
      <c r="O33" s="113">
        <f>C33*BS!$B$9</f>
        <v>0</v>
      </c>
      <c r="P33" s="113">
        <f>D33*BS!$B$9</f>
        <v>0</v>
      </c>
      <c r="Q33" s="110">
        <f>E33*BS!$B$9</f>
        <v>0</v>
      </c>
      <c r="R33" s="110">
        <f>F33*BS!$B$9</f>
        <v>0</v>
      </c>
      <c r="S33" s="110">
        <f>G33*BS!$B$9</f>
        <v>0</v>
      </c>
      <c r="T33" s="110">
        <f>H33*BS!$B$9</f>
        <v>0</v>
      </c>
      <c r="U33" s="125">
        <f t="shared" si="4"/>
        <v>0</v>
      </c>
    </row>
    <row r="34" spans="1:331" s="83" customFormat="1">
      <c r="B34" s="106"/>
      <c r="C34" s="107"/>
      <c r="D34" s="107"/>
      <c r="E34" s="107"/>
      <c r="F34" s="107"/>
      <c r="G34" s="107"/>
      <c r="H34" s="107"/>
      <c r="I34" s="108"/>
      <c r="N34" s="109">
        <f t="shared" si="3"/>
        <v>0</v>
      </c>
      <c r="O34" s="113">
        <f>C34*BS!$B$9</f>
        <v>0</v>
      </c>
      <c r="P34" s="113">
        <f>D34*BS!$B$9</f>
        <v>0</v>
      </c>
      <c r="Q34" s="110">
        <f>E34*BS!$B$9</f>
        <v>0</v>
      </c>
      <c r="R34" s="110">
        <f>F34*BS!$B$9</f>
        <v>0</v>
      </c>
      <c r="S34" s="110">
        <f>G34*BS!$B$9</f>
        <v>0</v>
      </c>
      <c r="T34" s="110">
        <f>H34*BS!$B$9</f>
        <v>0</v>
      </c>
      <c r="U34" s="125">
        <f t="shared" si="4"/>
        <v>0</v>
      </c>
    </row>
    <row r="35" spans="1:331" s="83" customFormat="1">
      <c r="B35" s="106"/>
      <c r="C35" s="107"/>
      <c r="D35" s="107"/>
      <c r="E35" s="107"/>
      <c r="F35" s="107"/>
      <c r="G35" s="107"/>
      <c r="H35" s="107"/>
      <c r="I35" s="108"/>
      <c r="N35" s="109">
        <f t="shared" si="3"/>
        <v>0</v>
      </c>
      <c r="O35" s="113">
        <f>C35*BS!$B$9</f>
        <v>0</v>
      </c>
      <c r="P35" s="113">
        <f>D35*BS!$B$9</f>
        <v>0</v>
      </c>
      <c r="Q35" s="110">
        <f>E35*BS!$B$9</f>
        <v>0</v>
      </c>
      <c r="R35" s="110">
        <f>F35*BS!$B$9</f>
        <v>0</v>
      </c>
      <c r="S35" s="110">
        <f>G35*BS!$B$9</f>
        <v>0</v>
      </c>
      <c r="T35" s="110">
        <f>H35*BS!$B$9</f>
        <v>0</v>
      </c>
      <c r="U35" s="125">
        <f t="shared" si="4"/>
        <v>0</v>
      </c>
    </row>
    <row r="36" spans="1:331" s="83" customFormat="1">
      <c r="B36" s="106"/>
      <c r="C36" s="107"/>
      <c r="D36" s="107"/>
      <c r="E36" s="107"/>
      <c r="F36" s="107"/>
      <c r="G36" s="107"/>
      <c r="H36" s="107"/>
      <c r="I36" s="108"/>
      <c r="N36" s="109">
        <f t="shared" si="3"/>
        <v>0</v>
      </c>
      <c r="O36" s="113">
        <f>C36*BS!$B$9</f>
        <v>0</v>
      </c>
      <c r="P36" s="113">
        <f>D36*BS!$B$9</f>
        <v>0</v>
      </c>
      <c r="Q36" s="110">
        <f>E36*BS!$B$9</f>
        <v>0</v>
      </c>
      <c r="R36" s="110">
        <f>F36*BS!$B$9</f>
        <v>0</v>
      </c>
      <c r="S36" s="110">
        <f>G36*BS!$B$9</f>
        <v>0</v>
      </c>
      <c r="T36" s="110">
        <f>H36*BS!$B$9</f>
        <v>0</v>
      </c>
      <c r="U36" s="125">
        <f t="shared" si="4"/>
        <v>0</v>
      </c>
    </row>
    <row r="37" spans="1:331" s="83" customFormat="1">
      <c r="B37" s="106"/>
      <c r="C37" s="107"/>
      <c r="D37" s="107"/>
      <c r="E37" s="107"/>
      <c r="F37" s="107"/>
      <c r="G37" s="107"/>
      <c r="H37" s="107"/>
      <c r="I37" s="108"/>
      <c r="N37" s="109">
        <f t="shared" si="3"/>
        <v>0</v>
      </c>
      <c r="O37" s="113">
        <f>C37*BS!$B$9</f>
        <v>0</v>
      </c>
      <c r="P37" s="113">
        <f>D37*BS!$B$9</f>
        <v>0</v>
      </c>
      <c r="Q37" s="110">
        <f>E37*BS!$B$9</f>
        <v>0</v>
      </c>
      <c r="R37" s="110">
        <f>F37*BS!$B$9</f>
        <v>0</v>
      </c>
      <c r="S37" s="110">
        <f>G37*BS!$B$9</f>
        <v>0</v>
      </c>
      <c r="T37" s="110">
        <f>H37*BS!$B$9</f>
        <v>0</v>
      </c>
      <c r="U37" s="125">
        <f t="shared" si="4"/>
        <v>0</v>
      </c>
    </row>
    <row r="38" spans="1:331" s="83" customFormat="1">
      <c r="B38" s="106"/>
      <c r="C38" s="107"/>
      <c r="D38" s="107"/>
      <c r="E38" s="107"/>
      <c r="F38" s="107"/>
      <c r="G38" s="107"/>
      <c r="H38" s="107"/>
      <c r="I38" s="108"/>
      <c r="N38" s="109">
        <f t="shared" si="3"/>
        <v>0</v>
      </c>
      <c r="O38" s="113">
        <f>C38*BS!$B$9</f>
        <v>0</v>
      </c>
      <c r="P38" s="113">
        <f>D38*BS!$B$9</f>
        <v>0</v>
      </c>
      <c r="Q38" s="110">
        <f>E38*BS!$B$9</f>
        <v>0</v>
      </c>
      <c r="R38" s="110">
        <f>F38*BS!$B$9</f>
        <v>0</v>
      </c>
      <c r="S38" s="110">
        <f>G38*BS!$B$9</f>
        <v>0</v>
      </c>
      <c r="T38" s="110">
        <f>H38*BS!$B$9</f>
        <v>0</v>
      </c>
      <c r="U38" s="125">
        <f t="shared" si="4"/>
        <v>0</v>
      </c>
    </row>
    <row r="39" spans="1:331" s="83" customFormat="1">
      <c r="B39" s="106"/>
      <c r="C39" s="107"/>
      <c r="D39" s="107"/>
      <c r="E39" s="107"/>
      <c r="F39" s="107"/>
      <c r="G39" s="107"/>
      <c r="H39" s="107"/>
      <c r="I39" s="108"/>
      <c r="N39" s="109">
        <f t="shared" si="3"/>
        <v>0</v>
      </c>
      <c r="O39" s="113">
        <f>C39*BS!$B$9</f>
        <v>0</v>
      </c>
      <c r="P39" s="113">
        <f>D39*BS!$B$9</f>
        <v>0</v>
      </c>
      <c r="Q39" s="110">
        <f>E39*BS!$B$9</f>
        <v>0</v>
      </c>
      <c r="R39" s="110">
        <f>F39*BS!$B$9</f>
        <v>0</v>
      </c>
      <c r="S39" s="110">
        <f>G39*BS!$B$9</f>
        <v>0</v>
      </c>
      <c r="T39" s="110">
        <f>H39*BS!$B$9</f>
        <v>0</v>
      </c>
      <c r="U39" s="125">
        <f t="shared" si="4"/>
        <v>0</v>
      </c>
    </row>
    <row r="40" spans="1:331" s="121" customFormat="1">
      <c r="A40" s="89"/>
      <c r="B40" s="100" t="s">
        <v>128</v>
      </c>
      <c r="C40" s="116">
        <f t="shared" ref="C40:H40" si="5">SUM(C29:C39)</f>
        <v>0</v>
      </c>
      <c r="D40" s="116">
        <f t="shared" si="5"/>
        <v>0</v>
      </c>
      <c r="E40" s="116">
        <f t="shared" si="5"/>
        <v>0</v>
      </c>
      <c r="F40" s="116">
        <f t="shared" si="5"/>
        <v>0</v>
      </c>
      <c r="G40" s="116">
        <f t="shared" si="5"/>
        <v>0</v>
      </c>
      <c r="H40" s="116">
        <f t="shared" si="5"/>
        <v>0</v>
      </c>
      <c r="I40" s="126"/>
      <c r="J40" s="89"/>
      <c r="K40" s="89"/>
      <c r="L40" s="89"/>
      <c r="M40" s="89"/>
      <c r="N40" s="118" t="str">
        <f t="shared" si="3"/>
        <v xml:space="preserve">Total </v>
      </c>
      <c r="O40" s="119">
        <f>C40*BS!$B$9</f>
        <v>0</v>
      </c>
      <c r="P40" s="119">
        <f>D40*BS!$B$9</f>
        <v>0</v>
      </c>
      <c r="Q40" s="119">
        <f>E40*BS!$B$9</f>
        <v>0</v>
      </c>
      <c r="R40" s="119">
        <f>F40*BS!$B$9</f>
        <v>0</v>
      </c>
      <c r="S40" s="119">
        <f>G40*BS!$B$9</f>
        <v>0</v>
      </c>
      <c r="T40" s="119">
        <f>H40*BS!$B$9</f>
        <v>0</v>
      </c>
      <c r="U40" s="127">
        <f t="shared" si="4"/>
        <v>0</v>
      </c>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89"/>
      <c r="BT40" s="89"/>
      <c r="BU40" s="89"/>
      <c r="BV40" s="89"/>
      <c r="BW40" s="89"/>
      <c r="BX40" s="89"/>
      <c r="BY40" s="89"/>
      <c r="BZ40" s="89"/>
      <c r="CA40" s="89"/>
      <c r="CB40" s="89"/>
      <c r="CC40" s="89"/>
      <c r="CD40" s="89"/>
      <c r="CE40" s="89"/>
      <c r="CF40" s="89"/>
      <c r="CG40" s="89"/>
      <c r="CH40" s="89"/>
      <c r="CI40" s="89"/>
      <c r="CJ40" s="89"/>
      <c r="CK40" s="89"/>
      <c r="CL40" s="89"/>
      <c r="CM40" s="89"/>
      <c r="CN40" s="89"/>
      <c r="CO40" s="89"/>
      <c r="CP40" s="89"/>
      <c r="CQ40" s="89"/>
      <c r="CR40" s="89"/>
      <c r="CS40" s="89"/>
      <c r="CT40" s="89"/>
      <c r="CU40" s="89"/>
      <c r="CV40" s="89"/>
      <c r="CW40" s="89"/>
      <c r="CX40" s="89"/>
      <c r="CY40" s="89"/>
      <c r="CZ40" s="89"/>
      <c r="DA40" s="89"/>
      <c r="DB40" s="89"/>
      <c r="DC40" s="89"/>
      <c r="DD40" s="89"/>
      <c r="DE40" s="89"/>
      <c r="DF40" s="89"/>
      <c r="DG40" s="89"/>
      <c r="DH40" s="89"/>
      <c r="DI40" s="89"/>
      <c r="DJ40" s="89"/>
      <c r="DK40" s="89"/>
      <c r="DL40" s="89"/>
      <c r="DM40" s="89"/>
      <c r="DN40" s="89"/>
      <c r="DO40" s="89"/>
      <c r="DP40" s="89"/>
      <c r="DQ40" s="89"/>
      <c r="DR40" s="89"/>
      <c r="DS40" s="89"/>
      <c r="DT40" s="89"/>
      <c r="DU40" s="89"/>
      <c r="DV40" s="89"/>
      <c r="DW40" s="89"/>
      <c r="DX40" s="89"/>
      <c r="DY40" s="89"/>
      <c r="DZ40" s="89"/>
      <c r="EA40" s="89"/>
      <c r="EB40" s="89"/>
      <c r="EC40" s="89"/>
      <c r="ED40" s="89"/>
      <c r="EE40" s="89"/>
      <c r="EF40" s="89"/>
      <c r="EG40" s="89"/>
      <c r="EH40" s="89"/>
      <c r="EI40" s="89"/>
      <c r="EJ40" s="89"/>
      <c r="EK40" s="89"/>
      <c r="EL40" s="89"/>
      <c r="EM40" s="89"/>
      <c r="EN40" s="89"/>
      <c r="EO40" s="89"/>
      <c r="EP40" s="89"/>
      <c r="EQ40" s="89"/>
      <c r="ER40" s="89"/>
      <c r="ES40" s="89"/>
      <c r="ET40" s="89"/>
      <c r="EU40" s="89"/>
      <c r="EV40" s="89"/>
      <c r="EW40" s="89"/>
      <c r="EX40" s="89"/>
      <c r="EY40" s="89"/>
      <c r="EZ40" s="89"/>
      <c r="FA40" s="89"/>
      <c r="FB40" s="89"/>
      <c r="FC40" s="89"/>
      <c r="FD40" s="89"/>
      <c r="FE40" s="89"/>
      <c r="FF40" s="89"/>
      <c r="FG40" s="89"/>
      <c r="FH40" s="89"/>
      <c r="FI40" s="89"/>
      <c r="FJ40" s="89"/>
      <c r="FK40" s="89"/>
      <c r="FL40" s="89"/>
      <c r="FM40" s="89"/>
      <c r="FN40" s="89"/>
      <c r="FO40" s="89"/>
      <c r="FP40" s="89"/>
      <c r="FQ40" s="89"/>
      <c r="FR40" s="89"/>
      <c r="FS40" s="89"/>
      <c r="FT40" s="89"/>
      <c r="FU40" s="89"/>
      <c r="FV40" s="89"/>
      <c r="FW40" s="89"/>
      <c r="FX40" s="89"/>
      <c r="FY40" s="89"/>
      <c r="FZ40" s="89"/>
      <c r="GA40" s="89"/>
      <c r="GB40" s="89"/>
      <c r="GC40" s="89"/>
      <c r="GD40" s="89"/>
      <c r="GE40" s="89"/>
      <c r="GF40" s="89"/>
      <c r="GG40" s="89"/>
      <c r="GH40" s="89"/>
      <c r="GI40" s="89"/>
      <c r="GJ40" s="89"/>
      <c r="GK40" s="89"/>
      <c r="GL40" s="89"/>
      <c r="GM40" s="89"/>
      <c r="GN40" s="89"/>
      <c r="GO40" s="89"/>
      <c r="GP40" s="89"/>
      <c r="GQ40" s="89"/>
      <c r="GR40" s="89"/>
      <c r="GS40" s="89"/>
      <c r="GT40" s="89"/>
      <c r="GU40" s="89"/>
      <c r="GV40" s="89"/>
      <c r="GW40" s="89"/>
      <c r="GX40" s="89"/>
      <c r="GY40" s="89"/>
      <c r="GZ40" s="89"/>
      <c r="HA40" s="89"/>
      <c r="HB40" s="89"/>
      <c r="HC40" s="89"/>
      <c r="HD40" s="89"/>
      <c r="HE40" s="89"/>
      <c r="HF40" s="89"/>
      <c r="HG40" s="89"/>
      <c r="HH40" s="89"/>
      <c r="HI40" s="89"/>
      <c r="HJ40" s="89"/>
      <c r="HK40" s="89"/>
      <c r="HL40" s="89"/>
      <c r="HM40" s="89"/>
      <c r="HN40" s="89"/>
      <c r="HO40" s="89"/>
      <c r="HP40" s="89"/>
      <c r="HQ40" s="89"/>
      <c r="HR40" s="89"/>
      <c r="HS40" s="89"/>
      <c r="HT40" s="89"/>
      <c r="HU40" s="89"/>
      <c r="HV40" s="89"/>
      <c r="HW40" s="89"/>
      <c r="HX40" s="89"/>
      <c r="HY40" s="89"/>
      <c r="HZ40" s="89"/>
      <c r="IA40" s="89"/>
      <c r="IB40" s="89"/>
      <c r="IC40" s="89"/>
      <c r="ID40" s="89"/>
      <c r="IE40" s="89"/>
      <c r="IF40" s="89"/>
      <c r="IG40" s="89"/>
      <c r="IH40" s="89"/>
      <c r="II40" s="89"/>
      <c r="IJ40" s="89"/>
      <c r="IK40" s="89"/>
      <c r="IL40" s="89"/>
      <c r="IM40" s="89"/>
      <c r="IN40" s="89"/>
      <c r="IO40" s="89"/>
      <c r="IP40" s="89"/>
      <c r="IQ40" s="89"/>
      <c r="IR40" s="89"/>
      <c r="IS40" s="89"/>
      <c r="IT40" s="89"/>
      <c r="IU40" s="89"/>
      <c r="IV40" s="89"/>
      <c r="IW40" s="89"/>
      <c r="IX40" s="89"/>
      <c r="IY40" s="89"/>
      <c r="IZ40" s="89"/>
      <c r="JA40" s="89"/>
      <c r="JB40" s="89"/>
      <c r="JC40" s="89"/>
      <c r="JD40" s="89"/>
      <c r="JE40" s="89"/>
      <c r="JF40" s="89"/>
      <c r="JG40" s="89"/>
      <c r="JH40" s="89"/>
      <c r="JI40" s="89"/>
      <c r="JJ40" s="89"/>
      <c r="JK40" s="89"/>
      <c r="JL40" s="89"/>
      <c r="JM40" s="89"/>
      <c r="JN40" s="89"/>
      <c r="JO40" s="89"/>
      <c r="JP40" s="89"/>
      <c r="JQ40" s="89"/>
      <c r="JR40" s="89"/>
      <c r="JS40" s="89"/>
      <c r="JT40" s="89"/>
      <c r="JU40" s="89"/>
      <c r="JV40" s="89"/>
      <c r="JW40" s="89"/>
      <c r="JX40" s="89"/>
      <c r="JY40" s="89"/>
      <c r="JZ40" s="89"/>
      <c r="KA40" s="89"/>
      <c r="KB40" s="89"/>
      <c r="KC40" s="89"/>
      <c r="KD40" s="89"/>
      <c r="KE40" s="89"/>
      <c r="KF40" s="89"/>
      <c r="KG40" s="89"/>
      <c r="KH40" s="89"/>
      <c r="KI40" s="89"/>
      <c r="KJ40" s="89"/>
      <c r="KK40" s="89"/>
      <c r="KL40" s="89"/>
      <c r="KM40" s="89"/>
      <c r="KN40" s="89"/>
      <c r="KO40" s="89"/>
      <c r="KP40" s="89"/>
      <c r="KQ40" s="89"/>
      <c r="KR40" s="89"/>
      <c r="KS40" s="89"/>
      <c r="KT40" s="89"/>
      <c r="KU40" s="89"/>
      <c r="KV40" s="89"/>
      <c r="KW40" s="89"/>
      <c r="KX40" s="89"/>
      <c r="KY40" s="89"/>
      <c r="KZ40" s="89"/>
      <c r="LA40" s="89"/>
      <c r="LB40" s="89"/>
      <c r="LC40" s="89"/>
      <c r="LD40" s="89"/>
      <c r="LE40" s="89"/>
      <c r="LF40" s="89"/>
      <c r="LG40" s="89"/>
      <c r="LH40" s="89"/>
      <c r="LI40" s="89"/>
      <c r="LJ40" s="89"/>
      <c r="LK40" s="89"/>
      <c r="LL40" s="89"/>
      <c r="LM40" s="89"/>
      <c r="LN40" s="89"/>
      <c r="LO40" s="89"/>
      <c r="LP40" s="89"/>
      <c r="LQ40" s="89"/>
      <c r="LR40" s="89"/>
      <c r="LS40" s="89"/>
    </row>
    <row r="41" spans="1:331" s="83" customFormat="1">
      <c r="B41" s="106"/>
      <c r="C41" s="122"/>
      <c r="D41" s="122"/>
      <c r="E41" s="122"/>
      <c r="F41" s="122"/>
      <c r="G41" s="122"/>
      <c r="H41" s="122"/>
      <c r="I41" s="108"/>
      <c r="N41" s="109"/>
      <c r="O41" s="110"/>
      <c r="P41" s="110"/>
      <c r="Q41" s="110"/>
      <c r="R41" s="110"/>
      <c r="S41" s="110"/>
      <c r="T41" s="110"/>
      <c r="U41" s="111"/>
    </row>
    <row r="42" spans="1:331" s="83" customFormat="1">
      <c r="B42" s="123" t="s">
        <v>129</v>
      </c>
      <c r="C42" s="122"/>
      <c r="D42" s="122"/>
      <c r="E42" s="122"/>
      <c r="F42" s="122"/>
      <c r="G42" s="122"/>
      <c r="H42" s="122"/>
      <c r="I42" s="108"/>
      <c r="N42" s="124" t="str">
        <f t="shared" ref="N42:N53" si="6">B42</f>
        <v>Inventories</v>
      </c>
      <c r="O42" s="110"/>
      <c r="P42" s="110"/>
      <c r="Q42" s="110"/>
      <c r="R42" s="110"/>
      <c r="S42" s="110"/>
      <c r="T42" s="110"/>
      <c r="U42" s="111"/>
    </row>
    <row r="43" spans="1:331" s="83" customFormat="1">
      <c r="B43" s="106"/>
      <c r="C43" s="107"/>
      <c r="D43" s="107"/>
      <c r="E43" s="107"/>
      <c r="F43" s="107"/>
      <c r="G43" s="107"/>
      <c r="H43" s="107"/>
      <c r="I43" s="108"/>
      <c r="N43" s="109">
        <f t="shared" si="6"/>
        <v>0</v>
      </c>
      <c r="O43" s="110">
        <f>C43*BS!$B$9</f>
        <v>0</v>
      </c>
      <c r="P43" s="110">
        <f>D43*BS!$B$9</f>
        <v>0</v>
      </c>
      <c r="Q43" s="110">
        <f>E43*BS!$B$9</f>
        <v>0</v>
      </c>
      <c r="R43" s="110">
        <f>F43*BS!$B$9</f>
        <v>0</v>
      </c>
      <c r="S43" s="110">
        <f>G43*BS!$B$9</f>
        <v>0</v>
      </c>
      <c r="T43" s="110">
        <f>H43*BS!$B$9</f>
        <v>0</v>
      </c>
      <c r="U43" s="111">
        <f t="shared" ref="U43:U53" si="7">I43</f>
        <v>0</v>
      </c>
      <c r="V43" s="128"/>
      <c r="W43" s="128"/>
    </row>
    <row r="44" spans="1:331" s="83" customFormat="1">
      <c r="B44" s="106"/>
      <c r="C44" s="107"/>
      <c r="D44" s="107"/>
      <c r="E44" s="107"/>
      <c r="F44" s="107"/>
      <c r="G44" s="107"/>
      <c r="H44" s="107"/>
      <c r="I44" s="129"/>
      <c r="N44" s="109">
        <f t="shared" si="6"/>
        <v>0</v>
      </c>
      <c r="O44" s="110">
        <f>C44*BS!$B$9</f>
        <v>0</v>
      </c>
      <c r="P44" s="110">
        <f>D44*BS!$B$9</f>
        <v>0</v>
      </c>
      <c r="Q44" s="110">
        <f>E44*BS!$B$9</f>
        <v>0</v>
      </c>
      <c r="R44" s="110">
        <f>F44*BS!$B$9</f>
        <v>0</v>
      </c>
      <c r="S44" s="110">
        <f>G44*BS!$B$9</f>
        <v>0</v>
      </c>
      <c r="T44" s="110">
        <f>H44*BS!$B$9</f>
        <v>0</v>
      </c>
      <c r="U44" s="130">
        <f t="shared" si="7"/>
        <v>0</v>
      </c>
      <c r="V44" s="128"/>
      <c r="W44" s="128"/>
    </row>
    <row r="45" spans="1:331" s="83" customFormat="1">
      <c r="B45" s="106"/>
      <c r="C45" s="107"/>
      <c r="D45" s="107"/>
      <c r="E45" s="107"/>
      <c r="F45" s="107"/>
      <c r="G45" s="107"/>
      <c r="H45" s="107"/>
      <c r="I45" s="131"/>
      <c r="N45" s="109">
        <f t="shared" si="6"/>
        <v>0</v>
      </c>
      <c r="O45" s="110">
        <f>C45*BS!$B$9</f>
        <v>0</v>
      </c>
      <c r="P45" s="110">
        <f>D45*BS!$B$9</f>
        <v>0</v>
      </c>
      <c r="Q45" s="110">
        <f>E45*BS!$B$9</f>
        <v>0</v>
      </c>
      <c r="R45" s="110">
        <f>F45*BS!$B$9</f>
        <v>0</v>
      </c>
      <c r="S45" s="110">
        <f>G45*BS!$B$9</f>
        <v>0</v>
      </c>
      <c r="T45" s="110">
        <f>H45*BS!$B$9</f>
        <v>0</v>
      </c>
      <c r="U45" s="130">
        <f t="shared" si="7"/>
        <v>0</v>
      </c>
      <c r="V45" s="128"/>
      <c r="W45" s="128"/>
    </row>
    <row r="46" spans="1:331" s="83" customFormat="1">
      <c r="B46" s="106"/>
      <c r="C46" s="107"/>
      <c r="D46" s="107"/>
      <c r="E46" s="107"/>
      <c r="F46" s="107"/>
      <c r="G46" s="107"/>
      <c r="H46" s="107"/>
      <c r="I46" s="131"/>
      <c r="N46" s="109">
        <f t="shared" si="6"/>
        <v>0</v>
      </c>
      <c r="O46" s="110">
        <f>C46*BS!$B$9</f>
        <v>0</v>
      </c>
      <c r="P46" s="110">
        <f>D46*BS!$B$9</f>
        <v>0</v>
      </c>
      <c r="Q46" s="110">
        <f>E46*BS!$B$9</f>
        <v>0</v>
      </c>
      <c r="R46" s="110">
        <f>F46*BS!$B$9</f>
        <v>0</v>
      </c>
      <c r="S46" s="110">
        <f>G46*BS!$B$9</f>
        <v>0</v>
      </c>
      <c r="T46" s="110">
        <f>H46*BS!$B$9</f>
        <v>0</v>
      </c>
      <c r="U46" s="130">
        <f t="shared" si="7"/>
        <v>0</v>
      </c>
      <c r="V46" s="128"/>
      <c r="W46" s="128"/>
    </row>
    <row r="47" spans="1:331" s="83" customFormat="1">
      <c r="B47" s="106"/>
      <c r="C47" s="107"/>
      <c r="D47" s="107"/>
      <c r="E47" s="107"/>
      <c r="F47" s="107"/>
      <c r="G47" s="107"/>
      <c r="H47" s="107"/>
      <c r="I47" s="131"/>
      <c r="N47" s="109">
        <f t="shared" si="6"/>
        <v>0</v>
      </c>
      <c r="O47" s="110">
        <f>C47*BS!$B$9</f>
        <v>0</v>
      </c>
      <c r="P47" s="110">
        <f>D47*BS!$B$9</f>
        <v>0</v>
      </c>
      <c r="Q47" s="110">
        <f>E47*BS!$B$9</f>
        <v>0</v>
      </c>
      <c r="R47" s="110">
        <f>F47*BS!$B$9</f>
        <v>0</v>
      </c>
      <c r="S47" s="110">
        <f>G47*BS!$B$9</f>
        <v>0</v>
      </c>
      <c r="T47" s="110">
        <f>H47*BS!$B$9</f>
        <v>0</v>
      </c>
      <c r="U47" s="130">
        <f t="shared" si="7"/>
        <v>0</v>
      </c>
      <c r="V47" s="128"/>
      <c r="W47" s="128"/>
    </row>
    <row r="48" spans="1:331" s="83" customFormat="1">
      <c r="B48" s="106"/>
      <c r="C48" s="107"/>
      <c r="D48" s="107"/>
      <c r="E48" s="107"/>
      <c r="F48" s="107"/>
      <c r="G48" s="107"/>
      <c r="H48" s="107"/>
      <c r="I48" s="131"/>
      <c r="N48" s="109">
        <f t="shared" si="6"/>
        <v>0</v>
      </c>
      <c r="O48" s="110">
        <f>C48*BS!$B$9</f>
        <v>0</v>
      </c>
      <c r="P48" s="110">
        <f>D48*BS!$B$9</f>
        <v>0</v>
      </c>
      <c r="Q48" s="110">
        <f>E48*BS!$B$9</f>
        <v>0</v>
      </c>
      <c r="R48" s="110">
        <f>F48*BS!$B$9</f>
        <v>0</v>
      </c>
      <c r="S48" s="110">
        <f>G48*BS!$B$9</f>
        <v>0</v>
      </c>
      <c r="T48" s="110">
        <f>H48*BS!$B$9</f>
        <v>0</v>
      </c>
      <c r="U48" s="130">
        <f t="shared" si="7"/>
        <v>0</v>
      </c>
      <c r="V48" s="128"/>
      <c r="W48" s="128"/>
    </row>
    <row r="49" spans="1:331" s="83" customFormat="1">
      <c r="B49" s="106"/>
      <c r="C49" s="107"/>
      <c r="D49" s="107"/>
      <c r="E49" s="107"/>
      <c r="F49" s="107"/>
      <c r="G49" s="107"/>
      <c r="H49" s="107"/>
      <c r="I49" s="131"/>
      <c r="N49" s="109">
        <f t="shared" si="6"/>
        <v>0</v>
      </c>
      <c r="O49" s="110">
        <f>C49*BS!$B$9</f>
        <v>0</v>
      </c>
      <c r="P49" s="110">
        <f>D49*BS!$B$9</f>
        <v>0</v>
      </c>
      <c r="Q49" s="110">
        <f>E49*BS!$B$9</f>
        <v>0</v>
      </c>
      <c r="R49" s="110">
        <f>F49*BS!$B$9</f>
        <v>0</v>
      </c>
      <c r="S49" s="110">
        <f>G49*BS!$B$9</f>
        <v>0</v>
      </c>
      <c r="T49" s="110">
        <f>H49*BS!$B$9</f>
        <v>0</v>
      </c>
      <c r="U49" s="130">
        <f t="shared" si="7"/>
        <v>0</v>
      </c>
      <c r="V49" s="128"/>
      <c r="W49" s="128"/>
    </row>
    <row r="50" spans="1:331" s="83" customFormat="1">
      <c r="B50" s="106"/>
      <c r="C50" s="107"/>
      <c r="D50" s="107"/>
      <c r="E50" s="107"/>
      <c r="F50" s="107"/>
      <c r="G50" s="107"/>
      <c r="H50" s="107"/>
      <c r="I50" s="131"/>
      <c r="N50" s="109">
        <f t="shared" si="6"/>
        <v>0</v>
      </c>
      <c r="O50" s="110">
        <f>C50*BS!$B$9</f>
        <v>0</v>
      </c>
      <c r="P50" s="110">
        <f>D50*BS!$B$9</f>
        <v>0</v>
      </c>
      <c r="Q50" s="110">
        <f>E50*BS!$B$9</f>
        <v>0</v>
      </c>
      <c r="R50" s="110">
        <f>F50*BS!$B$9</f>
        <v>0</v>
      </c>
      <c r="S50" s="110">
        <f>G50*BS!$B$9</f>
        <v>0</v>
      </c>
      <c r="T50" s="110">
        <f>H50*BS!$B$9</f>
        <v>0</v>
      </c>
      <c r="U50" s="130">
        <f t="shared" si="7"/>
        <v>0</v>
      </c>
      <c r="V50" s="128"/>
      <c r="W50" s="128"/>
    </row>
    <row r="51" spans="1:331" s="83" customFormat="1">
      <c r="B51" s="106"/>
      <c r="C51" s="107"/>
      <c r="D51" s="107"/>
      <c r="E51" s="107"/>
      <c r="F51" s="107"/>
      <c r="G51" s="107"/>
      <c r="H51" s="107"/>
      <c r="I51" s="131"/>
      <c r="N51" s="109">
        <f t="shared" si="6"/>
        <v>0</v>
      </c>
      <c r="O51" s="110">
        <f>C51*BS!$B$9</f>
        <v>0</v>
      </c>
      <c r="P51" s="110">
        <f>D51*BS!$B$9</f>
        <v>0</v>
      </c>
      <c r="Q51" s="110">
        <f>E51*BS!$B$9</f>
        <v>0</v>
      </c>
      <c r="R51" s="110">
        <f>F51*BS!$B$9</f>
        <v>0</v>
      </c>
      <c r="S51" s="110">
        <f>G51*BS!$B$9</f>
        <v>0</v>
      </c>
      <c r="T51" s="110">
        <f>H51*BS!$B$9</f>
        <v>0</v>
      </c>
      <c r="U51" s="130">
        <f t="shared" si="7"/>
        <v>0</v>
      </c>
      <c r="V51" s="128"/>
      <c r="W51" s="128"/>
    </row>
    <row r="52" spans="1:331" s="83" customFormat="1">
      <c r="B52" s="106"/>
      <c r="C52" s="107"/>
      <c r="D52" s="107"/>
      <c r="E52" s="107"/>
      <c r="F52" s="107"/>
      <c r="G52" s="107"/>
      <c r="H52" s="107"/>
      <c r="I52" s="132"/>
      <c r="N52" s="109">
        <f t="shared" si="6"/>
        <v>0</v>
      </c>
      <c r="O52" s="110">
        <f>C52*BS!$B$9</f>
        <v>0</v>
      </c>
      <c r="P52" s="110">
        <f>D52*BS!$B$9</f>
        <v>0</v>
      </c>
      <c r="Q52" s="110">
        <f>E52*BS!$B$9</f>
        <v>0</v>
      </c>
      <c r="R52" s="110">
        <f>F52*BS!$B$9</f>
        <v>0</v>
      </c>
      <c r="S52" s="110">
        <f>G52*BS!$B$9</f>
        <v>0</v>
      </c>
      <c r="T52" s="110">
        <f>H52*BS!$B$9</f>
        <v>0</v>
      </c>
      <c r="U52" s="130">
        <f t="shared" si="7"/>
        <v>0</v>
      </c>
      <c r="V52" s="133"/>
      <c r="W52" s="134"/>
    </row>
    <row r="53" spans="1:331" s="121" customFormat="1">
      <c r="A53" s="89"/>
      <c r="B53" s="100" t="s">
        <v>130</v>
      </c>
      <c r="C53" s="135">
        <f t="shared" ref="C53:H53" si="8">SUM(C43:C52)</f>
        <v>0</v>
      </c>
      <c r="D53" s="135">
        <f t="shared" si="8"/>
        <v>0</v>
      </c>
      <c r="E53" s="135">
        <f t="shared" si="8"/>
        <v>0</v>
      </c>
      <c r="F53" s="135">
        <f t="shared" si="8"/>
        <v>0</v>
      </c>
      <c r="G53" s="135">
        <f t="shared" si="8"/>
        <v>0</v>
      </c>
      <c r="H53" s="135">
        <f t="shared" si="8"/>
        <v>0</v>
      </c>
      <c r="I53" s="136"/>
      <c r="J53" s="89"/>
      <c r="K53" s="89"/>
      <c r="L53" s="89"/>
      <c r="M53" s="89"/>
      <c r="N53" s="118" t="str">
        <f t="shared" si="6"/>
        <v>Total</v>
      </c>
      <c r="O53" s="119">
        <f>C53*BS!$B$9</f>
        <v>0</v>
      </c>
      <c r="P53" s="119">
        <f>D53*BS!$B$9</f>
        <v>0</v>
      </c>
      <c r="Q53" s="119">
        <f>E53*BS!$B$9</f>
        <v>0</v>
      </c>
      <c r="R53" s="119">
        <f>F53*BS!$B$9</f>
        <v>0</v>
      </c>
      <c r="S53" s="119">
        <f>G53*BS!$B$9</f>
        <v>0</v>
      </c>
      <c r="T53" s="119">
        <f>H53*BS!$B$9</f>
        <v>0</v>
      </c>
      <c r="U53" s="137">
        <f t="shared" si="7"/>
        <v>0</v>
      </c>
      <c r="V53" s="138"/>
      <c r="W53" s="13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c r="CV53" s="89"/>
      <c r="CW53" s="89"/>
      <c r="CX53" s="89"/>
      <c r="CY53" s="89"/>
      <c r="CZ53" s="89"/>
      <c r="DA53" s="89"/>
      <c r="DB53" s="89"/>
      <c r="DC53" s="89"/>
      <c r="DD53" s="89"/>
      <c r="DE53" s="89"/>
      <c r="DF53" s="89"/>
      <c r="DG53" s="89"/>
      <c r="DH53" s="89"/>
      <c r="DI53" s="89"/>
      <c r="DJ53" s="89"/>
      <c r="DK53" s="89"/>
      <c r="DL53" s="89"/>
      <c r="DM53" s="89"/>
      <c r="DN53" s="89"/>
      <c r="DO53" s="89"/>
      <c r="DP53" s="89"/>
      <c r="DQ53" s="89"/>
      <c r="DR53" s="89"/>
      <c r="DS53" s="89"/>
      <c r="DT53" s="89"/>
      <c r="DU53" s="89"/>
      <c r="DV53" s="89"/>
      <c r="DW53" s="89"/>
      <c r="DX53" s="89"/>
      <c r="DY53" s="89"/>
      <c r="DZ53" s="89"/>
      <c r="EA53" s="89"/>
      <c r="EB53" s="89"/>
      <c r="EC53" s="89"/>
      <c r="ED53" s="89"/>
      <c r="EE53" s="89"/>
      <c r="EF53" s="89"/>
      <c r="EG53" s="89"/>
      <c r="EH53" s="89"/>
      <c r="EI53" s="89"/>
      <c r="EJ53" s="89"/>
      <c r="EK53" s="89"/>
      <c r="EL53" s="89"/>
      <c r="EM53" s="89"/>
      <c r="EN53" s="89"/>
      <c r="EO53" s="89"/>
      <c r="EP53" s="89"/>
      <c r="EQ53" s="89"/>
      <c r="ER53" s="89"/>
      <c r="ES53" s="89"/>
      <c r="ET53" s="89"/>
      <c r="EU53" s="89"/>
      <c r="EV53" s="89"/>
      <c r="EW53" s="89"/>
      <c r="EX53" s="89"/>
      <c r="EY53" s="89"/>
      <c r="EZ53" s="89"/>
      <c r="FA53" s="89"/>
      <c r="FB53" s="89"/>
      <c r="FC53" s="89"/>
      <c r="FD53" s="89"/>
      <c r="FE53" s="89"/>
      <c r="FF53" s="89"/>
      <c r="FG53" s="89"/>
      <c r="FH53" s="89"/>
      <c r="FI53" s="89"/>
      <c r="FJ53" s="89"/>
      <c r="FK53" s="89"/>
      <c r="FL53" s="89"/>
      <c r="FM53" s="89"/>
      <c r="FN53" s="89"/>
      <c r="FO53" s="89"/>
      <c r="FP53" s="89"/>
      <c r="FQ53" s="89"/>
      <c r="FR53" s="89"/>
      <c r="FS53" s="89"/>
      <c r="FT53" s="89"/>
      <c r="FU53" s="89"/>
      <c r="FV53" s="89"/>
      <c r="FW53" s="89"/>
      <c r="FX53" s="89"/>
      <c r="FY53" s="89"/>
      <c r="FZ53" s="89"/>
      <c r="GA53" s="89"/>
      <c r="GB53" s="89"/>
      <c r="GC53" s="89"/>
      <c r="GD53" s="89"/>
      <c r="GE53" s="89"/>
      <c r="GF53" s="89"/>
      <c r="GG53" s="89"/>
      <c r="GH53" s="89"/>
      <c r="GI53" s="89"/>
      <c r="GJ53" s="89"/>
      <c r="GK53" s="89"/>
      <c r="GL53" s="89"/>
      <c r="GM53" s="89"/>
      <c r="GN53" s="89"/>
      <c r="GO53" s="89"/>
      <c r="GP53" s="89"/>
      <c r="GQ53" s="89"/>
      <c r="GR53" s="89"/>
      <c r="GS53" s="89"/>
      <c r="GT53" s="89"/>
      <c r="GU53" s="89"/>
      <c r="GV53" s="89"/>
      <c r="GW53" s="89"/>
      <c r="GX53" s="89"/>
      <c r="GY53" s="89"/>
      <c r="GZ53" s="89"/>
      <c r="HA53" s="89"/>
      <c r="HB53" s="89"/>
      <c r="HC53" s="89"/>
      <c r="HD53" s="89"/>
      <c r="HE53" s="89"/>
      <c r="HF53" s="89"/>
      <c r="HG53" s="89"/>
      <c r="HH53" s="89"/>
      <c r="HI53" s="89"/>
      <c r="HJ53" s="89"/>
      <c r="HK53" s="89"/>
      <c r="HL53" s="89"/>
      <c r="HM53" s="89"/>
      <c r="HN53" s="89"/>
      <c r="HO53" s="89"/>
      <c r="HP53" s="89"/>
      <c r="HQ53" s="89"/>
      <c r="HR53" s="89"/>
      <c r="HS53" s="89"/>
      <c r="HT53" s="89"/>
      <c r="HU53" s="89"/>
      <c r="HV53" s="89"/>
      <c r="HW53" s="89"/>
      <c r="HX53" s="89"/>
      <c r="HY53" s="89"/>
      <c r="HZ53" s="89"/>
      <c r="IA53" s="89"/>
      <c r="IB53" s="89"/>
      <c r="IC53" s="89"/>
      <c r="ID53" s="89"/>
      <c r="IE53" s="89"/>
      <c r="IF53" s="89"/>
      <c r="IG53" s="89"/>
      <c r="IH53" s="89"/>
      <c r="II53" s="89"/>
      <c r="IJ53" s="89"/>
      <c r="IK53" s="89"/>
      <c r="IL53" s="89"/>
      <c r="IM53" s="89"/>
      <c r="IN53" s="89"/>
      <c r="IO53" s="89"/>
      <c r="IP53" s="89"/>
      <c r="IQ53" s="89"/>
      <c r="IR53" s="89"/>
      <c r="IS53" s="89"/>
      <c r="IT53" s="89"/>
      <c r="IU53" s="89"/>
      <c r="IV53" s="89"/>
      <c r="IW53" s="89"/>
      <c r="IX53" s="89"/>
      <c r="IY53" s="89"/>
      <c r="IZ53" s="89"/>
      <c r="JA53" s="89"/>
      <c r="JB53" s="89"/>
      <c r="JC53" s="89"/>
      <c r="JD53" s="89"/>
      <c r="JE53" s="89"/>
      <c r="JF53" s="89"/>
      <c r="JG53" s="89"/>
      <c r="JH53" s="89"/>
      <c r="JI53" s="89"/>
      <c r="JJ53" s="89"/>
      <c r="JK53" s="89"/>
      <c r="JL53" s="89"/>
      <c r="JM53" s="89"/>
      <c r="JN53" s="89"/>
      <c r="JO53" s="89"/>
      <c r="JP53" s="89"/>
      <c r="JQ53" s="89"/>
      <c r="JR53" s="89"/>
      <c r="JS53" s="89"/>
      <c r="JT53" s="89"/>
      <c r="JU53" s="89"/>
      <c r="JV53" s="89"/>
      <c r="JW53" s="89"/>
      <c r="JX53" s="89"/>
      <c r="JY53" s="89"/>
      <c r="JZ53" s="89"/>
      <c r="KA53" s="89"/>
      <c r="KB53" s="89"/>
      <c r="KC53" s="89"/>
      <c r="KD53" s="89"/>
      <c r="KE53" s="89"/>
      <c r="KF53" s="89"/>
      <c r="KG53" s="89"/>
      <c r="KH53" s="89"/>
      <c r="KI53" s="89"/>
      <c r="KJ53" s="89"/>
      <c r="KK53" s="89"/>
      <c r="KL53" s="89"/>
      <c r="KM53" s="89"/>
      <c r="KN53" s="89"/>
      <c r="KO53" s="89"/>
      <c r="KP53" s="89"/>
      <c r="KQ53" s="89"/>
      <c r="KR53" s="89"/>
      <c r="KS53" s="89"/>
      <c r="KT53" s="89"/>
      <c r="KU53" s="89"/>
      <c r="KV53" s="89"/>
      <c r="KW53" s="89"/>
      <c r="KX53" s="89"/>
      <c r="KY53" s="89"/>
      <c r="KZ53" s="89"/>
      <c r="LA53" s="89"/>
      <c r="LB53" s="89"/>
      <c r="LC53" s="89"/>
      <c r="LD53" s="89"/>
      <c r="LE53" s="89"/>
      <c r="LF53" s="89"/>
      <c r="LG53" s="89"/>
      <c r="LH53" s="89"/>
      <c r="LI53" s="89"/>
      <c r="LJ53" s="89"/>
      <c r="LK53" s="89"/>
      <c r="LL53" s="89"/>
      <c r="LM53" s="89"/>
      <c r="LN53" s="89"/>
      <c r="LO53" s="89"/>
      <c r="LP53" s="89"/>
      <c r="LQ53" s="89"/>
      <c r="LR53" s="89"/>
      <c r="LS53" s="89"/>
    </row>
    <row r="54" spans="1:331" s="83" customFormat="1">
      <c r="B54" s="123"/>
      <c r="C54" s="140"/>
      <c r="D54" s="140"/>
      <c r="E54" s="140"/>
      <c r="F54" s="140"/>
      <c r="G54" s="140"/>
      <c r="H54" s="140"/>
      <c r="I54" s="141"/>
      <c r="N54" s="109"/>
      <c r="O54" s="110"/>
      <c r="P54" s="110"/>
      <c r="Q54" s="110"/>
      <c r="R54" s="110"/>
      <c r="S54" s="110"/>
      <c r="T54" s="110"/>
      <c r="U54" s="111"/>
      <c r="V54" s="133"/>
      <c r="W54" s="134"/>
    </row>
    <row r="55" spans="1:331" s="83" customFormat="1">
      <c r="B55" s="123" t="s">
        <v>131</v>
      </c>
      <c r="C55" s="140"/>
      <c r="D55" s="140"/>
      <c r="E55" s="140"/>
      <c r="F55" s="140"/>
      <c r="G55" s="140"/>
      <c r="H55" s="140"/>
      <c r="I55" s="141"/>
      <c r="N55" s="124" t="str">
        <f t="shared" ref="N55:N67" si="9">B55</f>
        <v>Prepaid Expenses</v>
      </c>
      <c r="O55" s="110"/>
      <c r="P55" s="110"/>
      <c r="Q55" s="110"/>
      <c r="R55" s="110"/>
      <c r="S55" s="110"/>
      <c r="T55" s="110"/>
      <c r="U55" s="111"/>
      <c r="V55" s="133"/>
      <c r="W55" s="134"/>
    </row>
    <row r="56" spans="1:331" s="83" customFormat="1">
      <c r="B56" s="106"/>
      <c r="C56" s="142"/>
      <c r="D56" s="142"/>
      <c r="E56" s="142"/>
      <c r="F56" s="142"/>
      <c r="G56" s="142"/>
      <c r="H56" s="142"/>
      <c r="I56" s="141"/>
      <c r="N56" s="109">
        <f t="shared" si="9"/>
        <v>0</v>
      </c>
      <c r="O56" s="110">
        <f>C56*BS!$B$9</f>
        <v>0</v>
      </c>
      <c r="P56" s="110">
        <f>D56*BS!$B$9</f>
        <v>0</v>
      </c>
      <c r="Q56" s="110">
        <f>E56*BS!$B$9</f>
        <v>0</v>
      </c>
      <c r="R56" s="110">
        <f>F56*BS!$B$9</f>
        <v>0</v>
      </c>
      <c r="S56" s="110">
        <f>G56*BS!$B$9</f>
        <v>0</v>
      </c>
      <c r="T56" s="110">
        <f>H56*BS!$B$9</f>
        <v>0</v>
      </c>
      <c r="U56" s="111">
        <f t="shared" ref="U56:U67" si="10">I56</f>
        <v>0</v>
      </c>
      <c r="V56" s="133"/>
      <c r="W56" s="134"/>
    </row>
    <row r="57" spans="1:331" s="83" customFormat="1">
      <c r="B57" s="106"/>
      <c r="C57" s="142"/>
      <c r="D57" s="142"/>
      <c r="E57" s="142"/>
      <c r="F57" s="142"/>
      <c r="G57" s="142"/>
      <c r="H57" s="142"/>
      <c r="I57" s="141"/>
      <c r="N57" s="109">
        <f t="shared" si="9"/>
        <v>0</v>
      </c>
      <c r="O57" s="110">
        <f>C57*BS!$B$9</f>
        <v>0</v>
      </c>
      <c r="P57" s="110">
        <f>D57*BS!$B$9</f>
        <v>0</v>
      </c>
      <c r="Q57" s="110">
        <f>E57*BS!$B$9</f>
        <v>0</v>
      </c>
      <c r="R57" s="110">
        <f>F57*BS!$B$9</f>
        <v>0</v>
      </c>
      <c r="S57" s="110">
        <f>G57*BS!$B$9</f>
        <v>0</v>
      </c>
      <c r="T57" s="110">
        <f>H57*BS!$B$9</f>
        <v>0</v>
      </c>
      <c r="U57" s="111">
        <f t="shared" si="10"/>
        <v>0</v>
      </c>
      <c r="V57" s="133"/>
      <c r="W57" s="134"/>
    </row>
    <row r="58" spans="1:331" s="83" customFormat="1">
      <c r="B58" s="106"/>
      <c r="C58" s="142"/>
      <c r="D58" s="142"/>
      <c r="E58" s="142"/>
      <c r="F58" s="142"/>
      <c r="G58" s="142"/>
      <c r="H58" s="142"/>
      <c r="I58" s="141"/>
      <c r="N58" s="109">
        <f t="shared" si="9"/>
        <v>0</v>
      </c>
      <c r="O58" s="110">
        <f>C58*BS!$B$9</f>
        <v>0</v>
      </c>
      <c r="P58" s="110">
        <f>D58*BS!$B$9</f>
        <v>0</v>
      </c>
      <c r="Q58" s="110">
        <f>E58*BS!$B$9</f>
        <v>0</v>
      </c>
      <c r="R58" s="110">
        <f>F58*BS!$B$9</f>
        <v>0</v>
      </c>
      <c r="S58" s="110">
        <f>G58*BS!$B$9</f>
        <v>0</v>
      </c>
      <c r="T58" s="110">
        <f>H58*BS!$B$9</f>
        <v>0</v>
      </c>
      <c r="U58" s="111">
        <f t="shared" si="10"/>
        <v>0</v>
      </c>
      <c r="V58" s="133"/>
      <c r="W58" s="134"/>
    </row>
    <row r="59" spans="1:331" s="83" customFormat="1">
      <c r="B59" s="106"/>
      <c r="C59" s="142"/>
      <c r="D59" s="142"/>
      <c r="E59" s="142"/>
      <c r="F59" s="142"/>
      <c r="G59" s="142"/>
      <c r="H59" s="142"/>
      <c r="I59" s="141"/>
      <c r="N59" s="109">
        <f t="shared" si="9"/>
        <v>0</v>
      </c>
      <c r="O59" s="110">
        <f>C59*BS!$B$9</f>
        <v>0</v>
      </c>
      <c r="P59" s="110">
        <f>D59*BS!$B$9</f>
        <v>0</v>
      </c>
      <c r="Q59" s="110">
        <f>E59*BS!$B$9</f>
        <v>0</v>
      </c>
      <c r="R59" s="110">
        <f>F59*BS!$B$9</f>
        <v>0</v>
      </c>
      <c r="S59" s="110">
        <f>G59*BS!$B$9</f>
        <v>0</v>
      </c>
      <c r="T59" s="110">
        <f>H59*BS!$B$9</f>
        <v>0</v>
      </c>
      <c r="U59" s="111">
        <f t="shared" si="10"/>
        <v>0</v>
      </c>
      <c r="V59" s="133"/>
      <c r="W59" s="134"/>
    </row>
    <row r="60" spans="1:331" s="83" customFormat="1">
      <c r="B60" s="106"/>
      <c r="C60" s="142"/>
      <c r="D60" s="142"/>
      <c r="E60" s="142"/>
      <c r="F60" s="142"/>
      <c r="G60" s="142"/>
      <c r="H60" s="142"/>
      <c r="I60" s="141"/>
      <c r="N60" s="109">
        <f t="shared" si="9"/>
        <v>0</v>
      </c>
      <c r="O60" s="110">
        <f>C60*BS!$B$9</f>
        <v>0</v>
      </c>
      <c r="P60" s="110">
        <f>D60*BS!$B$9</f>
        <v>0</v>
      </c>
      <c r="Q60" s="110">
        <f>E60*BS!$B$9</f>
        <v>0</v>
      </c>
      <c r="R60" s="110">
        <f>F60*BS!$B$9</f>
        <v>0</v>
      </c>
      <c r="S60" s="110">
        <f>G60*BS!$B$9</f>
        <v>0</v>
      </c>
      <c r="T60" s="110">
        <f>H60*BS!$B$9</f>
        <v>0</v>
      </c>
      <c r="U60" s="111">
        <f t="shared" si="10"/>
        <v>0</v>
      </c>
      <c r="V60" s="133"/>
      <c r="W60" s="134"/>
    </row>
    <row r="61" spans="1:331" s="83" customFormat="1">
      <c r="B61" s="106"/>
      <c r="C61" s="142"/>
      <c r="D61" s="142"/>
      <c r="E61" s="142"/>
      <c r="F61" s="142"/>
      <c r="G61" s="142"/>
      <c r="H61" s="142"/>
      <c r="I61" s="141"/>
      <c r="N61" s="109">
        <f t="shared" si="9"/>
        <v>0</v>
      </c>
      <c r="O61" s="110">
        <f>C61*BS!$B$9</f>
        <v>0</v>
      </c>
      <c r="P61" s="110">
        <f>D61*BS!$B$9</f>
        <v>0</v>
      </c>
      <c r="Q61" s="110">
        <f>E61*BS!$B$9</f>
        <v>0</v>
      </c>
      <c r="R61" s="110">
        <f>F61*BS!$B$9</f>
        <v>0</v>
      </c>
      <c r="S61" s="110">
        <f>G61*BS!$B$9</f>
        <v>0</v>
      </c>
      <c r="T61" s="110">
        <f>H61*BS!$B$9</f>
        <v>0</v>
      </c>
      <c r="U61" s="111">
        <f t="shared" si="10"/>
        <v>0</v>
      </c>
      <c r="V61" s="133"/>
      <c r="W61" s="134"/>
    </row>
    <row r="62" spans="1:331" s="83" customFormat="1">
      <c r="B62" s="106"/>
      <c r="C62" s="142"/>
      <c r="D62" s="142"/>
      <c r="E62" s="142"/>
      <c r="F62" s="142"/>
      <c r="G62" s="142"/>
      <c r="H62" s="142"/>
      <c r="I62" s="141"/>
      <c r="N62" s="109">
        <f t="shared" si="9"/>
        <v>0</v>
      </c>
      <c r="O62" s="110">
        <f>C62*BS!$B$9</f>
        <v>0</v>
      </c>
      <c r="P62" s="110">
        <f>D62*BS!$B$9</f>
        <v>0</v>
      </c>
      <c r="Q62" s="110">
        <f>E62*BS!$B$9</f>
        <v>0</v>
      </c>
      <c r="R62" s="110">
        <f>F62*BS!$B$9</f>
        <v>0</v>
      </c>
      <c r="S62" s="110">
        <f>G62*BS!$B$9</f>
        <v>0</v>
      </c>
      <c r="T62" s="110">
        <f>H62*BS!$B$9</f>
        <v>0</v>
      </c>
      <c r="U62" s="111">
        <f t="shared" si="10"/>
        <v>0</v>
      </c>
      <c r="V62" s="133"/>
      <c r="W62" s="134"/>
    </row>
    <row r="63" spans="1:331" s="83" customFormat="1">
      <c r="B63" s="106"/>
      <c r="C63" s="142"/>
      <c r="D63" s="142"/>
      <c r="E63" s="142"/>
      <c r="F63" s="142"/>
      <c r="G63" s="142"/>
      <c r="H63" s="142"/>
      <c r="I63" s="141"/>
      <c r="N63" s="109">
        <f t="shared" si="9"/>
        <v>0</v>
      </c>
      <c r="O63" s="110">
        <f>C63*BS!$B$9</f>
        <v>0</v>
      </c>
      <c r="P63" s="110">
        <f>D63*BS!$B$9</f>
        <v>0</v>
      </c>
      <c r="Q63" s="110">
        <f>E63*BS!$B$9</f>
        <v>0</v>
      </c>
      <c r="R63" s="110">
        <f>F63*BS!$B$9</f>
        <v>0</v>
      </c>
      <c r="S63" s="110">
        <f>G63*BS!$B$9</f>
        <v>0</v>
      </c>
      <c r="T63" s="110">
        <f>H63*BS!$B$9</f>
        <v>0</v>
      </c>
      <c r="U63" s="111">
        <f t="shared" si="10"/>
        <v>0</v>
      </c>
      <c r="V63" s="133"/>
      <c r="W63" s="134"/>
    </row>
    <row r="64" spans="1:331" s="83" customFormat="1">
      <c r="B64" s="106"/>
      <c r="C64" s="142"/>
      <c r="D64" s="142"/>
      <c r="E64" s="142"/>
      <c r="F64" s="142"/>
      <c r="G64" s="142"/>
      <c r="H64" s="142"/>
      <c r="I64" s="141"/>
      <c r="N64" s="109">
        <f t="shared" si="9"/>
        <v>0</v>
      </c>
      <c r="O64" s="110">
        <f>C64*BS!$B$9</f>
        <v>0</v>
      </c>
      <c r="P64" s="110">
        <f>D64*BS!$B$9</f>
        <v>0</v>
      </c>
      <c r="Q64" s="110">
        <f>E64*BS!$B$9</f>
        <v>0</v>
      </c>
      <c r="R64" s="110">
        <f>F64*BS!$B$9</f>
        <v>0</v>
      </c>
      <c r="S64" s="110">
        <f>G64*BS!$B$9</f>
        <v>0</v>
      </c>
      <c r="T64" s="110">
        <f>H64*BS!$B$9</f>
        <v>0</v>
      </c>
      <c r="U64" s="111">
        <f t="shared" si="10"/>
        <v>0</v>
      </c>
      <c r="V64" s="133"/>
      <c r="W64" s="134"/>
    </row>
    <row r="65" spans="1:331" s="83" customFormat="1">
      <c r="B65" s="106"/>
      <c r="C65" s="142"/>
      <c r="D65" s="142"/>
      <c r="E65" s="142"/>
      <c r="F65" s="142"/>
      <c r="G65" s="142"/>
      <c r="H65" s="142"/>
      <c r="I65" s="141"/>
      <c r="N65" s="109">
        <f t="shared" si="9"/>
        <v>0</v>
      </c>
      <c r="O65" s="110">
        <f>C65*BS!$B$9</f>
        <v>0</v>
      </c>
      <c r="P65" s="110">
        <f>D65*BS!$B$9</f>
        <v>0</v>
      </c>
      <c r="Q65" s="110">
        <f>E65*BS!$B$9</f>
        <v>0</v>
      </c>
      <c r="R65" s="110">
        <f>F65*BS!$B$9</f>
        <v>0</v>
      </c>
      <c r="S65" s="110">
        <f>G65*BS!$B$9</f>
        <v>0</v>
      </c>
      <c r="T65" s="110">
        <f>H65*BS!$B$9</f>
        <v>0</v>
      </c>
      <c r="U65" s="111">
        <f t="shared" si="10"/>
        <v>0</v>
      </c>
      <c r="V65" s="133"/>
      <c r="W65" s="134"/>
    </row>
    <row r="66" spans="1:331" s="83" customFormat="1">
      <c r="B66" s="106"/>
      <c r="C66" s="142"/>
      <c r="D66" s="142"/>
      <c r="E66" s="142"/>
      <c r="F66" s="142"/>
      <c r="G66" s="142"/>
      <c r="H66" s="142"/>
      <c r="I66" s="141"/>
      <c r="N66" s="109">
        <f t="shared" si="9"/>
        <v>0</v>
      </c>
      <c r="O66" s="110">
        <f>C66*BS!$B$9</f>
        <v>0</v>
      </c>
      <c r="P66" s="110">
        <f>D66*BS!$B$9</f>
        <v>0</v>
      </c>
      <c r="Q66" s="110">
        <f>E66*BS!$B$9</f>
        <v>0</v>
      </c>
      <c r="R66" s="110">
        <f>F66*BS!$B$9</f>
        <v>0</v>
      </c>
      <c r="S66" s="110">
        <f>G66*BS!$B$9</f>
        <v>0</v>
      </c>
      <c r="T66" s="110">
        <f>H66*BS!$B$9</f>
        <v>0</v>
      </c>
      <c r="U66" s="111">
        <f t="shared" si="10"/>
        <v>0</v>
      </c>
      <c r="V66" s="133"/>
      <c r="W66" s="134"/>
    </row>
    <row r="67" spans="1:331" s="121" customFormat="1">
      <c r="A67" s="89"/>
      <c r="B67" s="100" t="s">
        <v>128</v>
      </c>
      <c r="C67" s="135">
        <f t="shared" ref="C67:H67" si="11">SUM(C56:C66)</f>
        <v>0</v>
      </c>
      <c r="D67" s="135">
        <f t="shared" si="11"/>
        <v>0</v>
      </c>
      <c r="E67" s="135">
        <f t="shared" si="11"/>
        <v>0</v>
      </c>
      <c r="F67" s="135">
        <f t="shared" si="11"/>
        <v>0</v>
      </c>
      <c r="G67" s="135">
        <f t="shared" si="11"/>
        <v>0</v>
      </c>
      <c r="H67" s="135">
        <f t="shared" si="11"/>
        <v>0</v>
      </c>
      <c r="I67" s="143"/>
      <c r="J67" s="89"/>
      <c r="K67" s="89"/>
      <c r="L67" s="89"/>
      <c r="M67" s="89"/>
      <c r="N67" s="118" t="str">
        <f t="shared" si="9"/>
        <v xml:space="preserve">Total </v>
      </c>
      <c r="O67" s="119">
        <f>C67*BS!$B$9</f>
        <v>0</v>
      </c>
      <c r="P67" s="119">
        <f>D67*BS!$B$9</f>
        <v>0</v>
      </c>
      <c r="Q67" s="119">
        <f>E67*BS!$B$9</f>
        <v>0</v>
      </c>
      <c r="R67" s="119">
        <f>F67*BS!$B$9</f>
        <v>0</v>
      </c>
      <c r="S67" s="119">
        <f>G67*BS!$B$9</f>
        <v>0</v>
      </c>
      <c r="T67" s="119">
        <f>H67*BS!$B$9</f>
        <v>0</v>
      </c>
      <c r="U67" s="127">
        <f t="shared" si="10"/>
        <v>0</v>
      </c>
      <c r="V67" s="138"/>
      <c r="W67" s="13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89"/>
      <c r="BT67" s="89"/>
      <c r="BU67" s="89"/>
      <c r="BV67" s="89"/>
      <c r="BW67" s="89"/>
      <c r="BX67" s="89"/>
      <c r="BY67" s="89"/>
      <c r="BZ67" s="89"/>
      <c r="CA67" s="89"/>
      <c r="CB67" s="89"/>
      <c r="CC67" s="89"/>
      <c r="CD67" s="89"/>
      <c r="CE67" s="89"/>
      <c r="CF67" s="89"/>
      <c r="CG67" s="89"/>
      <c r="CH67" s="89"/>
      <c r="CI67" s="89"/>
      <c r="CJ67" s="89"/>
      <c r="CK67" s="89"/>
      <c r="CL67" s="89"/>
      <c r="CM67" s="89"/>
      <c r="CN67" s="89"/>
      <c r="CO67" s="89"/>
      <c r="CP67" s="89"/>
      <c r="CQ67" s="89"/>
      <c r="CR67" s="89"/>
      <c r="CS67" s="89"/>
      <c r="CT67" s="89"/>
      <c r="CU67" s="89"/>
      <c r="CV67" s="89"/>
      <c r="CW67" s="89"/>
      <c r="CX67" s="89"/>
      <c r="CY67" s="89"/>
      <c r="CZ67" s="89"/>
      <c r="DA67" s="89"/>
      <c r="DB67" s="89"/>
      <c r="DC67" s="89"/>
      <c r="DD67" s="89"/>
      <c r="DE67" s="89"/>
      <c r="DF67" s="89"/>
      <c r="DG67" s="89"/>
      <c r="DH67" s="89"/>
      <c r="DI67" s="89"/>
      <c r="DJ67" s="89"/>
      <c r="DK67" s="89"/>
      <c r="DL67" s="89"/>
      <c r="DM67" s="89"/>
      <c r="DN67" s="89"/>
      <c r="DO67" s="89"/>
      <c r="DP67" s="89"/>
      <c r="DQ67" s="89"/>
      <c r="DR67" s="89"/>
      <c r="DS67" s="89"/>
      <c r="DT67" s="89"/>
      <c r="DU67" s="89"/>
      <c r="DV67" s="89"/>
      <c r="DW67" s="89"/>
      <c r="DX67" s="89"/>
      <c r="DY67" s="89"/>
      <c r="DZ67" s="89"/>
      <c r="EA67" s="89"/>
      <c r="EB67" s="89"/>
      <c r="EC67" s="89"/>
      <c r="ED67" s="89"/>
      <c r="EE67" s="89"/>
      <c r="EF67" s="89"/>
      <c r="EG67" s="89"/>
      <c r="EH67" s="89"/>
      <c r="EI67" s="89"/>
      <c r="EJ67" s="89"/>
      <c r="EK67" s="89"/>
      <c r="EL67" s="89"/>
      <c r="EM67" s="89"/>
      <c r="EN67" s="89"/>
      <c r="EO67" s="89"/>
      <c r="EP67" s="89"/>
      <c r="EQ67" s="89"/>
      <c r="ER67" s="89"/>
      <c r="ES67" s="89"/>
      <c r="ET67" s="89"/>
      <c r="EU67" s="89"/>
      <c r="EV67" s="89"/>
      <c r="EW67" s="89"/>
      <c r="EX67" s="89"/>
      <c r="EY67" s="89"/>
      <c r="EZ67" s="89"/>
      <c r="FA67" s="89"/>
      <c r="FB67" s="89"/>
      <c r="FC67" s="89"/>
      <c r="FD67" s="89"/>
      <c r="FE67" s="89"/>
      <c r="FF67" s="89"/>
      <c r="FG67" s="89"/>
      <c r="FH67" s="89"/>
      <c r="FI67" s="89"/>
      <c r="FJ67" s="89"/>
      <c r="FK67" s="89"/>
      <c r="FL67" s="89"/>
      <c r="FM67" s="89"/>
      <c r="FN67" s="89"/>
      <c r="FO67" s="89"/>
      <c r="FP67" s="89"/>
      <c r="FQ67" s="89"/>
      <c r="FR67" s="89"/>
      <c r="FS67" s="89"/>
      <c r="FT67" s="89"/>
      <c r="FU67" s="89"/>
      <c r="FV67" s="89"/>
      <c r="FW67" s="89"/>
      <c r="FX67" s="89"/>
      <c r="FY67" s="89"/>
      <c r="FZ67" s="89"/>
      <c r="GA67" s="89"/>
      <c r="GB67" s="89"/>
      <c r="GC67" s="89"/>
      <c r="GD67" s="89"/>
      <c r="GE67" s="89"/>
      <c r="GF67" s="89"/>
      <c r="GG67" s="89"/>
      <c r="GH67" s="89"/>
      <c r="GI67" s="89"/>
      <c r="GJ67" s="89"/>
      <c r="GK67" s="89"/>
      <c r="GL67" s="89"/>
      <c r="GM67" s="89"/>
      <c r="GN67" s="89"/>
      <c r="GO67" s="89"/>
      <c r="GP67" s="89"/>
      <c r="GQ67" s="89"/>
      <c r="GR67" s="89"/>
      <c r="GS67" s="89"/>
      <c r="GT67" s="89"/>
      <c r="GU67" s="89"/>
      <c r="GV67" s="89"/>
      <c r="GW67" s="89"/>
      <c r="GX67" s="89"/>
      <c r="GY67" s="89"/>
      <c r="GZ67" s="89"/>
      <c r="HA67" s="89"/>
      <c r="HB67" s="89"/>
      <c r="HC67" s="89"/>
      <c r="HD67" s="89"/>
      <c r="HE67" s="89"/>
      <c r="HF67" s="89"/>
      <c r="HG67" s="89"/>
      <c r="HH67" s="89"/>
      <c r="HI67" s="89"/>
      <c r="HJ67" s="89"/>
      <c r="HK67" s="89"/>
      <c r="HL67" s="89"/>
      <c r="HM67" s="89"/>
      <c r="HN67" s="89"/>
      <c r="HO67" s="89"/>
      <c r="HP67" s="89"/>
      <c r="HQ67" s="89"/>
      <c r="HR67" s="89"/>
      <c r="HS67" s="89"/>
      <c r="HT67" s="89"/>
      <c r="HU67" s="89"/>
      <c r="HV67" s="89"/>
      <c r="HW67" s="89"/>
      <c r="HX67" s="89"/>
      <c r="HY67" s="89"/>
      <c r="HZ67" s="89"/>
      <c r="IA67" s="89"/>
      <c r="IB67" s="89"/>
      <c r="IC67" s="89"/>
      <c r="ID67" s="89"/>
      <c r="IE67" s="89"/>
      <c r="IF67" s="89"/>
      <c r="IG67" s="89"/>
      <c r="IH67" s="89"/>
      <c r="II67" s="89"/>
      <c r="IJ67" s="89"/>
      <c r="IK67" s="89"/>
      <c r="IL67" s="89"/>
      <c r="IM67" s="89"/>
      <c r="IN67" s="89"/>
      <c r="IO67" s="89"/>
      <c r="IP67" s="89"/>
      <c r="IQ67" s="89"/>
      <c r="IR67" s="89"/>
      <c r="IS67" s="89"/>
      <c r="IT67" s="89"/>
      <c r="IU67" s="89"/>
      <c r="IV67" s="89"/>
      <c r="IW67" s="89"/>
      <c r="IX67" s="89"/>
      <c r="IY67" s="89"/>
      <c r="IZ67" s="89"/>
      <c r="JA67" s="89"/>
      <c r="JB67" s="89"/>
      <c r="JC67" s="89"/>
      <c r="JD67" s="89"/>
      <c r="JE67" s="89"/>
      <c r="JF67" s="89"/>
      <c r="JG67" s="89"/>
      <c r="JH67" s="89"/>
      <c r="JI67" s="89"/>
      <c r="JJ67" s="89"/>
      <c r="JK67" s="89"/>
      <c r="JL67" s="89"/>
      <c r="JM67" s="89"/>
      <c r="JN67" s="89"/>
      <c r="JO67" s="89"/>
      <c r="JP67" s="89"/>
      <c r="JQ67" s="89"/>
      <c r="JR67" s="89"/>
      <c r="JS67" s="89"/>
      <c r="JT67" s="89"/>
      <c r="JU67" s="89"/>
      <c r="JV67" s="89"/>
      <c r="JW67" s="89"/>
      <c r="JX67" s="89"/>
      <c r="JY67" s="89"/>
      <c r="JZ67" s="89"/>
      <c r="KA67" s="89"/>
      <c r="KB67" s="89"/>
      <c r="KC67" s="89"/>
      <c r="KD67" s="89"/>
      <c r="KE67" s="89"/>
      <c r="KF67" s="89"/>
      <c r="KG67" s="89"/>
      <c r="KH67" s="89"/>
      <c r="KI67" s="89"/>
      <c r="KJ67" s="89"/>
      <c r="KK67" s="89"/>
      <c r="KL67" s="89"/>
      <c r="KM67" s="89"/>
      <c r="KN67" s="89"/>
      <c r="KO67" s="89"/>
      <c r="KP67" s="89"/>
      <c r="KQ67" s="89"/>
      <c r="KR67" s="89"/>
      <c r="KS67" s="89"/>
      <c r="KT67" s="89"/>
      <c r="KU67" s="89"/>
      <c r="KV67" s="89"/>
      <c r="KW67" s="89"/>
      <c r="KX67" s="89"/>
      <c r="KY67" s="89"/>
      <c r="KZ67" s="89"/>
      <c r="LA67" s="89"/>
      <c r="LB67" s="89"/>
      <c r="LC67" s="89"/>
      <c r="LD67" s="89"/>
      <c r="LE67" s="89"/>
      <c r="LF67" s="89"/>
      <c r="LG67" s="89"/>
      <c r="LH67" s="89"/>
      <c r="LI67" s="89"/>
      <c r="LJ67" s="89"/>
      <c r="LK67" s="89"/>
      <c r="LL67" s="89"/>
      <c r="LM67" s="89"/>
      <c r="LN67" s="89"/>
      <c r="LO67" s="89"/>
      <c r="LP67" s="89"/>
      <c r="LQ67" s="89"/>
      <c r="LR67" s="89"/>
      <c r="LS67" s="89"/>
    </row>
    <row r="68" spans="1:331" s="83" customFormat="1">
      <c r="B68" s="123"/>
      <c r="C68" s="140"/>
      <c r="D68" s="140"/>
      <c r="E68" s="140"/>
      <c r="F68" s="140"/>
      <c r="G68" s="140"/>
      <c r="H68" s="140"/>
      <c r="I68" s="141"/>
      <c r="N68" s="109"/>
      <c r="O68" s="110"/>
      <c r="P68" s="110"/>
      <c r="Q68" s="110"/>
      <c r="R68" s="110"/>
      <c r="S68" s="110"/>
      <c r="T68" s="110"/>
      <c r="U68" s="111"/>
      <c r="V68" s="133"/>
      <c r="W68" s="134"/>
    </row>
    <row r="69" spans="1:331" s="83" customFormat="1">
      <c r="B69" s="123" t="s">
        <v>132</v>
      </c>
      <c r="C69" s="122"/>
      <c r="D69" s="122"/>
      <c r="E69" s="122"/>
      <c r="F69" s="122"/>
      <c r="G69" s="122"/>
      <c r="H69" s="122"/>
      <c r="I69" s="141"/>
      <c r="N69" s="124" t="str">
        <f t="shared" ref="N69:N81" si="12">B69</f>
        <v>Other Current Assets</v>
      </c>
      <c r="O69" s="110">
        <f>C69*BS!$B$9</f>
        <v>0</v>
      </c>
      <c r="P69" s="110">
        <f>D69*BS!$B$9</f>
        <v>0</v>
      </c>
      <c r="Q69" s="110">
        <f>E69*BS!$B$9</f>
        <v>0</v>
      </c>
      <c r="R69" s="110">
        <f>F69*BS!$B$9</f>
        <v>0</v>
      </c>
      <c r="S69" s="110">
        <f>G69*BS!$B$9</f>
        <v>0</v>
      </c>
      <c r="T69" s="110">
        <f>H69*BS!$B$9</f>
        <v>0</v>
      </c>
      <c r="U69" s="111">
        <f t="shared" ref="U69:U81" si="13">I69</f>
        <v>0</v>
      </c>
      <c r="V69" s="133"/>
      <c r="W69" s="133"/>
    </row>
    <row r="70" spans="1:331" s="83" customFormat="1">
      <c r="B70" s="144"/>
      <c r="C70" s="142"/>
      <c r="D70" s="142"/>
      <c r="E70" s="142"/>
      <c r="F70" s="142"/>
      <c r="G70" s="142"/>
      <c r="H70" s="142"/>
      <c r="I70" s="141"/>
      <c r="N70" s="109">
        <f t="shared" si="12"/>
        <v>0</v>
      </c>
      <c r="O70" s="110">
        <f>C70*BS!$B$9</f>
        <v>0</v>
      </c>
      <c r="P70" s="110">
        <f>D70*BS!$B$9</f>
        <v>0</v>
      </c>
      <c r="Q70" s="110">
        <f>E70*BS!$B$9</f>
        <v>0</v>
      </c>
      <c r="R70" s="110">
        <f>F70*BS!$B$9</f>
        <v>0</v>
      </c>
      <c r="S70" s="110">
        <f>G70*BS!$B$9</f>
        <v>0</v>
      </c>
      <c r="T70" s="110">
        <f>H70*BS!$B$9</f>
        <v>0</v>
      </c>
      <c r="U70" s="111">
        <f t="shared" si="13"/>
        <v>0</v>
      </c>
      <c r="V70" s="128"/>
      <c r="W70" s="128"/>
    </row>
    <row r="71" spans="1:331" s="83" customFormat="1">
      <c r="B71" s="106"/>
      <c r="C71" s="142"/>
      <c r="D71" s="142"/>
      <c r="E71" s="142"/>
      <c r="F71" s="142"/>
      <c r="G71" s="142"/>
      <c r="H71" s="142"/>
      <c r="I71" s="141"/>
      <c r="N71" s="109">
        <f t="shared" si="12"/>
        <v>0</v>
      </c>
      <c r="O71" s="110">
        <f>C71*BS!$B$9</f>
        <v>0</v>
      </c>
      <c r="P71" s="110">
        <f>D71*BS!$B$9</f>
        <v>0</v>
      </c>
      <c r="Q71" s="110">
        <f>E71*BS!$B$9</f>
        <v>0</v>
      </c>
      <c r="R71" s="110">
        <f>F71*BS!$B$9</f>
        <v>0</v>
      </c>
      <c r="S71" s="110">
        <f>G71*BS!$B$9</f>
        <v>0</v>
      </c>
      <c r="T71" s="110">
        <f>H71*BS!$B$9</f>
        <v>0</v>
      </c>
      <c r="U71" s="111">
        <f t="shared" si="13"/>
        <v>0</v>
      </c>
      <c r="V71" s="128"/>
      <c r="W71" s="128"/>
    </row>
    <row r="72" spans="1:331" s="83" customFormat="1">
      <c r="B72" s="106"/>
      <c r="C72" s="142"/>
      <c r="D72" s="142"/>
      <c r="E72" s="142"/>
      <c r="F72" s="142"/>
      <c r="G72" s="142"/>
      <c r="H72" s="142"/>
      <c r="I72" s="141"/>
      <c r="N72" s="109">
        <f t="shared" si="12"/>
        <v>0</v>
      </c>
      <c r="O72" s="110">
        <f>C72*BS!$B$9</f>
        <v>0</v>
      </c>
      <c r="P72" s="110">
        <f>D72*BS!$B$9</f>
        <v>0</v>
      </c>
      <c r="Q72" s="110">
        <f>E72*BS!$B$9</f>
        <v>0</v>
      </c>
      <c r="R72" s="110">
        <f>F72*BS!$B$9</f>
        <v>0</v>
      </c>
      <c r="S72" s="110">
        <f>G72*BS!$B$9</f>
        <v>0</v>
      </c>
      <c r="T72" s="110">
        <f>H72*BS!$B$9</f>
        <v>0</v>
      </c>
      <c r="U72" s="111">
        <f t="shared" si="13"/>
        <v>0</v>
      </c>
      <c r="V72" s="128"/>
      <c r="W72" s="128"/>
    </row>
    <row r="73" spans="1:331" s="83" customFormat="1">
      <c r="B73" s="106"/>
      <c r="C73" s="142"/>
      <c r="D73" s="142"/>
      <c r="E73" s="142"/>
      <c r="F73" s="142"/>
      <c r="G73" s="142"/>
      <c r="H73" s="142"/>
      <c r="I73" s="141"/>
      <c r="N73" s="109">
        <f t="shared" si="12"/>
        <v>0</v>
      </c>
      <c r="O73" s="110">
        <f>C73*BS!$B$9</f>
        <v>0</v>
      </c>
      <c r="P73" s="110">
        <f>D73*BS!$B$9</f>
        <v>0</v>
      </c>
      <c r="Q73" s="110">
        <f>E73*BS!$B$9</f>
        <v>0</v>
      </c>
      <c r="R73" s="110">
        <f>F73*BS!$B$9</f>
        <v>0</v>
      </c>
      <c r="S73" s="110">
        <f>G73*BS!$B$9</f>
        <v>0</v>
      </c>
      <c r="T73" s="110">
        <f>H73*BS!$B$9</f>
        <v>0</v>
      </c>
      <c r="U73" s="111">
        <f t="shared" si="13"/>
        <v>0</v>
      </c>
      <c r="V73" s="128"/>
      <c r="W73" s="128"/>
    </row>
    <row r="74" spans="1:331" s="83" customFormat="1">
      <c r="B74" s="106"/>
      <c r="C74" s="142"/>
      <c r="D74" s="142"/>
      <c r="E74" s="142"/>
      <c r="F74" s="142"/>
      <c r="G74" s="142"/>
      <c r="H74" s="142"/>
      <c r="I74" s="141"/>
      <c r="N74" s="109">
        <f t="shared" si="12"/>
        <v>0</v>
      </c>
      <c r="O74" s="110">
        <f>C74*BS!$B$9</f>
        <v>0</v>
      </c>
      <c r="P74" s="110">
        <f>D74*BS!$B$9</f>
        <v>0</v>
      </c>
      <c r="Q74" s="110">
        <f>E74*BS!$B$9</f>
        <v>0</v>
      </c>
      <c r="R74" s="110">
        <f>F74*BS!$B$9</f>
        <v>0</v>
      </c>
      <c r="S74" s="110">
        <f>G74*BS!$B$9</f>
        <v>0</v>
      </c>
      <c r="T74" s="110">
        <f>H74*BS!$B$9</f>
        <v>0</v>
      </c>
      <c r="U74" s="111">
        <f t="shared" si="13"/>
        <v>0</v>
      </c>
      <c r="V74" s="128"/>
      <c r="W74" s="128"/>
    </row>
    <row r="75" spans="1:331" s="83" customFormat="1">
      <c r="B75" s="106"/>
      <c r="C75" s="142"/>
      <c r="D75" s="142"/>
      <c r="E75" s="142"/>
      <c r="F75" s="142"/>
      <c r="G75" s="142"/>
      <c r="H75" s="142"/>
      <c r="I75" s="141"/>
      <c r="N75" s="109">
        <f t="shared" si="12"/>
        <v>0</v>
      </c>
      <c r="O75" s="110">
        <f>C75*BS!$B$9</f>
        <v>0</v>
      </c>
      <c r="P75" s="110">
        <f>D75*BS!$B$9</f>
        <v>0</v>
      </c>
      <c r="Q75" s="110">
        <f>E75*BS!$B$9</f>
        <v>0</v>
      </c>
      <c r="R75" s="110">
        <f>F75*BS!$B$9</f>
        <v>0</v>
      </c>
      <c r="S75" s="110">
        <f>G75*BS!$B$9</f>
        <v>0</v>
      </c>
      <c r="T75" s="110">
        <f>H75*BS!$B$9</f>
        <v>0</v>
      </c>
      <c r="U75" s="111">
        <f t="shared" si="13"/>
        <v>0</v>
      </c>
      <c r="V75" s="128"/>
      <c r="W75" s="128"/>
    </row>
    <row r="76" spans="1:331" s="83" customFormat="1">
      <c r="B76" s="106"/>
      <c r="C76" s="142"/>
      <c r="D76" s="142"/>
      <c r="E76" s="142"/>
      <c r="F76" s="142"/>
      <c r="G76" s="142"/>
      <c r="H76" s="142"/>
      <c r="I76" s="141"/>
      <c r="N76" s="109">
        <f t="shared" si="12"/>
        <v>0</v>
      </c>
      <c r="O76" s="110">
        <f>C76*BS!$B$9</f>
        <v>0</v>
      </c>
      <c r="P76" s="110">
        <f>D76*BS!$B$9</f>
        <v>0</v>
      </c>
      <c r="Q76" s="110">
        <f>E76*BS!$B$9</f>
        <v>0</v>
      </c>
      <c r="R76" s="110">
        <f>F76*BS!$B$9</f>
        <v>0</v>
      </c>
      <c r="S76" s="110">
        <f>G76*BS!$B$9</f>
        <v>0</v>
      </c>
      <c r="T76" s="110">
        <f>H76*BS!$B$9</f>
        <v>0</v>
      </c>
      <c r="U76" s="111">
        <f t="shared" si="13"/>
        <v>0</v>
      </c>
      <c r="V76" s="128"/>
      <c r="W76" s="128"/>
    </row>
    <row r="77" spans="1:331" s="83" customFormat="1">
      <c r="B77" s="106"/>
      <c r="C77" s="142"/>
      <c r="D77" s="142"/>
      <c r="E77" s="142"/>
      <c r="F77" s="142"/>
      <c r="G77" s="142"/>
      <c r="H77" s="142"/>
      <c r="I77" s="141"/>
      <c r="N77" s="109">
        <f t="shared" si="12"/>
        <v>0</v>
      </c>
      <c r="O77" s="110">
        <f>C77*BS!$B$9</f>
        <v>0</v>
      </c>
      <c r="P77" s="110">
        <f>D77*BS!$B$9</f>
        <v>0</v>
      </c>
      <c r="Q77" s="110">
        <f>E77*BS!$B$9</f>
        <v>0</v>
      </c>
      <c r="R77" s="110">
        <f>F77*BS!$B$9</f>
        <v>0</v>
      </c>
      <c r="S77" s="110">
        <f>G77*BS!$B$9</f>
        <v>0</v>
      </c>
      <c r="T77" s="110">
        <f>H77*BS!$B$9</f>
        <v>0</v>
      </c>
      <c r="U77" s="111">
        <f t="shared" si="13"/>
        <v>0</v>
      </c>
      <c r="V77" s="128"/>
      <c r="W77" s="128"/>
    </row>
    <row r="78" spans="1:331" s="83" customFormat="1">
      <c r="B78" s="106"/>
      <c r="C78" s="142"/>
      <c r="D78" s="142"/>
      <c r="E78" s="142"/>
      <c r="F78" s="142"/>
      <c r="G78" s="142"/>
      <c r="H78" s="142"/>
      <c r="I78" s="141"/>
      <c r="N78" s="109">
        <f t="shared" si="12"/>
        <v>0</v>
      </c>
      <c r="O78" s="110">
        <f>C78*BS!$B$9</f>
        <v>0</v>
      </c>
      <c r="P78" s="110">
        <f>D78*BS!$B$9</f>
        <v>0</v>
      </c>
      <c r="Q78" s="110">
        <f>E78*BS!$B$9</f>
        <v>0</v>
      </c>
      <c r="R78" s="110">
        <f>F78*BS!$B$9</f>
        <v>0</v>
      </c>
      <c r="S78" s="110">
        <f>G78*BS!$B$9</f>
        <v>0</v>
      </c>
      <c r="T78" s="110">
        <f>H78*BS!$B$9</f>
        <v>0</v>
      </c>
      <c r="U78" s="111">
        <f t="shared" si="13"/>
        <v>0</v>
      </c>
      <c r="V78" s="128"/>
      <c r="W78" s="128"/>
    </row>
    <row r="79" spans="1:331" s="83" customFormat="1">
      <c r="B79" s="106"/>
      <c r="C79" s="142"/>
      <c r="D79" s="142"/>
      <c r="E79" s="142"/>
      <c r="F79" s="142"/>
      <c r="G79" s="142"/>
      <c r="H79" s="142"/>
      <c r="I79" s="141"/>
      <c r="N79" s="109">
        <f t="shared" si="12"/>
        <v>0</v>
      </c>
      <c r="O79" s="110">
        <f>C79*BS!$B$9</f>
        <v>0</v>
      </c>
      <c r="P79" s="110">
        <f>D79*BS!$B$9</f>
        <v>0</v>
      </c>
      <c r="Q79" s="110">
        <f>E79*BS!$B$9</f>
        <v>0</v>
      </c>
      <c r="R79" s="110">
        <f>F79*BS!$B$9</f>
        <v>0</v>
      </c>
      <c r="S79" s="110">
        <f>G79*BS!$B$9</f>
        <v>0</v>
      </c>
      <c r="T79" s="110">
        <f>H79*BS!$B$9</f>
        <v>0</v>
      </c>
      <c r="U79" s="111">
        <f t="shared" si="13"/>
        <v>0</v>
      </c>
      <c r="V79" s="128"/>
      <c r="W79" s="128"/>
    </row>
    <row r="80" spans="1:331" s="83" customFormat="1">
      <c r="B80" s="106" t="s">
        <v>133</v>
      </c>
      <c r="C80" s="142"/>
      <c r="D80" s="142"/>
      <c r="E80" s="142"/>
      <c r="F80" s="142"/>
      <c r="G80" s="142"/>
      <c r="H80" s="142"/>
      <c r="I80" s="131"/>
      <c r="N80" s="109" t="str">
        <f t="shared" si="12"/>
        <v xml:space="preserve"> Others </v>
      </c>
      <c r="O80" s="110">
        <f>C80*BS!$B$9</f>
        <v>0</v>
      </c>
      <c r="P80" s="110">
        <f>D80*BS!$B$9</f>
        <v>0</v>
      </c>
      <c r="Q80" s="110">
        <f>E80*BS!$B$9</f>
        <v>0</v>
      </c>
      <c r="R80" s="110">
        <f>F80*BS!$B$9</f>
        <v>0</v>
      </c>
      <c r="S80" s="110">
        <f>G80*BS!$B$9</f>
        <v>0</v>
      </c>
      <c r="T80" s="110">
        <f>H80*BS!$B$9</f>
        <v>0</v>
      </c>
      <c r="U80" s="130">
        <f t="shared" si="13"/>
        <v>0</v>
      </c>
      <c r="V80" s="128"/>
      <c r="W80" s="128"/>
    </row>
    <row r="81" spans="1:331" s="121" customFormat="1">
      <c r="A81" s="89"/>
      <c r="B81" s="100" t="s">
        <v>130</v>
      </c>
      <c r="C81" s="135">
        <f t="shared" ref="C81:H81" si="14">SUM(C70:C80)</f>
        <v>0</v>
      </c>
      <c r="D81" s="135">
        <f t="shared" si="14"/>
        <v>0</v>
      </c>
      <c r="E81" s="135">
        <f t="shared" si="14"/>
        <v>0</v>
      </c>
      <c r="F81" s="135">
        <f t="shared" si="14"/>
        <v>0</v>
      </c>
      <c r="G81" s="135">
        <f t="shared" si="14"/>
        <v>0</v>
      </c>
      <c r="H81" s="135">
        <f t="shared" si="14"/>
        <v>0</v>
      </c>
      <c r="I81" s="136"/>
      <c r="J81" s="89"/>
      <c r="K81" s="89"/>
      <c r="L81" s="89"/>
      <c r="M81" s="89"/>
      <c r="N81" s="118" t="str">
        <f t="shared" si="12"/>
        <v>Total</v>
      </c>
      <c r="O81" s="119">
        <f>C81*BS!$B$9</f>
        <v>0</v>
      </c>
      <c r="P81" s="119">
        <f>D81*BS!$B$9</f>
        <v>0</v>
      </c>
      <c r="Q81" s="119">
        <f>E81*BS!$B$9</f>
        <v>0</v>
      </c>
      <c r="R81" s="119">
        <f>F81*BS!$B$9</f>
        <v>0</v>
      </c>
      <c r="S81" s="119">
        <f>G81*BS!$B$9</f>
        <v>0</v>
      </c>
      <c r="T81" s="119">
        <f>H81*BS!$B$9</f>
        <v>0</v>
      </c>
      <c r="U81" s="137">
        <f t="shared" si="13"/>
        <v>0</v>
      </c>
      <c r="V81" s="145"/>
      <c r="W81" s="145"/>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M81" s="89"/>
      <c r="BN81" s="89"/>
      <c r="BO81" s="89"/>
      <c r="BP81" s="89"/>
      <c r="BQ81" s="89"/>
      <c r="BR81" s="89"/>
      <c r="BS81" s="89"/>
      <c r="BT81" s="89"/>
      <c r="BU81" s="89"/>
      <c r="BV81" s="89"/>
      <c r="BW81" s="89"/>
      <c r="BX81" s="89"/>
      <c r="BY81" s="89"/>
      <c r="BZ81" s="89"/>
      <c r="CA81" s="89"/>
      <c r="CB81" s="89"/>
      <c r="CC81" s="89"/>
      <c r="CD81" s="89"/>
      <c r="CE81" s="89"/>
      <c r="CF81" s="89"/>
      <c r="CG81" s="89"/>
      <c r="CH81" s="89"/>
      <c r="CI81" s="89"/>
      <c r="CJ81" s="89"/>
      <c r="CK81" s="89"/>
      <c r="CL81" s="89"/>
      <c r="CM81" s="89"/>
      <c r="CN81" s="89"/>
      <c r="CO81" s="89"/>
      <c r="CP81" s="89"/>
      <c r="CQ81" s="89"/>
      <c r="CR81" s="89"/>
      <c r="CS81" s="89"/>
      <c r="CT81" s="89"/>
      <c r="CU81" s="89"/>
      <c r="CV81" s="89"/>
      <c r="CW81" s="89"/>
      <c r="CX81" s="89"/>
      <c r="CY81" s="89"/>
      <c r="CZ81" s="89"/>
      <c r="DA81" s="89"/>
      <c r="DB81" s="89"/>
      <c r="DC81" s="89"/>
      <c r="DD81" s="89"/>
      <c r="DE81" s="89"/>
      <c r="DF81" s="89"/>
      <c r="DG81" s="89"/>
      <c r="DH81" s="89"/>
      <c r="DI81" s="89"/>
      <c r="DJ81" s="89"/>
      <c r="DK81" s="89"/>
      <c r="DL81" s="89"/>
      <c r="DM81" s="89"/>
      <c r="DN81" s="89"/>
      <c r="DO81" s="89"/>
      <c r="DP81" s="89"/>
      <c r="DQ81" s="89"/>
      <c r="DR81" s="89"/>
      <c r="DS81" s="89"/>
      <c r="DT81" s="89"/>
      <c r="DU81" s="89"/>
      <c r="DV81" s="89"/>
      <c r="DW81" s="89"/>
      <c r="DX81" s="89"/>
      <c r="DY81" s="89"/>
      <c r="DZ81" s="89"/>
      <c r="EA81" s="89"/>
      <c r="EB81" s="89"/>
      <c r="EC81" s="89"/>
      <c r="ED81" s="89"/>
      <c r="EE81" s="89"/>
      <c r="EF81" s="89"/>
      <c r="EG81" s="89"/>
      <c r="EH81" s="89"/>
      <c r="EI81" s="89"/>
      <c r="EJ81" s="89"/>
      <c r="EK81" s="89"/>
      <c r="EL81" s="89"/>
      <c r="EM81" s="89"/>
      <c r="EN81" s="89"/>
      <c r="EO81" s="89"/>
      <c r="EP81" s="89"/>
      <c r="EQ81" s="89"/>
      <c r="ER81" s="89"/>
      <c r="ES81" s="89"/>
      <c r="ET81" s="89"/>
      <c r="EU81" s="89"/>
      <c r="EV81" s="89"/>
      <c r="EW81" s="89"/>
      <c r="EX81" s="89"/>
      <c r="EY81" s="89"/>
      <c r="EZ81" s="89"/>
      <c r="FA81" s="89"/>
      <c r="FB81" s="89"/>
      <c r="FC81" s="89"/>
      <c r="FD81" s="89"/>
      <c r="FE81" s="89"/>
      <c r="FF81" s="89"/>
      <c r="FG81" s="89"/>
      <c r="FH81" s="89"/>
      <c r="FI81" s="89"/>
      <c r="FJ81" s="89"/>
      <c r="FK81" s="89"/>
      <c r="FL81" s="89"/>
      <c r="FM81" s="89"/>
      <c r="FN81" s="89"/>
      <c r="FO81" s="89"/>
      <c r="FP81" s="89"/>
      <c r="FQ81" s="89"/>
      <c r="FR81" s="89"/>
      <c r="FS81" s="89"/>
      <c r="FT81" s="89"/>
      <c r="FU81" s="89"/>
      <c r="FV81" s="89"/>
      <c r="FW81" s="89"/>
      <c r="FX81" s="89"/>
      <c r="FY81" s="89"/>
      <c r="FZ81" s="89"/>
      <c r="GA81" s="89"/>
      <c r="GB81" s="89"/>
      <c r="GC81" s="89"/>
      <c r="GD81" s="89"/>
      <c r="GE81" s="89"/>
      <c r="GF81" s="89"/>
      <c r="GG81" s="89"/>
      <c r="GH81" s="89"/>
      <c r="GI81" s="89"/>
      <c r="GJ81" s="89"/>
      <c r="GK81" s="89"/>
      <c r="GL81" s="89"/>
      <c r="GM81" s="89"/>
      <c r="GN81" s="89"/>
      <c r="GO81" s="89"/>
      <c r="GP81" s="89"/>
      <c r="GQ81" s="89"/>
      <c r="GR81" s="89"/>
      <c r="GS81" s="89"/>
      <c r="GT81" s="89"/>
      <c r="GU81" s="89"/>
      <c r="GV81" s="89"/>
      <c r="GW81" s="89"/>
      <c r="GX81" s="89"/>
      <c r="GY81" s="89"/>
      <c r="GZ81" s="89"/>
      <c r="HA81" s="89"/>
      <c r="HB81" s="89"/>
      <c r="HC81" s="89"/>
      <c r="HD81" s="89"/>
      <c r="HE81" s="89"/>
      <c r="HF81" s="89"/>
      <c r="HG81" s="89"/>
      <c r="HH81" s="89"/>
      <c r="HI81" s="89"/>
      <c r="HJ81" s="89"/>
      <c r="HK81" s="89"/>
      <c r="HL81" s="89"/>
      <c r="HM81" s="89"/>
      <c r="HN81" s="89"/>
      <c r="HO81" s="89"/>
      <c r="HP81" s="89"/>
      <c r="HQ81" s="89"/>
      <c r="HR81" s="89"/>
      <c r="HS81" s="89"/>
      <c r="HT81" s="89"/>
      <c r="HU81" s="89"/>
      <c r="HV81" s="89"/>
      <c r="HW81" s="89"/>
      <c r="HX81" s="89"/>
      <c r="HY81" s="89"/>
      <c r="HZ81" s="89"/>
      <c r="IA81" s="89"/>
      <c r="IB81" s="89"/>
      <c r="IC81" s="89"/>
      <c r="ID81" s="89"/>
      <c r="IE81" s="89"/>
      <c r="IF81" s="89"/>
      <c r="IG81" s="89"/>
      <c r="IH81" s="89"/>
      <c r="II81" s="89"/>
      <c r="IJ81" s="89"/>
      <c r="IK81" s="89"/>
      <c r="IL81" s="89"/>
      <c r="IM81" s="89"/>
      <c r="IN81" s="89"/>
      <c r="IO81" s="89"/>
      <c r="IP81" s="89"/>
      <c r="IQ81" s="89"/>
      <c r="IR81" s="89"/>
      <c r="IS81" s="89"/>
      <c r="IT81" s="89"/>
      <c r="IU81" s="89"/>
      <c r="IV81" s="89"/>
      <c r="IW81" s="89"/>
      <c r="IX81" s="89"/>
      <c r="IY81" s="89"/>
      <c r="IZ81" s="89"/>
      <c r="JA81" s="89"/>
      <c r="JB81" s="89"/>
      <c r="JC81" s="89"/>
      <c r="JD81" s="89"/>
      <c r="JE81" s="89"/>
      <c r="JF81" s="89"/>
      <c r="JG81" s="89"/>
      <c r="JH81" s="89"/>
      <c r="JI81" s="89"/>
      <c r="JJ81" s="89"/>
      <c r="JK81" s="89"/>
      <c r="JL81" s="89"/>
      <c r="JM81" s="89"/>
      <c r="JN81" s="89"/>
      <c r="JO81" s="89"/>
      <c r="JP81" s="89"/>
      <c r="JQ81" s="89"/>
      <c r="JR81" s="89"/>
      <c r="JS81" s="89"/>
      <c r="JT81" s="89"/>
      <c r="JU81" s="89"/>
      <c r="JV81" s="89"/>
      <c r="JW81" s="89"/>
      <c r="JX81" s="89"/>
      <c r="JY81" s="89"/>
      <c r="JZ81" s="89"/>
      <c r="KA81" s="89"/>
      <c r="KB81" s="89"/>
      <c r="KC81" s="89"/>
      <c r="KD81" s="89"/>
      <c r="KE81" s="89"/>
      <c r="KF81" s="89"/>
      <c r="KG81" s="89"/>
      <c r="KH81" s="89"/>
      <c r="KI81" s="89"/>
      <c r="KJ81" s="89"/>
      <c r="KK81" s="89"/>
      <c r="KL81" s="89"/>
      <c r="KM81" s="89"/>
      <c r="KN81" s="89"/>
      <c r="KO81" s="89"/>
      <c r="KP81" s="89"/>
      <c r="KQ81" s="89"/>
      <c r="KR81" s="89"/>
      <c r="KS81" s="89"/>
      <c r="KT81" s="89"/>
      <c r="KU81" s="89"/>
      <c r="KV81" s="89"/>
      <c r="KW81" s="89"/>
      <c r="KX81" s="89"/>
      <c r="KY81" s="89"/>
      <c r="KZ81" s="89"/>
      <c r="LA81" s="89"/>
      <c r="LB81" s="89"/>
      <c r="LC81" s="89"/>
      <c r="LD81" s="89"/>
      <c r="LE81" s="89"/>
      <c r="LF81" s="89"/>
      <c r="LG81" s="89"/>
      <c r="LH81" s="89"/>
      <c r="LI81" s="89"/>
      <c r="LJ81" s="89"/>
      <c r="LK81" s="89"/>
      <c r="LL81" s="89"/>
      <c r="LM81" s="89"/>
      <c r="LN81" s="89"/>
      <c r="LO81" s="89"/>
      <c r="LP81" s="89"/>
      <c r="LQ81" s="89"/>
      <c r="LR81" s="89"/>
      <c r="LS81" s="89"/>
    </row>
    <row r="82" spans="1:331" s="83" customFormat="1">
      <c r="B82" s="106"/>
      <c r="C82" s="122"/>
      <c r="D82" s="122"/>
      <c r="E82" s="122"/>
      <c r="F82" s="122"/>
      <c r="G82" s="122"/>
      <c r="H82" s="122"/>
      <c r="I82" s="115"/>
      <c r="N82" s="109"/>
      <c r="O82" s="110"/>
      <c r="P82" s="110"/>
      <c r="Q82" s="110"/>
      <c r="R82" s="110"/>
      <c r="S82" s="110"/>
      <c r="T82" s="110"/>
      <c r="U82" s="111"/>
      <c r="V82" s="133"/>
      <c r="W82" s="133"/>
    </row>
    <row r="83" spans="1:331" s="121" customFormat="1">
      <c r="A83" s="89"/>
      <c r="B83" s="100" t="s">
        <v>134</v>
      </c>
      <c r="C83" s="146">
        <f t="shared" ref="C83:H83" si="15">C97-C111</f>
        <v>0</v>
      </c>
      <c r="D83" s="146">
        <f t="shared" si="15"/>
        <v>0</v>
      </c>
      <c r="E83" s="146">
        <f t="shared" si="15"/>
        <v>0</v>
      </c>
      <c r="F83" s="146">
        <f t="shared" si="15"/>
        <v>0</v>
      </c>
      <c r="G83" s="146">
        <f t="shared" si="15"/>
        <v>0</v>
      </c>
      <c r="H83" s="146">
        <f t="shared" si="15"/>
        <v>0</v>
      </c>
      <c r="I83" s="147"/>
      <c r="J83" s="89"/>
      <c r="K83" s="89"/>
      <c r="L83" s="89"/>
      <c r="M83" s="89"/>
      <c r="N83" s="118" t="str">
        <f>B83</f>
        <v>Net Plant, Property &amp; Equipment</v>
      </c>
      <c r="O83" s="119">
        <f>C83*BS!$B$9</f>
        <v>0</v>
      </c>
      <c r="P83" s="119">
        <f>D83*BS!$B$9</f>
        <v>0</v>
      </c>
      <c r="Q83" s="119">
        <f>E83*BS!$B$9</f>
        <v>0</v>
      </c>
      <c r="R83" s="119">
        <f>F83*BS!$B$9</f>
        <v>0</v>
      </c>
      <c r="S83" s="119">
        <f>G83*BS!$B$9</f>
        <v>0</v>
      </c>
      <c r="T83" s="119">
        <f>H83*BS!$B$9</f>
        <v>0</v>
      </c>
      <c r="U83" s="137">
        <f>I83</f>
        <v>0</v>
      </c>
      <c r="V83" s="138"/>
      <c r="W83" s="138"/>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c r="BG83" s="89"/>
      <c r="BH83" s="89"/>
      <c r="BI83" s="89"/>
      <c r="BJ83" s="89"/>
      <c r="BK83" s="89"/>
      <c r="BL83" s="89"/>
      <c r="BM83" s="89"/>
      <c r="BN83" s="89"/>
      <c r="BO83" s="89"/>
      <c r="BP83" s="89"/>
      <c r="BQ83" s="89"/>
      <c r="BR83" s="89"/>
      <c r="BS83" s="89"/>
      <c r="BT83" s="89"/>
      <c r="BU83" s="89"/>
      <c r="BV83" s="89"/>
      <c r="BW83" s="89"/>
      <c r="BX83" s="89"/>
      <c r="BY83" s="89"/>
      <c r="BZ83" s="89"/>
      <c r="CA83" s="89"/>
      <c r="CB83" s="89"/>
      <c r="CC83" s="89"/>
      <c r="CD83" s="89"/>
      <c r="CE83" s="89"/>
      <c r="CF83" s="89"/>
      <c r="CG83" s="89"/>
      <c r="CH83" s="89"/>
      <c r="CI83" s="89"/>
      <c r="CJ83" s="89"/>
      <c r="CK83" s="89"/>
      <c r="CL83" s="89"/>
      <c r="CM83" s="89"/>
      <c r="CN83" s="89"/>
      <c r="CO83" s="89"/>
      <c r="CP83" s="89"/>
      <c r="CQ83" s="89"/>
      <c r="CR83" s="89"/>
      <c r="CS83" s="89"/>
      <c r="CT83" s="89"/>
      <c r="CU83" s="89"/>
      <c r="CV83" s="89"/>
      <c r="CW83" s="89"/>
      <c r="CX83" s="89"/>
      <c r="CY83" s="89"/>
      <c r="CZ83" s="89"/>
      <c r="DA83" s="89"/>
      <c r="DB83" s="89"/>
      <c r="DC83" s="89"/>
      <c r="DD83" s="89"/>
      <c r="DE83" s="89"/>
      <c r="DF83" s="89"/>
      <c r="DG83" s="89"/>
      <c r="DH83" s="89"/>
      <c r="DI83" s="89"/>
      <c r="DJ83" s="89"/>
      <c r="DK83" s="89"/>
      <c r="DL83" s="89"/>
      <c r="DM83" s="89"/>
      <c r="DN83" s="89"/>
      <c r="DO83" s="89"/>
      <c r="DP83" s="89"/>
      <c r="DQ83" s="89"/>
      <c r="DR83" s="89"/>
      <c r="DS83" s="89"/>
      <c r="DT83" s="89"/>
      <c r="DU83" s="89"/>
      <c r="DV83" s="89"/>
      <c r="DW83" s="89"/>
      <c r="DX83" s="89"/>
      <c r="DY83" s="89"/>
      <c r="DZ83" s="89"/>
      <c r="EA83" s="89"/>
      <c r="EB83" s="89"/>
      <c r="EC83" s="89"/>
      <c r="ED83" s="89"/>
      <c r="EE83" s="89"/>
      <c r="EF83" s="89"/>
      <c r="EG83" s="89"/>
      <c r="EH83" s="89"/>
      <c r="EI83" s="89"/>
      <c r="EJ83" s="89"/>
      <c r="EK83" s="89"/>
      <c r="EL83" s="89"/>
      <c r="EM83" s="89"/>
      <c r="EN83" s="89"/>
      <c r="EO83" s="89"/>
      <c r="EP83" s="89"/>
      <c r="EQ83" s="89"/>
      <c r="ER83" s="89"/>
      <c r="ES83" s="89"/>
      <c r="ET83" s="89"/>
      <c r="EU83" s="89"/>
      <c r="EV83" s="89"/>
      <c r="EW83" s="89"/>
      <c r="EX83" s="89"/>
      <c r="EY83" s="89"/>
      <c r="EZ83" s="89"/>
      <c r="FA83" s="89"/>
      <c r="FB83" s="89"/>
      <c r="FC83" s="89"/>
      <c r="FD83" s="89"/>
      <c r="FE83" s="89"/>
      <c r="FF83" s="89"/>
      <c r="FG83" s="89"/>
      <c r="FH83" s="89"/>
      <c r="FI83" s="89"/>
      <c r="FJ83" s="89"/>
      <c r="FK83" s="89"/>
      <c r="FL83" s="89"/>
      <c r="FM83" s="89"/>
      <c r="FN83" s="89"/>
      <c r="FO83" s="89"/>
      <c r="FP83" s="89"/>
      <c r="FQ83" s="89"/>
      <c r="FR83" s="89"/>
      <c r="FS83" s="89"/>
      <c r="FT83" s="89"/>
      <c r="FU83" s="89"/>
      <c r="FV83" s="89"/>
      <c r="FW83" s="89"/>
      <c r="FX83" s="89"/>
      <c r="FY83" s="89"/>
      <c r="FZ83" s="89"/>
      <c r="GA83" s="89"/>
      <c r="GB83" s="89"/>
      <c r="GC83" s="89"/>
      <c r="GD83" s="89"/>
      <c r="GE83" s="89"/>
      <c r="GF83" s="89"/>
      <c r="GG83" s="89"/>
      <c r="GH83" s="89"/>
      <c r="GI83" s="89"/>
      <c r="GJ83" s="89"/>
      <c r="GK83" s="89"/>
      <c r="GL83" s="89"/>
      <c r="GM83" s="89"/>
      <c r="GN83" s="89"/>
      <c r="GO83" s="89"/>
      <c r="GP83" s="89"/>
      <c r="GQ83" s="89"/>
      <c r="GR83" s="89"/>
      <c r="GS83" s="89"/>
      <c r="GT83" s="89"/>
      <c r="GU83" s="89"/>
      <c r="GV83" s="89"/>
      <c r="GW83" s="89"/>
      <c r="GX83" s="89"/>
      <c r="GY83" s="89"/>
      <c r="GZ83" s="89"/>
      <c r="HA83" s="89"/>
      <c r="HB83" s="89"/>
      <c r="HC83" s="89"/>
      <c r="HD83" s="89"/>
      <c r="HE83" s="89"/>
      <c r="HF83" s="89"/>
      <c r="HG83" s="89"/>
      <c r="HH83" s="89"/>
      <c r="HI83" s="89"/>
      <c r="HJ83" s="89"/>
      <c r="HK83" s="89"/>
      <c r="HL83" s="89"/>
      <c r="HM83" s="89"/>
      <c r="HN83" s="89"/>
      <c r="HO83" s="89"/>
      <c r="HP83" s="89"/>
      <c r="HQ83" s="89"/>
      <c r="HR83" s="89"/>
      <c r="HS83" s="89"/>
      <c r="HT83" s="89"/>
      <c r="HU83" s="89"/>
      <c r="HV83" s="89"/>
      <c r="HW83" s="89"/>
      <c r="HX83" s="89"/>
      <c r="HY83" s="89"/>
      <c r="HZ83" s="89"/>
      <c r="IA83" s="89"/>
      <c r="IB83" s="89"/>
      <c r="IC83" s="89"/>
      <c r="ID83" s="89"/>
      <c r="IE83" s="89"/>
      <c r="IF83" s="89"/>
      <c r="IG83" s="89"/>
      <c r="IH83" s="89"/>
      <c r="II83" s="89"/>
      <c r="IJ83" s="89"/>
      <c r="IK83" s="89"/>
      <c r="IL83" s="89"/>
      <c r="IM83" s="89"/>
      <c r="IN83" s="89"/>
      <c r="IO83" s="89"/>
      <c r="IP83" s="89"/>
      <c r="IQ83" s="89"/>
      <c r="IR83" s="89"/>
      <c r="IS83" s="89"/>
      <c r="IT83" s="89"/>
      <c r="IU83" s="89"/>
      <c r="IV83" s="89"/>
      <c r="IW83" s="89"/>
      <c r="IX83" s="89"/>
      <c r="IY83" s="89"/>
      <c r="IZ83" s="89"/>
      <c r="JA83" s="89"/>
      <c r="JB83" s="89"/>
      <c r="JC83" s="89"/>
      <c r="JD83" s="89"/>
      <c r="JE83" s="89"/>
      <c r="JF83" s="89"/>
      <c r="JG83" s="89"/>
      <c r="JH83" s="89"/>
      <c r="JI83" s="89"/>
      <c r="JJ83" s="89"/>
      <c r="JK83" s="89"/>
      <c r="JL83" s="89"/>
      <c r="JM83" s="89"/>
      <c r="JN83" s="89"/>
      <c r="JO83" s="89"/>
      <c r="JP83" s="89"/>
      <c r="JQ83" s="89"/>
      <c r="JR83" s="89"/>
      <c r="JS83" s="89"/>
      <c r="JT83" s="89"/>
      <c r="JU83" s="89"/>
      <c r="JV83" s="89"/>
      <c r="JW83" s="89"/>
      <c r="JX83" s="89"/>
      <c r="JY83" s="89"/>
      <c r="JZ83" s="89"/>
      <c r="KA83" s="89"/>
      <c r="KB83" s="89"/>
      <c r="KC83" s="89"/>
      <c r="KD83" s="89"/>
      <c r="KE83" s="89"/>
      <c r="KF83" s="89"/>
      <c r="KG83" s="89"/>
      <c r="KH83" s="89"/>
      <c r="KI83" s="89"/>
      <c r="KJ83" s="89"/>
      <c r="KK83" s="89"/>
      <c r="KL83" s="89"/>
      <c r="KM83" s="89"/>
      <c r="KN83" s="89"/>
      <c r="KO83" s="89"/>
      <c r="KP83" s="89"/>
      <c r="KQ83" s="89"/>
      <c r="KR83" s="89"/>
      <c r="KS83" s="89"/>
      <c r="KT83" s="89"/>
      <c r="KU83" s="89"/>
      <c r="KV83" s="89"/>
      <c r="KW83" s="89"/>
      <c r="KX83" s="89"/>
      <c r="KY83" s="89"/>
      <c r="KZ83" s="89"/>
      <c r="LA83" s="89"/>
      <c r="LB83" s="89"/>
      <c r="LC83" s="89"/>
      <c r="LD83" s="89"/>
      <c r="LE83" s="89"/>
      <c r="LF83" s="89"/>
      <c r="LG83" s="89"/>
      <c r="LH83" s="89"/>
      <c r="LI83" s="89"/>
      <c r="LJ83" s="89"/>
      <c r="LK83" s="89"/>
      <c r="LL83" s="89"/>
      <c r="LM83" s="89"/>
      <c r="LN83" s="89"/>
      <c r="LO83" s="89"/>
      <c r="LP83" s="89"/>
      <c r="LQ83" s="89"/>
      <c r="LR83" s="89"/>
      <c r="LS83" s="89"/>
    </row>
    <row r="84" spans="1:331" s="83" customFormat="1">
      <c r="B84" s="123"/>
      <c r="C84" s="122"/>
      <c r="D84" s="122"/>
      <c r="E84" s="122"/>
      <c r="F84" s="122"/>
      <c r="G84" s="122"/>
      <c r="H84" s="122"/>
      <c r="I84" s="115"/>
      <c r="N84" s="109"/>
      <c r="O84" s="110"/>
      <c r="P84" s="110"/>
      <c r="Q84" s="110"/>
      <c r="R84" s="110"/>
      <c r="S84" s="110"/>
      <c r="T84" s="110"/>
      <c r="U84" s="111"/>
      <c r="V84" s="133"/>
      <c r="W84" s="133"/>
    </row>
    <row r="85" spans="1:331" s="121" customFormat="1">
      <c r="A85" s="89"/>
      <c r="B85" s="100" t="s">
        <v>135</v>
      </c>
      <c r="C85" s="148"/>
      <c r="D85" s="148"/>
      <c r="E85" s="148"/>
      <c r="F85" s="148"/>
      <c r="G85" s="148"/>
      <c r="H85" s="148"/>
      <c r="I85" s="147"/>
      <c r="J85" s="89"/>
      <c r="K85" s="89"/>
      <c r="L85" s="89"/>
      <c r="M85" s="89"/>
      <c r="N85" s="118" t="str">
        <f t="shared" ref="N85:N97" si="16">B85</f>
        <v>Gross Plant, Property &amp; Equipment</v>
      </c>
      <c r="O85" s="119">
        <f>C85*BS!$B$9</f>
        <v>0</v>
      </c>
      <c r="P85" s="119">
        <f>D85*BS!$B$9</f>
        <v>0</v>
      </c>
      <c r="Q85" s="119">
        <f>E85*BS!$B$9</f>
        <v>0</v>
      </c>
      <c r="R85" s="119">
        <f>F85*BS!$B$9</f>
        <v>0</v>
      </c>
      <c r="S85" s="119">
        <f>G85*BS!$B$9</f>
        <v>0</v>
      </c>
      <c r="T85" s="119">
        <f>H85*BS!$B$9</f>
        <v>0</v>
      </c>
      <c r="U85" s="137">
        <f t="shared" ref="U85:U96" si="17">I85</f>
        <v>0</v>
      </c>
      <c r="V85" s="138"/>
      <c r="W85" s="138"/>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c r="BG85" s="89"/>
      <c r="BH85" s="89"/>
      <c r="BI85" s="89"/>
      <c r="BJ85" s="89"/>
      <c r="BK85" s="89"/>
      <c r="BL85" s="89"/>
      <c r="BM85" s="89"/>
      <c r="BN85" s="89"/>
      <c r="BO85" s="89"/>
      <c r="BP85" s="89"/>
      <c r="BQ85" s="89"/>
      <c r="BR85" s="89"/>
      <c r="BS85" s="89"/>
      <c r="BT85" s="89"/>
      <c r="BU85" s="89"/>
      <c r="BV85" s="89"/>
      <c r="BW85" s="89"/>
      <c r="BX85" s="89"/>
      <c r="BY85" s="89"/>
      <c r="BZ85" s="89"/>
      <c r="CA85" s="89"/>
      <c r="CB85" s="89"/>
      <c r="CC85" s="89"/>
      <c r="CD85" s="89"/>
      <c r="CE85" s="89"/>
      <c r="CF85" s="89"/>
      <c r="CG85" s="89"/>
      <c r="CH85" s="89"/>
      <c r="CI85" s="89"/>
      <c r="CJ85" s="89"/>
      <c r="CK85" s="89"/>
      <c r="CL85" s="89"/>
      <c r="CM85" s="89"/>
      <c r="CN85" s="89"/>
      <c r="CO85" s="89"/>
      <c r="CP85" s="89"/>
      <c r="CQ85" s="89"/>
      <c r="CR85" s="89"/>
      <c r="CS85" s="89"/>
      <c r="CT85" s="89"/>
      <c r="CU85" s="89"/>
      <c r="CV85" s="89"/>
      <c r="CW85" s="89"/>
      <c r="CX85" s="89"/>
      <c r="CY85" s="89"/>
      <c r="CZ85" s="89"/>
      <c r="DA85" s="89"/>
      <c r="DB85" s="89"/>
      <c r="DC85" s="89"/>
      <c r="DD85" s="89"/>
      <c r="DE85" s="89"/>
      <c r="DF85" s="89"/>
      <c r="DG85" s="89"/>
      <c r="DH85" s="89"/>
      <c r="DI85" s="89"/>
      <c r="DJ85" s="89"/>
      <c r="DK85" s="89"/>
      <c r="DL85" s="89"/>
      <c r="DM85" s="89"/>
      <c r="DN85" s="89"/>
      <c r="DO85" s="89"/>
      <c r="DP85" s="89"/>
      <c r="DQ85" s="89"/>
      <c r="DR85" s="89"/>
      <c r="DS85" s="89"/>
      <c r="DT85" s="89"/>
      <c r="DU85" s="89"/>
      <c r="DV85" s="89"/>
      <c r="DW85" s="89"/>
      <c r="DX85" s="89"/>
      <c r="DY85" s="89"/>
      <c r="DZ85" s="89"/>
      <c r="EA85" s="89"/>
      <c r="EB85" s="89"/>
      <c r="EC85" s="89"/>
      <c r="ED85" s="89"/>
      <c r="EE85" s="89"/>
      <c r="EF85" s="89"/>
      <c r="EG85" s="89"/>
      <c r="EH85" s="89"/>
      <c r="EI85" s="89"/>
      <c r="EJ85" s="89"/>
      <c r="EK85" s="89"/>
      <c r="EL85" s="89"/>
      <c r="EM85" s="89"/>
      <c r="EN85" s="89"/>
      <c r="EO85" s="89"/>
      <c r="EP85" s="89"/>
      <c r="EQ85" s="89"/>
      <c r="ER85" s="89"/>
      <c r="ES85" s="89"/>
      <c r="ET85" s="89"/>
      <c r="EU85" s="89"/>
      <c r="EV85" s="89"/>
      <c r="EW85" s="89"/>
      <c r="EX85" s="89"/>
      <c r="EY85" s="89"/>
      <c r="EZ85" s="89"/>
      <c r="FA85" s="89"/>
      <c r="FB85" s="89"/>
      <c r="FC85" s="89"/>
      <c r="FD85" s="89"/>
      <c r="FE85" s="89"/>
      <c r="FF85" s="89"/>
      <c r="FG85" s="89"/>
      <c r="FH85" s="89"/>
      <c r="FI85" s="89"/>
      <c r="FJ85" s="89"/>
      <c r="FK85" s="89"/>
      <c r="FL85" s="89"/>
      <c r="FM85" s="89"/>
      <c r="FN85" s="89"/>
      <c r="FO85" s="89"/>
      <c r="FP85" s="89"/>
      <c r="FQ85" s="89"/>
      <c r="FR85" s="89"/>
      <c r="FS85" s="89"/>
      <c r="FT85" s="89"/>
      <c r="FU85" s="89"/>
      <c r="FV85" s="89"/>
      <c r="FW85" s="89"/>
      <c r="FX85" s="89"/>
      <c r="FY85" s="89"/>
      <c r="FZ85" s="89"/>
      <c r="GA85" s="89"/>
      <c r="GB85" s="89"/>
      <c r="GC85" s="89"/>
      <c r="GD85" s="89"/>
      <c r="GE85" s="89"/>
      <c r="GF85" s="89"/>
      <c r="GG85" s="89"/>
      <c r="GH85" s="89"/>
      <c r="GI85" s="89"/>
      <c r="GJ85" s="89"/>
      <c r="GK85" s="89"/>
      <c r="GL85" s="89"/>
      <c r="GM85" s="89"/>
      <c r="GN85" s="89"/>
      <c r="GO85" s="89"/>
      <c r="GP85" s="89"/>
      <c r="GQ85" s="89"/>
      <c r="GR85" s="89"/>
      <c r="GS85" s="89"/>
      <c r="GT85" s="89"/>
      <c r="GU85" s="89"/>
      <c r="GV85" s="89"/>
      <c r="GW85" s="89"/>
      <c r="GX85" s="89"/>
      <c r="GY85" s="89"/>
      <c r="GZ85" s="89"/>
      <c r="HA85" s="89"/>
      <c r="HB85" s="89"/>
      <c r="HC85" s="89"/>
      <c r="HD85" s="89"/>
      <c r="HE85" s="89"/>
      <c r="HF85" s="89"/>
      <c r="HG85" s="89"/>
      <c r="HH85" s="89"/>
      <c r="HI85" s="89"/>
      <c r="HJ85" s="89"/>
      <c r="HK85" s="89"/>
      <c r="HL85" s="89"/>
      <c r="HM85" s="89"/>
      <c r="HN85" s="89"/>
      <c r="HO85" s="89"/>
      <c r="HP85" s="89"/>
      <c r="HQ85" s="89"/>
      <c r="HR85" s="89"/>
      <c r="HS85" s="89"/>
      <c r="HT85" s="89"/>
      <c r="HU85" s="89"/>
      <c r="HV85" s="89"/>
      <c r="HW85" s="89"/>
      <c r="HX85" s="89"/>
      <c r="HY85" s="89"/>
      <c r="HZ85" s="89"/>
      <c r="IA85" s="89"/>
      <c r="IB85" s="89"/>
      <c r="IC85" s="89"/>
      <c r="ID85" s="89"/>
      <c r="IE85" s="89"/>
      <c r="IF85" s="89"/>
      <c r="IG85" s="89"/>
      <c r="IH85" s="89"/>
      <c r="II85" s="89"/>
      <c r="IJ85" s="89"/>
      <c r="IK85" s="89"/>
      <c r="IL85" s="89"/>
      <c r="IM85" s="89"/>
      <c r="IN85" s="89"/>
      <c r="IO85" s="89"/>
      <c r="IP85" s="89"/>
      <c r="IQ85" s="89"/>
      <c r="IR85" s="89"/>
      <c r="IS85" s="89"/>
      <c r="IT85" s="89"/>
      <c r="IU85" s="89"/>
      <c r="IV85" s="89"/>
      <c r="IW85" s="89"/>
      <c r="IX85" s="89"/>
      <c r="IY85" s="89"/>
      <c r="IZ85" s="89"/>
      <c r="JA85" s="89"/>
      <c r="JB85" s="89"/>
      <c r="JC85" s="89"/>
      <c r="JD85" s="89"/>
      <c r="JE85" s="89"/>
      <c r="JF85" s="89"/>
      <c r="JG85" s="89"/>
      <c r="JH85" s="89"/>
      <c r="JI85" s="89"/>
      <c r="JJ85" s="89"/>
      <c r="JK85" s="89"/>
      <c r="JL85" s="89"/>
      <c r="JM85" s="89"/>
      <c r="JN85" s="89"/>
      <c r="JO85" s="89"/>
      <c r="JP85" s="89"/>
      <c r="JQ85" s="89"/>
      <c r="JR85" s="89"/>
      <c r="JS85" s="89"/>
      <c r="JT85" s="89"/>
      <c r="JU85" s="89"/>
      <c r="JV85" s="89"/>
      <c r="JW85" s="89"/>
      <c r="JX85" s="89"/>
      <c r="JY85" s="89"/>
      <c r="JZ85" s="89"/>
      <c r="KA85" s="89"/>
      <c r="KB85" s="89"/>
      <c r="KC85" s="89"/>
      <c r="KD85" s="89"/>
      <c r="KE85" s="89"/>
      <c r="KF85" s="89"/>
      <c r="KG85" s="89"/>
      <c r="KH85" s="89"/>
      <c r="KI85" s="89"/>
      <c r="KJ85" s="89"/>
      <c r="KK85" s="89"/>
      <c r="KL85" s="89"/>
      <c r="KM85" s="89"/>
      <c r="KN85" s="89"/>
      <c r="KO85" s="89"/>
      <c r="KP85" s="89"/>
      <c r="KQ85" s="89"/>
      <c r="KR85" s="89"/>
      <c r="KS85" s="89"/>
      <c r="KT85" s="89"/>
      <c r="KU85" s="89"/>
      <c r="KV85" s="89"/>
      <c r="KW85" s="89"/>
      <c r="KX85" s="89"/>
      <c r="KY85" s="89"/>
      <c r="KZ85" s="89"/>
      <c r="LA85" s="89"/>
      <c r="LB85" s="89"/>
      <c r="LC85" s="89"/>
      <c r="LD85" s="89"/>
      <c r="LE85" s="89"/>
      <c r="LF85" s="89"/>
      <c r="LG85" s="89"/>
      <c r="LH85" s="89"/>
      <c r="LI85" s="89"/>
      <c r="LJ85" s="89"/>
      <c r="LK85" s="89"/>
      <c r="LL85" s="89"/>
      <c r="LM85" s="89"/>
      <c r="LN85" s="89"/>
      <c r="LO85" s="89"/>
      <c r="LP85" s="89"/>
      <c r="LQ85" s="89"/>
      <c r="LR85" s="89"/>
      <c r="LS85" s="89"/>
    </row>
    <row r="86" spans="1:331" s="83" customFormat="1">
      <c r="B86" s="106"/>
      <c r="C86" s="142"/>
      <c r="D86" s="142"/>
      <c r="E86" s="142"/>
      <c r="F86" s="142"/>
      <c r="G86" s="142"/>
      <c r="H86" s="142"/>
      <c r="I86" s="129"/>
      <c r="N86" s="109">
        <f t="shared" si="16"/>
        <v>0</v>
      </c>
      <c r="O86" s="110">
        <f>C86*BS!$B$9</f>
        <v>0</v>
      </c>
      <c r="P86" s="110">
        <f>D86*BS!$B$9</f>
        <v>0</v>
      </c>
      <c r="Q86" s="110">
        <f>E86*BS!$B$9</f>
        <v>0</v>
      </c>
      <c r="R86" s="110">
        <f>F86*BS!$B$9</f>
        <v>0</v>
      </c>
      <c r="S86" s="110">
        <f>G86*BS!$B$9</f>
        <v>0</v>
      </c>
      <c r="T86" s="110">
        <f>H86*BS!$B$9</f>
        <v>0</v>
      </c>
      <c r="U86" s="130">
        <f t="shared" si="17"/>
        <v>0</v>
      </c>
      <c r="V86" s="128"/>
      <c r="W86" s="128"/>
    </row>
    <row r="87" spans="1:331" s="83" customFormat="1">
      <c r="B87" s="106"/>
      <c r="C87" s="142"/>
      <c r="D87" s="142"/>
      <c r="E87" s="142"/>
      <c r="F87" s="142"/>
      <c r="G87" s="142"/>
      <c r="H87" s="142"/>
      <c r="I87" s="129"/>
      <c r="N87" s="109">
        <f t="shared" si="16"/>
        <v>0</v>
      </c>
      <c r="O87" s="110">
        <f>C87*BS!$B$9</f>
        <v>0</v>
      </c>
      <c r="P87" s="110">
        <f>D87*BS!$B$9</f>
        <v>0</v>
      </c>
      <c r="Q87" s="110">
        <f>E87*BS!$B$9</f>
        <v>0</v>
      </c>
      <c r="R87" s="110">
        <f>F87*BS!$B$9</f>
        <v>0</v>
      </c>
      <c r="S87" s="110">
        <f>G87*BS!$B$9</f>
        <v>0</v>
      </c>
      <c r="T87" s="110">
        <f>H87*BS!$B$9</f>
        <v>0</v>
      </c>
      <c r="U87" s="130">
        <f t="shared" si="17"/>
        <v>0</v>
      </c>
      <c r="V87" s="128"/>
      <c r="W87" s="128"/>
    </row>
    <row r="88" spans="1:331" s="83" customFormat="1">
      <c r="B88" s="106"/>
      <c r="C88" s="142"/>
      <c r="D88" s="142"/>
      <c r="E88" s="142"/>
      <c r="F88" s="142"/>
      <c r="G88" s="142"/>
      <c r="H88" s="142"/>
      <c r="I88" s="129"/>
      <c r="N88" s="109">
        <f t="shared" si="16"/>
        <v>0</v>
      </c>
      <c r="O88" s="110">
        <f>C88*BS!$B$9</f>
        <v>0</v>
      </c>
      <c r="P88" s="110">
        <f>D88*BS!$B$9</f>
        <v>0</v>
      </c>
      <c r="Q88" s="110">
        <f>E88*BS!$B$9</f>
        <v>0</v>
      </c>
      <c r="R88" s="110">
        <f>F88*BS!$B$9</f>
        <v>0</v>
      </c>
      <c r="S88" s="110">
        <f>G88*BS!$B$9</f>
        <v>0</v>
      </c>
      <c r="T88" s="110">
        <f>H88*BS!$B$9</f>
        <v>0</v>
      </c>
      <c r="U88" s="130">
        <f t="shared" si="17"/>
        <v>0</v>
      </c>
      <c r="V88" s="128"/>
      <c r="W88" s="128"/>
    </row>
    <row r="89" spans="1:331" s="83" customFormat="1">
      <c r="B89" s="106"/>
      <c r="C89" s="142"/>
      <c r="D89" s="142"/>
      <c r="E89" s="142"/>
      <c r="F89" s="142"/>
      <c r="G89" s="142"/>
      <c r="H89" s="142"/>
      <c r="I89" s="129"/>
      <c r="N89" s="109">
        <f t="shared" si="16"/>
        <v>0</v>
      </c>
      <c r="O89" s="110">
        <f>C89*BS!$B$9</f>
        <v>0</v>
      </c>
      <c r="P89" s="110">
        <f>D89*BS!$B$9</f>
        <v>0</v>
      </c>
      <c r="Q89" s="110">
        <f>E89*BS!$B$9</f>
        <v>0</v>
      </c>
      <c r="R89" s="110">
        <f>F89*BS!$B$9</f>
        <v>0</v>
      </c>
      <c r="S89" s="110">
        <f>G89*BS!$B$9</f>
        <v>0</v>
      </c>
      <c r="T89" s="110">
        <f>H89*BS!$B$9</f>
        <v>0</v>
      </c>
      <c r="U89" s="130">
        <f t="shared" si="17"/>
        <v>0</v>
      </c>
      <c r="V89" s="128"/>
      <c r="W89" s="128"/>
    </row>
    <row r="90" spans="1:331" s="83" customFormat="1">
      <c r="B90" s="106"/>
      <c r="C90" s="142"/>
      <c r="D90" s="142"/>
      <c r="E90" s="142"/>
      <c r="F90" s="142"/>
      <c r="G90" s="142"/>
      <c r="H90" s="142"/>
      <c r="I90" s="149"/>
      <c r="N90" s="109">
        <f t="shared" si="16"/>
        <v>0</v>
      </c>
      <c r="O90" s="110">
        <f>C90*BS!$B$9</f>
        <v>0</v>
      </c>
      <c r="P90" s="110">
        <f>D90*BS!$B$9</f>
        <v>0</v>
      </c>
      <c r="Q90" s="110">
        <f>E90*BS!$B$9</f>
        <v>0</v>
      </c>
      <c r="R90" s="110">
        <f>F90*BS!$B$9</f>
        <v>0</v>
      </c>
      <c r="S90" s="110">
        <f>G90*BS!$B$9</f>
        <v>0</v>
      </c>
      <c r="T90" s="110">
        <f>H90*BS!$B$9</f>
        <v>0</v>
      </c>
      <c r="U90" s="150">
        <f t="shared" si="17"/>
        <v>0</v>
      </c>
      <c r="V90" s="128"/>
      <c r="W90" s="128"/>
    </row>
    <row r="91" spans="1:331" s="83" customFormat="1">
      <c r="B91" s="106"/>
      <c r="C91" s="142"/>
      <c r="D91" s="142"/>
      <c r="E91" s="142"/>
      <c r="F91" s="142"/>
      <c r="G91" s="142"/>
      <c r="H91" s="142"/>
      <c r="I91" s="151"/>
      <c r="K91" s="152"/>
      <c r="N91" s="109">
        <f t="shared" si="16"/>
        <v>0</v>
      </c>
      <c r="O91" s="110">
        <f>C91*BS!$B$9</f>
        <v>0</v>
      </c>
      <c r="P91" s="110">
        <f>D91*BS!$B$9</f>
        <v>0</v>
      </c>
      <c r="Q91" s="110">
        <f>E91*BS!$B$9</f>
        <v>0</v>
      </c>
      <c r="R91" s="110">
        <f>F91*BS!$B$9</f>
        <v>0</v>
      </c>
      <c r="S91" s="110">
        <f>G91*BS!$B$9</f>
        <v>0</v>
      </c>
      <c r="T91" s="110">
        <f>H91*BS!$B$9</f>
        <v>0</v>
      </c>
      <c r="U91" s="150">
        <f t="shared" si="17"/>
        <v>0</v>
      </c>
      <c r="V91" s="145"/>
      <c r="W91" s="145"/>
    </row>
    <row r="92" spans="1:331" s="83" customFormat="1">
      <c r="B92" s="106"/>
      <c r="C92" s="142"/>
      <c r="D92" s="142"/>
      <c r="E92" s="142"/>
      <c r="F92" s="142"/>
      <c r="G92" s="142"/>
      <c r="H92" s="142"/>
      <c r="I92" s="151"/>
      <c r="K92" s="152"/>
      <c r="N92" s="109">
        <f t="shared" si="16"/>
        <v>0</v>
      </c>
      <c r="O92" s="110">
        <f>C92*BS!$B$9</f>
        <v>0</v>
      </c>
      <c r="P92" s="110">
        <f>D92*BS!$B$9</f>
        <v>0</v>
      </c>
      <c r="Q92" s="110">
        <f>E92*BS!$B$9</f>
        <v>0</v>
      </c>
      <c r="R92" s="110">
        <f>F92*BS!$B$9</f>
        <v>0</v>
      </c>
      <c r="S92" s="110">
        <f>G92*BS!$B$9</f>
        <v>0</v>
      </c>
      <c r="T92" s="110">
        <f>H92*BS!$B$9</f>
        <v>0</v>
      </c>
      <c r="U92" s="150">
        <f t="shared" si="17"/>
        <v>0</v>
      </c>
      <c r="V92" s="145"/>
      <c r="W92" s="145"/>
    </row>
    <row r="93" spans="1:331" s="83" customFormat="1">
      <c r="B93" s="106"/>
      <c r="C93" s="142"/>
      <c r="D93" s="142"/>
      <c r="E93" s="142"/>
      <c r="F93" s="142"/>
      <c r="G93" s="142"/>
      <c r="H93" s="142"/>
      <c r="I93" s="151"/>
      <c r="K93" s="152"/>
      <c r="N93" s="109">
        <f t="shared" si="16"/>
        <v>0</v>
      </c>
      <c r="O93" s="110">
        <f>C93*BS!$B$9</f>
        <v>0</v>
      </c>
      <c r="P93" s="110">
        <f>D93*BS!$B$9</f>
        <v>0</v>
      </c>
      <c r="Q93" s="110">
        <f>E93*BS!$B$9</f>
        <v>0</v>
      </c>
      <c r="R93" s="110">
        <f>F93*BS!$B$9</f>
        <v>0</v>
      </c>
      <c r="S93" s="110">
        <f>G93*BS!$B$9</f>
        <v>0</v>
      </c>
      <c r="T93" s="110">
        <f>H93*BS!$B$9</f>
        <v>0</v>
      </c>
      <c r="U93" s="150">
        <f t="shared" si="17"/>
        <v>0</v>
      </c>
      <c r="V93" s="145"/>
      <c r="W93" s="145"/>
    </row>
    <row r="94" spans="1:331" s="83" customFormat="1">
      <c r="B94" s="106"/>
      <c r="C94" s="142"/>
      <c r="D94" s="142"/>
      <c r="E94" s="142"/>
      <c r="F94" s="142"/>
      <c r="G94" s="142"/>
      <c r="H94" s="142"/>
      <c r="I94" s="151"/>
      <c r="K94" s="152"/>
      <c r="N94" s="109">
        <f t="shared" si="16"/>
        <v>0</v>
      </c>
      <c r="O94" s="110">
        <f>C94*BS!$B$9</f>
        <v>0</v>
      </c>
      <c r="P94" s="110">
        <f>D94*BS!$B$9</f>
        <v>0</v>
      </c>
      <c r="Q94" s="110">
        <f>E94*BS!$B$9</f>
        <v>0</v>
      </c>
      <c r="R94" s="110">
        <f>F94*BS!$B$9</f>
        <v>0</v>
      </c>
      <c r="S94" s="110">
        <f>G94*BS!$B$9</f>
        <v>0</v>
      </c>
      <c r="T94" s="110">
        <f>H94*BS!$B$9</f>
        <v>0</v>
      </c>
      <c r="U94" s="150">
        <f t="shared" si="17"/>
        <v>0</v>
      </c>
      <c r="V94" s="145"/>
      <c r="W94" s="145"/>
    </row>
    <row r="95" spans="1:331" s="83" customFormat="1">
      <c r="B95" s="106"/>
      <c r="C95" s="142"/>
      <c r="D95" s="142"/>
      <c r="E95" s="142"/>
      <c r="F95" s="142"/>
      <c r="G95" s="142"/>
      <c r="H95" s="142"/>
      <c r="I95" s="151"/>
      <c r="K95" s="152"/>
      <c r="N95" s="109">
        <f t="shared" si="16"/>
        <v>0</v>
      </c>
      <c r="O95" s="110">
        <f>C95*BS!$B$9</f>
        <v>0</v>
      </c>
      <c r="P95" s="110">
        <f>D95*BS!$B$9</f>
        <v>0</v>
      </c>
      <c r="Q95" s="110">
        <f>E95*BS!$B$9</f>
        <v>0</v>
      </c>
      <c r="R95" s="110">
        <f>F95*BS!$B$9</f>
        <v>0</v>
      </c>
      <c r="S95" s="110">
        <f>G95*BS!$B$9</f>
        <v>0</v>
      </c>
      <c r="T95" s="110">
        <f>H95*BS!$B$9</f>
        <v>0</v>
      </c>
      <c r="U95" s="150">
        <f t="shared" si="17"/>
        <v>0</v>
      </c>
      <c r="V95" s="145"/>
      <c r="W95" s="145"/>
    </row>
    <row r="96" spans="1:331" s="83" customFormat="1">
      <c r="B96" s="106"/>
      <c r="C96" s="142"/>
      <c r="D96" s="142"/>
      <c r="E96" s="142"/>
      <c r="F96" s="142"/>
      <c r="G96" s="142"/>
      <c r="H96" s="142"/>
      <c r="I96" s="151"/>
      <c r="K96" s="152"/>
      <c r="N96" s="109">
        <f t="shared" si="16"/>
        <v>0</v>
      </c>
      <c r="O96" s="110">
        <f>C96*BS!$B$9</f>
        <v>0</v>
      </c>
      <c r="P96" s="110">
        <f>D96*BS!$B$9</f>
        <v>0</v>
      </c>
      <c r="Q96" s="110">
        <f>E96*BS!$B$9</f>
        <v>0</v>
      </c>
      <c r="R96" s="110">
        <f>F96*BS!$B$9</f>
        <v>0</v>
      </c>
      <c r="S96" s="110">
        <f>G96*BS!$B$9</f>
        <v>0</v>
      </c>
      <c r="T96" s="110">
        <f>H96*BS!$B$9</f>
        <v>0</v>
      </c>
      <c r="U96" s="150">
        <f t="shared" si="17"/>
        <v>0</v>
      </c>
      <c r="V96" s="145"/>
      <c r="W96" s="145"/>
    </row>
    <row r="97" spans="1:331" s="83" customFormat="1">
      <c r="B97" s="100" t="s">
        <v>128</v>
      </c>
      <c r="C97" s="148">
        <f t="shared" ref="C97:H97" si="18">SUM(C86:C96)</f>
        <v>0</v>
      </c>
      <c r="D97" s="148">
        <f t="shared" si="18"/>
        <v>0</v>
      </c>
      <c r="E97" s="148">
        <f t="shared" si="18"/>
        <v>0</v>
      </c>
      <c r="F97" s="148">
        <f t="shared" si="18"/>
        <v>0</v>
      </c>
      <c r="G97" s="148">
        <f t="shared" si="18"/>
        <v>0</v>
      </c>
      <c r="H97" s="148">
        <f t="shared" si="18"/>
        <v>0</v>
      </c>
      <c r="I97" s="151"/>
      <c r="K97" s="152"/>
      <c r="N97" s="118" t="str">
        <f t="shared" si="16"/>
        <v xml:space="preserve">Total </v>
      </c>
      <c r="O97" s="119">
        <f>C97*BS!$B$9</f>
        <v>0</v>
      </c>
      <c r="P97" s="119">
        <f>D97*BS!$B$9</f>
        <v>0</v>
      </c>
      <c r="Q97" s="119">
        <f>E97*BS!$B$9</f>
        <v>0</v>
      </c>
      <c r="R97" s="119">
        <f>F97*BS!$B$9</f>
        <v>0</v>
      </c>
      <c r="S97" s="119">
        <f>G97*BS!$B$9</f>
        <v>0</v>
      </c>
      <c r="T97" s="119">
        <f>H97*BS!$B$9</f>
        <v>0</v>
      </c>
      <c r="U97" s="119">
        <f>I97*BS!$B$9</f>
        <v>0</v>
      </c>
      <c r="V97" s="145"/>
      <c r="W97" s="145"/>
    </row>
    <row r="98" spans="1:331" s="83" customFormat="1">
      <c r="B98" s="106"/>
      <c r="C98" s="142"/>
      <c r="D98" s="142"/>
      <c r="E98" s="142"/>
      <c r="F98" s="142"/>
      <c r="G98" s="142"/>
      <c r="H98" s="142"/>
      <c r="I98" s="151"/>
      <c r="K98" s="152"/>
      <c r="N98" s="109"/>
      <c r="O98" s="110"/>
      <c r="P98" s="110"/>
      <c r="Q98" s="110"/>
      <c r="R98" s="110"/>
      <c r="S98" s="110"/>
      <c r="T98" s="110"/>
      <c r="U98" s="111"/>
      <c r="V98" s="145"/>
      <c r="W98" s="145"/>
    </row>
    <row r="99" spans="1:331" s="121" customFormat="1">
      <c r="A99" s="89"/>
      <c r="B99" s="100" t="s">
        <v>136</v>
      </c>
      <c r="C99" s="153"/>
      <c r="D99" s="153"/>
      <c r="E99" s="153"/>
      <c r="F99" s="153"/>
      <c r="G99" s="153"/>
      <c r="H99" s="153"/>
      <c r="I99" s="151"/>
      <c r="J99" s="89"/>
      <c r="K99" s="154"/>
      <c r="L99" s="89"/>
      <c r="M99" s="89"/>
      <c r="N99" s="118" t="str">
        <f t="shared" ref="N99:N105" si="19">B99</f>
        <v xml:space="preserve">Adjustment: Depreciation </v>
      </c>
      <c r="O99" s="119">
        <f>C99*BS!$B$9</f>
        <v>0</v>
      </c>
      <c r="P99" s="119">
        <f>D99*BS!$B$9</f>
        <v>0</v>
      </c>
      <c r="Q99" s="119">
        <f>E99*BS!$B$9</f>
        <v>0</v>
      </c>
      <c r="R99" s="119">
        <f>F99*BS!$B$9</f>
        <v>0</v>
      </c>
      <c r="S99" s="119">
        <f>G99*BS!$B$9</f>
        <v>0</v>
      </c>
      <c r="T99" s="119">
        <f>H99*BS!$B$9</f>
        <v>0</v>
      </c>
      <c r="U99" s="155">
        <f t="shared" ref="U99:U111" si="20">I99</f>
        <v>0</v>
      </c>
      <c r="V99" s="145"/>
      <c r="W99" s="145"/>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89"/>
      <c r="BT99" s="89"/>
      <c r="BU99" s="89"/>
      <c r="BV99" s="89"/>
      <c r="BW99" s="89"/>
      <c r="BX99" s="89"/>
      <c r="BY99" s="89"/>
      <c r="BZ99" s="89"/>
      <c r="CA99" s="89"/>
      <c r="CB99" s="89"/>
      <c r="CC99" s="89"/>
      <c r="CD99" s="89"/>
      <c r="CE99" s="89"/>
      <c r="CF99" s="89"/>
      <c r="CG99" s="89"/>
      <c r="CH99" s="89"/>
      <c r="CI99" s="89"/>
      <c r="CJ99" s="89"/>
      <c r="CK99" s="89"/>
      <c r="CL99" s="89"/>
      <c r="CM99" s="89"/>
      <c r="CN99" s="89"/>
      <c r="CO99" s="89"/>
      <c r="CP99" s="89"/>
      <c r="CQ99" s="89"/>
      <c r="CR99" s="89"/>
      <c r="CS99" s="89"/>
      <c r="CT99" s="89"/>
      <c r="CU99" s="89"/>
      <c r="CV99" s="89"/>
      <c r="CW99" s="89"/>
      <c r="CX99" s="89"/>
      <c r="CY99" s="89"/>
      <c r="CZ99" s="89"/>
      <c r="DA99" s="89"/>
      <c r="DB99" s="89"/>
      <c r="DC99" s="89"/>
      <c r="DD99" s="89"/>
      <c r="DE99" s="89"/>
      <c r="DF99" s="89"/>
      <c r="DG99" s="89"/>
      <c r="DH99" s="89"/>
      <c r="DI99" s="89"/>
      <c r="DJ99" s="89"/>
      <c r="DK99" s="89"/>
      <c r="DL99" s="89"/>
      <c r="DM99" s="89"/>
      <c r="DN99" s="89"/>
      <c r="DO99" s="89"/>
      <c r="DP99" s="89"/>
      <c r="DQ99" s="89"/>
      <c r="DR99" s="89"/>
      <c r="DS99" s="89"/>
      <c r="DT99" s="89"/>
      <c r="DU99" s="89"/>
      <c r="DV99" s="89"/>
      <c r="DW99" s="89"/>
      <c r="DX99" s="89"/>
      <c r="DY99" s="89"/>
      <c r="DZ99" s="89"/>
      <c r="EA99" s="89"/>
      <c r="EB99" s="89"/>
      <c r="EC99" s="89"/>
      <c r="ED99" s="89"/>
      <c r="EE99" s="89"/>
      <c r="EF99" s="89"/>
      <c r="EG99" s="89"/>
      <c r="EH99" s="89"/>
      <c r="EI99" s="89"/>
      <c r="EJ99" s="89"/>
      <c r="EK99" s="89"/>
      <c r="EL99" s="89"/>
      <c r="EM99" s="89"/>
      <c r="EN99" s="89"/>
      <c r="EO99" s="89"/>
      <c r="EP99" s="89"/>
      <c r="EQ99" s="89"/>
      <c r="ER99" s="89"/>
      <c r="ES99" s="89"/>
      <c r="ET99" s="89"/>
      <c r="EU99" s="89"/>
      <c r="EV99" s="89"/>
      <c r="EW99" s="89"/>
      <c r="EX99" s="89"/>
      <c r="EY99" s="89"/>
      <c r="EZ99" s="89"/>
      <c r="FA99" s="89"/>
      <c r="FB99" s="89"/>
      <c r="FC99" s="89"/>
      <c r="FD99" s="89"/>
      <c r="FE99" s="89"/>
      <c r="FF99" s="89"/>
      <c r="FG99" s="89"/>
      <c r="FH99" s="89"/>
      <c r="FI99" s="89"/>
      <c r="FJ99" s="89"/>
      <c r="FK99" s="89"/>
      <c r="FL99" s="89"/>
      <c r="FM99" s="89"/>
      <c r="FN99" s="89"/>
      <c r="FO99" s="89"/>
      <c r="FP99" s="89"/>
      <c r="FQ99" s="89"/>
      <c r="FR99" s="89"/>
      <c r="FS99" s="89"/>
      <c r="FT99" s="89"/>
      <c r="FU99" s="89"/>
      <c r="FV99" s="89"/>
      <c r="FW99" s="89"/>
      <c r="FX99" s="89"/>
      <c r="FY99" s="89"/>
      <c r="FZ99" s="89"/>
      <c r="GA99" s="89"/>
      <c r="GB99" s="89"/>
      <c r="GC99" s="89"/>
      <c r="GD99" s="89"/>
      <c r="GE99" s="89"/>
      <c r="GF99" s="89"/>
      <c r="GG99" s="89"/>
      <c r="GH99" s="89"/>
      <c r="GI99" s="89"/>
      <c r="GJ99" s="89"/>
      <c r="GK99" s="89"/>
      <c r="GL99" s="89"/>
      <c r="GM99" s="89"/>
      <c r="GN99" s="89"/>
      <c r="GO99" s="89"/>
      <c r="GP99" s="89"/>
      <c r="GQ99" s="89"/>
      <c r="GR99" s="89"/>
      <c r="GS99" s="89"/>
      <c r="GT99" s="89"/>
      <c r="GU99" s="89"/>
      <c r="GV99" s="89"/>
      <c r="GW99" s="89"/>
      <c r="GX99" s="89"/>
      <c r="GY99" s="89"/>
      <c r="GZ99" s="89"/>
      <c r="HA99" s="89"/>
      <c r="HB99" s="89"/>
      <c r="HC99" s="89"/>
      <c r="HD99" s="89"/>
      <c r="HE99" s="89"/>
      <c r="HF99" s="89"/>
      <c r="HG99" s="89"/>
      <c r="HH99" s="89"/>
      <c r="HI99" s="89"/>
      <c r="HJ99" s="89"/>
      <c r="HK99" s="89"/>
      <c r="HL99" s="89"/>
      <c r="HM99" s="89"/>
      <c r="HN99" s="89"/>
      <c r="HO99" s="89"/>
      <c r="HP99" s="89"/>
      <c r="HQ99" s="89"/>
      <c r="HR99" s="89"/>
      <c r="HS99" s="89"/>
      <c r="HT99" s="89"/>
      <c r="HU99" s="89"/>
      <c r="HV99" s="89"/>
      <c r="HW99" s="89"/>
      <c r="HX99" s="89"/>
      <c r="HY99" s="89"/>
      <c r="HZ99" s="89"/>
      <c r="IA99" s="89"/>
      <c r="IB99" s="89"/>
      <c r="IC99" s="89"/>
      <c r="ID99" s="89"/>
      <c r="IE99" s="89"/>
      <c r="IF99" s="89"/>
      <c r="IG99" s="89"/>
      <c r="IH99" s="89"/>
      <c r="II99" s="89"/>
      <c r="IJ99" s="89"/>
      <c r="IK99" s="89"/>
      <c r="IL99" s="89"/>
      <c r="IM99" s="89"/>
      <c r="IN99" s="89"/>
      <c r="IO99" s="89"/>
      <c r="IP99" s="89"/>
      <c r="IQ99" s="89"/>
      <c r="IR99" s="89"/>
      <c r="IS99" s="89"/>
      <c r="IT99" s="89"/>
      <c r="IU99" s="89"/>
      <c r="IV99" s="89"/>
      <c r="IW99" s="89"/>
      <c r="IX99" s="89"/>
      <c r="IY99" s="89"/>
      <c r="IZ99" s="89"/>
      <c r="JA99" s="89"/>
      <c r="JB99" s="89"/>
      <c r="JC99" s="89"/>
      <c r="JD99" s="89"/>
      <c r="JE99" s="89"/>
      <c r="JF99" s="89"/>
      <c r="JG99" s="89"/>
      <c r="JH99" s="89"/>
      <c r="JI99" s="89"/>
      <c r="JJ99" s="89"/>
      <c r="JK99" s="89"/>
      <c r="JL99" s="89"/>
      <c r="JM99" s="89"/>
      <c r="JN99" s="89"/>
      <c r="JO99" s="89"/>
      <c r="JP99" s="89"/>
      <c r="JQ99" s="89"/>
      <c r="JR99" s="89"/>
      <c r="JS99" s="89"/>
      <c r="JT99" s="89"/>
      <c r="JU99" s="89"/>
      <c r="JV99" s="89"/>
      <c r="JW99" s="89"/>
      <c r="JX99" s="89"/>
      <c r="JY99" s="89"/>
      <c r="JZ99" s="89"/>
      <c r="KA99" s="89"/>
      <c r="KB99" s="89"/>
      <c r="KC99" s="89"/>
      <c r="KD99" s="89"/>
      <c r="KE99" s="89"/>
      <c r="KF99" s="89"/>
      <c r="KG99" s="89"/>
      <c r="KH99" s="89"/>
      <c r="KI99" s="89"/>
      <c r="KJ99" s="89"/>
      <c r="KK99" s="89"/>
      <c r="KL99" s="89"/>
      <c r="KM99" s="89"/>
      <c r="KN99" s="89"/>
      <c r="KO99" s="89"/>
      <c r="KP99" s="89"/>
      <c r="KQ99" s="89"/>
      <c r="KR99" s="89"/>
      <c r="KS99" s="89"/>
      <c r="KT99" s="89"/>
      <c r="KU99" s="89"/>
      <c r="KV99" s="89"/>
      <c r="KW99" s="89"/>
      <c r="KX99" s="89"/>
      <c r="KY99" s="89"/>
      <c r="KZ99" s="89"/>
      <c r="LA99" s="89"/>
      <c r="LB99" s="89"/>
      <c r="LC99" s="89"/>
      <c r="LD99" s="89"/>
      <c r="LE99" s="89"/>
      <c r="LF99" s="89"/>
      <c r="LG99" s="89"/>
      <c r="LH99" s="89"/>
      <c r="LI99" s="89"/>
      <c r="LJ99" s="89"/>
      <c r="LK99" s="89"/>
      <c r="LL99" s="89"/>
      <c r="LM99" s="89"/>
      <c r="LN99" s="89"/>
      <c r="LO99" s="89"/>
      <c r="LP99" s="89"/>
      <c r="LQ99" s="89"/>
      <c r="LR99" s="89"/>
      <c r="LS99" s="89"/>
    </row>
    <row r="100" spans="1:331" s="83" customFormat="1">
      <c r="B100" s="106"/>
      <c r="C100" s="156"/>
      <c r="D100" s="156"/>
      <c r="E100" s="156"/>
      <c r="F100" s="156"/>
      <c r="G100" s="156"/>
      <c r="H100" s="156"/>
      <c r="I100" s="151"/>
      <c r="K100" s="152"/>
      <c r="N100" s="109">
        <f t="shared" si="19"/>
        <v>0</v>
      </c>
      <c r="O100" s="110">
        <f>C100*BS!$B$9</f>
        <v>0</v>
      </c>
      <c r="P100" s="110">
        <f>D100*BS!$B$9</f>
        <v>0</v>
      </c>
      <c r="Q100" s="110">
        <f>E100*BS!$B$9</f>
        <v>0</v>
      </c>
      <c r="R100" s="110">
        <f>F100*BS!$B$9</f>
        <v>0</v>
      </c>
      <c r="S100" s="110">
        <f>G100*BS!$B$9</f>
        <v>0</v>
      </c>
      <c r="T100" s="110">
        <f>H100*BS!$B$9</f>
        <v>0</v>
      </c>
      <c r="U100" s="150">
        <f t="shared" si="20"/>
        <v>0</v>
      </c>
      <c r="V100" s="145"/>
      <c r="W100" s="145"/>
    </row>
    <row r="101" spans="1:331" s="83" customFormat="1">
      <c r="B101" s="106"/>
      <c r="C101" s="156"/>
      <c r="D101" s="142"/>
      <c r="E101" s="142"/>
      <c r="F101" s="142"/>
      <c r="G101" s="142"/>
      <c r="H101" s="142"/>
      <c r="I101" s="151"/>
      <c r="K101" s="152"/>
      <c r="N101" s="109">
        <f t="shared" si="19"/>
        <v>0</v>
      </c>
      <c r="O101" s="110">
        <f>C101*BS!$B$9</f>
        <v>0</v>
      </c>
      <c r="P101" s="110">
        <f>D101*BS!$B$9</f>
        <v>0</v>
      </c>
      <c r="Q101" s="110">
        <f>E101*BS!$B$9</f>
        <v>0</v>
      </c>
      <c r="R101" s="110">
        <f>F101*BS!$B$9</f>
        <v>0</v>
      </c>
      <c r="S101" s="110">
        <f>G101*BS!$B$9</f>
        <v>0</v>
      </c>
      <c r="T101" s="110">
        <f>H101*BS!$B$9</f>
        <v>0</v>
      </c>
      <c r="U101" s="150">
        <f t="shared" si="20"/>
        <v>0</v>
      </c>
      <c r="V101" s="145"/>
      <c r="W101" s="145"/>
    </row>
    <row r="102" spans="1:331" s="83" customFormat="1">
      <c r="B102" s="106"/>
      <c r="C102" s="156"/>
      <c r="D102" s="142"/>
      <c r="E102" s="142"/>
      <c r="F102" s="142"/>
      <c r="G102" s="142"/>
      <c r="H102" s="142"/>
      <c r="I102" s="151"/>
      <c r="K102" s="152"/>
      <c r="N102" s="109">
        <f t="shared" si="19"/>
        <v>0</v>
      </c>
      <c r="O102" s="110">
        <f>C102*BS!$B$9</f>
        <v>0</v>
      </c>
      <c r="P102" s="110">
        <f>D102*BS!$B$9</f>
        <v>0</v>
      </c>
      <c r="Q102" s="110">
        <f>E102*BS!$B$9</f>
        <v>0</v>
      </c>
      <c r="R102" s="110">
        <f>F102*BS!$B$9</f>
        <v>0</v>
      </c>
      <c r="S102" s="110">
        <f>G102*BS!$B$9</f>
        <v>0</v>
      </c>
      <c r="T102" s="110">
        <f>H102*BS!$B$9</f>
        <v>0</v>
      </c>
      <c r="U102" s="150">
        <f t="shared" si="20"/>
        <v>0</v>
      </c>
      <c r="V102" s="145"/>
      <c r="W102" s="145"/>
    </row>
    <row r="103" spans="1:331" s="83" customFormat="1">
      <c r="B103" s="106"/>
      <c r="C103" s="156"/>
      <c r="D103" s="142"/>
      <c r="E103" s="142"/>
      <c r="F103" s="142"/>
      <c r="G103" s="142"/>
      <c r="H103" s="142"/>
      <c r="I103" s="151"/>
      <c r="K103" s="152"/>
      <c r="N103" s="109">
        <f t="shared" si="19"/>
        <v>0</v>
      </c>
      <c r="O103" s="110">
        <f>C103*BS!$B$9</f>
        <v>0</v>
      </c>
      <c r="P103" s="110">
        <f>D103*BS!$B$9</f>
        <v>0</v>
      </c>
      <c r="Q103" s="110">
        <f>E103*BS!$B$9</f>
        <v>0</v>
      </c>
      <c r="R103" s="110">
        <f>F103*BS!$B$9</f>
        <v>0</v>
      </c>
      <c r="S103" s="110">
        <f>G103*BS!$B$9</f>
        <v>0</v>
      </c>
      <c r="T103" s="110">
        <f>H103*BS!$B$9</f>
        <v>0</v>
      </c>
      <c r="U103" s="150">
        <f t="shared" si="20"/>
        <v>0</v>
      </c>
      <c r="V103" s="145"/>
      <c r="W103" s="145"/>
    </row>
    <row r="104" spans="1:331" s="83" customFormat="1">
      <c r="B104" s="106"/>
      <c r="C104" s="156"/>
      <c r="D104" s="156"/>
      <c r="E104" s="156"/>
      <c r="F104" s="156"/>
      <c r="G104" s="156"/>
      <c r="H104" s="156"/>
      <c r="I104" s="151"/>
      <c r="K104" s="152"/>
      <c r="N104" s="109">
        <f t="shared" si="19"/>
        <v>0</v>
      </c>
      <c r="O104" s="110">
        <f>C104*BS!$B$9</f>
        <v>0</v>
      </c>
      <c r="P104" s="110">
        <f>D104*BS!$B$9</f>
        <v>0</v>
      </c>
      <c r="Q104" s="110">
        <f>E104*BS!$B$9</f>
        <v>0</v>
      </c>
      <c r="R104" s="110">
        <f>F104*BS!$B$9</f>
        <v>0</v>
      </c>
      <c r="S104" s="110">
        <f>G104*BS!$B$9</f>
        <v>0</v>
      </c>
      <c r="T104" s="110">
        <f>H104*BS!$B$9</f>
        <v>0</v>
      </c>
      <c r="U104" s="150">
        <f t="shared" si="20"/>
        <v>0</v>
      </c>
      <c r="V104" s="145"/>
      <c r="W104" s="145"/>
    </row>
    <row r="105" spans="1:331" s="83" customFormat="1">
      <c r="B105" s="106"/>
      <c r="C105" s="156"/>
      <c r="D105" s="156"/>
      <c r="E105" s="156"/>
      <c r="F105" s="156"/>
      <c r="G105" s="156"/>
      <c r="H105" s="156"/>
      <c r="I105" s="151"/>
      <c r="K105" s="152"/>
      <c r="N105" s="109">
        <f t="shared" si="19"/>
        <v>0</v>
      </c>
      <c r="O105" s="110">
        <f>C105*BS!$B$9</f>
        <v>0</v>
      </c>
      <c r="P105" s="110">
        <f>D105*BS!$B$9</f>
        <v>0</v>
      </c>
      <c r="Q105" s="110">
        <f>E105*BS!$B$9</f>
        <v>0</v>
      </c>
      <c r="R105" s="110">
        <f>F105*BS!$B$9</f>
        <v>0</v>
      </c>
      <c r="S105" s="110">
        <f>G105*BS!$B$9</f>
        <v>0</v>
      </c>
      <c r="T105" s="110">
        <f>H105*BS!$B$9</f>
        <v>0</v>
      </c>
      <c r="U105" s="150">
        <f t="shared" si="20"/>
        <v>0</v>
      </c>
      <c r="V105" s="145"/>
      <c r="W105" s="145"/>
    </row>
    <row r="106" spans="1:331" s="83" customFormat="1">
      <c r="B106" s="106"/>
      <c r="C106" s="156"/>
      <c r="D106" s="156"/>
      <c r="E106" s="156"/>
      <c r="F106" s="156"/>
      <c r="G106" s="156"/>
      <c r="H106" s="156"/>
      <c r="I106" s="151"/>
      <c r="K106" s="152"/>
      <c r="N106" s="109"/>
      <c r="O106" s="110">
        <f>C106*BS!$B$9</f>
        <v>0</v>
      </c>
      <c r="P106" s="110">
        <f>D106*BS!$B$9</f>
        <v>0</v>
      </c>
      <c r="Q106" s="110">
        <f>E106*BS!$B$9</f>
        <v>0</v>
      </c>
      <c r="R106" s="110">
        <f>F106*BS!$B$9</f>
        <v>0</v>
      </c>
      <c r="S106" s="110">
        <f>G106*BS!$B$9</f>
        <v>0</v>
      </c>
      <c r="T106" s="110">
        <f>H106*BS!$B$9</f>
        <v>0</v>
      </c>
      <c r="U106" s="150">
        <f t="shared" si="20"/>
        <v>0</v>
      </c>
      <c r="V106" s="145"/>
      <c r="W106" s="145"/>
    </row>
    <row r="107" spans="1:331" s="83" customFormat="1">
      <c r="B107" s="106"/>
      <c r="C107" s="156"/>
      <c r="D107" s="156"/>
      <c r="E107" s="156"/>
      <c r="F107" s="156"/>
      <c r="G107" s="156"/>
      <c r="H107" s="156"/>
      <c r="I107" s="151"/>
      <c r="K107" s="152"/>
      <c r="N107" s="109"/>
      <c r="O107" s="110">
        <f>C107*BS!$B$9</f>
        <v>0</v>
      </c>
      <c r="P107" s="110">
        <f>D107*BS!$B$9</f>
        <v>0</v>
      </c>
      <c r="Q107" s="110">
        <f>E107*BS!$B$9</f>
        <v>0</v>
      </c>
      <c r="R107" s="110">
        <f>F107*BS!$B$9</f>
        <v>0</v>
      </c>
      <c r="S107" s="110">
        <f>G107*BS!$B$9</f>
        <v>0</v>
      </c>
      <c r="T107" s="110">
        <f>H107*BS!$B$9</f>
        <v>0</v>
      </c>
      <c r="U107" s="150">
        <f t="shared" si="20"/>
        <v>0</v>
      </c>
      <c r="V107" s="145"/>
      <c r="W107" s="145"/>
    </row>
    <row r="108" spans="1:331" s="83" customFormat="1">
      <c r="B108" s="106"/>
      <c r="C108" s="156"/>
      <c r="D108" s="156"/>
      <c r="E108" s="156"/>
      <c r="F108" s="156"/>
      <c r="G108" s="156"/>
      <c r="H108" s="156"/>
      <c r="I108" s="151"/>
      <c r="K108" s="152"/>
      <c r="N108" s="109"/>
      <c r="O108" s="110">
        <f>C108*BS!$B$9</f>
        <v>0</v>
      </c>
      <c r="P108" s="110">
        <f>D108*BS!$B$9</f>
        <v>0</v>
      </c>
      <c r="Q108" s="110">
        <f>E108*BS!$B$9</f>
        <v>0</v>
      </c>
      <c r="R108" s="110">
        <f>F108*BS!$B$9</f>
        <v>0</v>
      </c>
      <c r="S108" s="110">
        <f>G108*BS!$B$9</f>
        <v>0</v>
      </c>
      <c r="T108" s="110">
        <f>H108*BS!$B$9</f>
        <v>0</v>
      </c>
      <c r="U108" s="150">
        <f t="shared" si="20"/>
        <v>0</v>
      </c>
      <c r="V108" s="145"/>
      <c r="W108" s="145"/>
    </row>
    <row r="109" spans="1:331" s="83" customFormat="1">
      <c r="B109" s="106"/>
      <c r="C109" s="156"/>
      <c r="D109" s="156"/>
      <c r="E109" s="156"/>
      <c r="F109" s="156"/>
      <c r="G109" s="156"/>
      <c r="H109" s="156"/>
      <c r="I109" s="151"/>
      <c r="K109" s="152"/>
      <c r="N109" s="109"/>
      <c r="O109" s="110">
        <f>C109*BS!$B$9</f>
        <v>0</v>
      </c>
      <c r="P109" s="110">
        <f>D109*BS!$B$9</f>
        <v>0</v>
      </c>
      <c r="Q109" s="110">
        <f>E109*BS!$B$9</f>
        <v>0</v>
      </c>
      <c r="R109" s="110">
        <f>F109*BS!$B$9</f>
        <v>0</v>
      </c>
      <c r="S109" s="110">
        <f>G109*BS!$B$9</f>
        <v>0</v>
      </c>
      <c r="T109" s="110">
        <f>H109*BS!$B$9</f>
        <v>0</v>
      </c>
      <c r="U109" s="150">
        <f t="shared" si="20"/>
        <v>0</v>
      </c>
      <c r="V109" s="145"/>
      <c r="W109" s="145"/>
    </row>
    <row r="110" spans="1:331" s="83" customFormat="1">
      <c r="B110" s="106"/>
      <c r="C110" s="156"/>
      <c r="D110" s="156"/>
      <c r="E110" s="156"/>
      <c r="F110" s="156"/>
      <c r="G110" s="156"/>
      <c r="H110" s="156"/>
      <c r="I110" s="151"/>
      <c r="K110" s="152"/>
      <c r="N110" s="109">
        <f>B110</f>
        <v>0</v>
      </c>
      <c r="O110" s="110">
        <f>C110*BS!$B$9</f>
        <v>0</v>
      </c>
      <c r="P110" s="110">
        <f>D110*BS!$B$9</f>
        <v>0</v>
      </c>
      <c r="Q110" s="110">
        <f>E110*BS!$B$9</f>
        <v>0</v>
      </c>
      <c r="R110" s="110">
        <f>F110*BS!$B$9</f>
        <v>0</v>
      </c>
      <c r="S110" s="110">
        <f>G110*BS!$B$9</f>
        <v>0</v>
      </c>
      <c r="T110" s="110">
        <f>H110*BS!$B$9</f>
        <v>0</v>
      </c>
      <c r="U110" s="150">
        <f t="shared" si="20"/>
        <v>0</v>
      </c>
      <c r="V110" s="145"/>
      <c r="W110" s="145"/>
    </row>
    <row r="111" spans="1:331" s="83" customFormat="1">
      <c r="B111" s="100" t="s">
        <v>128</v>
      </c>
      <c r="C111" s="148">
        <f t="shared" ref="C111:H111" si="21">SUM(C100:C110)</f>
        <v>0</v>
      </c>
      <c r="D111" s="148">
        <f t="shared" si="21"/>
        <v>0</v>
      </c>
      <c r="E111" s="148">
        <f t="shared" si="21"/>
        <v>0</v>
      </c>
      <c r="F111" s="148">
        <f t="shared" si="21"/>
        <v>0</v>
      </c>
      <c r="G111" s="148">
        <f t="shared" si="21"/>
        <v>0</v>
      </c>
      <c r="H111" s="148">
        <f t="shared" si="21"/>
        <v>0</v>
      </c>
      <c r="I111" s="151"/>
      <c r="K111" s="152"/>
      <c r="N111" s="118" t="str">
        <f>B111</f>
        <v xml:space="preserve">Total </v>
      </c>
      <c r="O111" s="119">
        <f>C111*BS!$B$9</f>
        <v>0</v>
      </c>
      <c r="P111" s="119">
        <f>D111*BS!$B$9</f>
        <v>0</v>
      </c>
      <c r="Q111" s="119">
        <f>E111*BS!$B$9</f>
        <v>0</v>
      </c>
      <c r="R111" s="119">
        <f>F111*BS!$B$9</f>
        <v>0</v>
      </c>
      <c r="S111" s="119">
        <f>G111*BS!$B$9</f>
        <v>0</v>
      </c>
      <c r="T111" s="119">
        <f>H111*BS!$B$9</f>
        <v>0</v>
      </c>
      <c r="U111" s="155">
        <f t="shared" si="20"/>
        <v>0</v>
      </c>
      <c r="V111" s="145"/>
      <c r="W111" s="145"/>
    </row>
    <row r="112" spans="1:331" s="83" customFormat="1">
      <c r="B112" s="106"/>
      <c r="C112" s="156"/>
      <c r="D112" s="156"/>
      <c r="E112" s="156"/>
      <c r="F112" s="156"/>
      <c r="G112" s="156"/>
      <c r="H112" s="156"/>
      <c r="I112" s="151"/>
      <c r="K112" s="152"/>
      <c r="N112" s="109"/>
      <c r="O112" s="110"/>
      <c r="P112" s="110"/>
      <c r="Q112" s="110"/>
      <c r="R112" s="110"/>
      <c r="S112" s="110"/>
      <c r="T112" s="110"/>
      <c r="U112" s="111"/>
      <c r="V112" s="145"/>
      <c r="W112" s="145"/>
    </row>
    <row r="113" spans="1:331" s="121" customFormat="1">
      <c r="A113" s="89"/>
      <c r="B113" s="100" t="s">
        <v>137</v>
      </c>
      <c r="C113" s="157"/>
      <c r="D113" s="157"/>
      <c r="E113" s="157"/>
      <c r="F113" s="157"/>
      <c r="G113" s="157"/>
      <c r="H113" s="157"/>
      <c r="I113" s="136"/>
      <c r="J113" s="89"/>
      <c r="K113" s="89"/>
      <c r="L113" s="89"/>
      <c r="M113" s="89"/>
      <c r="N113" s="118" t="str">
        <f t="shared" ref="N113:N124" si="22">B113</f>
        <v>Other Tangible Assets</v>
      </c>
      <c r="O113" s="119"/>
      <c r="P113" s="119"/>
      <c r="Q113" s="119"/>
      <c r="R113" s="119"/>
      <c r="S113" s="119"/>
      <c r="T113" s="119"/>
      <c r="U113" s="127"/>
      <c r="V113" s="145"/>
      <c r="W113" s="145"/>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89"/>
      <c r="BT113" s="89"/>
      <c r="BU113" s="89"/>
      <c r="BV113" s="89"/>
      <c r="BW113" s="89"/>
      <c r="BX113" s="89"/>
      <c r="BY113" s="89"/>
      <c r="BZ113" s="89"/>
      <c r="CA113" s="89"/>
      <c r="CB113" s="89"/>
      <c r="CC113" s="89"/>
      <c r="CD113" s="89"/>
      <c r="CE113" s="89"/>
      <c r="CF113" s="89"/>
      <c r="CG113" s="89"/>
      <c r="CH113" s="89"/>
      <c r="CI113" s="89"/>
      <c r="CJ113" s="89"/>
      <c r="CK113" s="89"/>
      <c r="CL113" s="89"/>
      <c r="CM113" s="89"/>
      <c r="CN113" s="89"/>
      <c r="CO113" s="89"/>
      <c r="CP113" s="89"/>
      <c r="CQ113" s="89"/>
      <c r="CR113" s="89"/>
      <c r="CS113" s="89"/>
      <c r="CT113" s="89"/>
      <c r="CU113" s="89"/>
      <c r="CV113" s="89"/>
      <c r="CW113" s="89"/>
      <c r="CX113" s="89"/>
      <c r="CY113" s="89"/>
      <c r="CZ113" s="89"/>
      <c r="DA113" s="89"/>
      <c r="DB113" s="89"/>
      <c r="DC113" s="89"/>
      <c r="DD113" s="89"/>
      <c r="DE113" s="89"/>
      <c r="DF113" s="89"/>
      <c r="DG113" s="89"/>
      <c r="DH113" s="89"/>
      <c r="DI113" s="89"/>
      <c r="DJ113" s="89"/>
      <c r="DK113" s="89"/>
      <c r="DL113" s="89"/>
      <c r="DM113" s="89"/>
      <c r="DN113" s="89"/>
      <c r="DO113" s="89"/>
      <c r="DP113" s="89"/>
      <c r="DQ113" s="89"/>
      <c r="DR113" s="89"/>
      <c r="DS113" s="89"/>
      <c r="DT113" s="89"/>
      <c r="DU113" s="89"/>
      <c r="DV113" s="89"/>
      <c r="DW113" s="89"/>
      <c r="DX113" s="89"/>
      <c r="DY113" s="89"/>
      <c r="DZ113" s="89"/>
      <c r="EA113" s="89"/>
      <c r="EB113" s="89"/>
      <c r="EC113" s="89"/>
      <c r="ED113" s="89"/>
      <c r="EE113" s="89"/>
      <c r="EF113" s="89"/>
      <c r="EG113" s="89"/>
      <c r="EH113" s="89"/>
      <c r="EI113" s="89"/>
      <c r="EJ113" s="89"/>
      <c r="EK113" s="89"/>
      <c r="EL113" s="89"/>
      <c r="EM113" s="89"/>
      <c r="EN113" s="89"/>
      <c r="EO113" s="89"/>
      <c r="EP113" s="89"/>
      <c r="EQ113" s="89"/>
      <c r="ER113" s="89"/>
      <c r="ES113" s="89"/>
      <c r="ET113" s="89"/>
      <c r="EU113" s="89"/>
      <c r="EV113" s="89"/>
      <c r="EW113" s="89"/>
      <c r="EX113" s="89"/>
      <c r="EY113" s="89"/>
      <c r="EZ113" s="89"/>
      <c r="FA113" s="89"/>
      <c r="FB113" s="89"/>
      <c r="FC113" s="89"/>
      <c r="FD113" s="89"/>
      <c r="FE113" s="89"/>
      <c r="FF113" s="89"/>
      <c r="FG113" s="89"/>
      <c r="FH113" s="89"/>
      <c r="FI113" s="89"/>
      <c r="FJ113" s="89"/>
      <c r="FK113" s="89"/>
      <c r="FL113" s="89"/>
      <c r="FM113" s="89"/>
      <c r="FN113" s="89"/>
      <c r="FO113" s="89"/>
      <c r="FP113" s="89"/>
      <c r="FQ113" s="89"/>
      <c r="FR113" s="89"/>
      <c r="FS113" s="89"/>
      <c r="FT113" s="89"/>
      <c r="FU113" s="89"/>
      <c r="FV113" s="89"/>
      <c r="FW113" s="89"/>
      <c r="FX113" s="89"/>
      <c r="FY113" s="89"/>
      <c r="FZ113" s="89"/>
      <c r="GA113" s="89"/>
      <c r="GB113" s="89"/>
      <c r="GC113" s="89"/>
      <c r="GD113" s="89"/>
      <c r="GE113" s="89"/>
      <c r="GF113" s="89"/>
      <c r="GG113" s="89"/>
      <c r="GH113" s="89"/>
      <c r="GI113" s="89"/>
      <c r="GJ113" s="89"/>
      <c r="GK113" s="89"/>
      <c r="GL113" s="89"/>
      <c r="GM113" s="89"/>
      <c r="GN113" s="89"/>
      <c r="GO113" s="89"/>
      <c r="GP113" s="89"/>
      <c r="GQ113" s="89"/>
      <c r="GR113" s="89"/>
      <c r="GS113" s="89"/>
      <c r="GT113" s="89"/>
      <c r="GU113" s="89"/>
      <c r="GV113" s="89"/>
      <c r="GW113" s="89"/>
      <c r="GX113" s="89"/>
      <c r="GY113" s="89"/>
      <c r="GZ113" s="89"/>
      <c r="HA113" s="89"/>
      <c r="HB113" s="89"/>
      <c r="HC113" s="89"/>
      <c r="HD113" s="89"/>
      <c r="HE113" s="89"/>
      <c r="HF113" s="89"/>
      <c r="HG113" s="89"/>
      <c r="HH113" s="89"/>
      <c r="HI113" s="89"/>
      <c r="HJ113" s="89"/>
      <c r="HK113" s="89"/>
      <c r="HL113" s="89"/>
      <c r="HM113" s="89"/>
      <c r="HN113" s="89"/>
      <c r="HO113" s="89"/>
      <c r="HP113" s="89"/>
      <c r="HQ113" s="89"/>
      <c r="HR113" s="89"/>
      <c r="HS113" s="89"/>
      <c r="HT113" s="89"/>
      <c r="HU113" s="89"/>
      <c r="HV113" s="89"/>
      <c r="HW113" s="89"/>
      <c r="HX113" s="89"/>
      <c r="HY113" s="89"/>
      <c r="HZ113" s="89"/>
      <c r="IA113" s="89"/>
      <c r="IB113" s="89"/>
      <c r="IC113" s="89"/>
      <c r="ID113" s="89"/>
      <c r="IE113" s="89"/>
      <c r="IF113" s="89"/>
      <c r="IG113" s="89"/>
      <c r="IH113" s="89"/>
      <c r="II113" s="89"/>
      <c r="IJ113" s="89"/>
      <c r="IK113" s="89"/>
      <c r="IL113" s="89"/>
      <c r="IM113" s="89"/>
      <c r="IN113" s="89"/>
      <c r="IO113" s="89"/>
      <c r="IP113" s="89"/>
      <c r="IQ113" s="89"/>
      <c r="IR113" s="89"/>
      <c r="IS113" s="89"/>
      <c r="IT113" s="89"/>
      <c r="IU113" s="89"/>
      <c r="IV113" s="89"/>
      <c r="IW113" s="89"/>
      <c r="IX113" s="89"/>
      <c r="IY113" s="89"/>
      <c r="IZ113" s="89"/>
      <c r="JA113" s="89"/>
      <c r="JB113" s="89"/>
      <c r="JC113" s="89"/>
      <c r="JD113" s="89"/>
      <c r="JE113" s="89"/>
      <c r="JF113" s="89"/>
      <c r="JG113" s="89"/>
      <c r="JH113" s="89"/>
      <c r="JI113" s="89"/>
      <c r="JJ113" s="89"/>
      <c r="JK113" s="89"/>
      <c r="JL113" s="89"/>
      <c r="JM113" s="89"/>
      <c r="JN113" s="89"/>
      <c r="JO113" s="89"/>
      <c r="JP113" s="89"/>
      <c r="JQ113" s="89"/>
      <c r="JR113" s="89"/>
      <c r="JS113" s="89"/>
      <c r="JT113" s="89"/>
      <c r="JU113" s="89"/>
      <c r="JV113" s="89"/>
      <c r="JW113" s="89"/>
      <c r="JX113" s="89"/>
      <c r="JY113" s="89"/>
      <c r="JZ113" s="89"/>
      <c r="KA113" s="89"/>
      <c r="KB113" s="89"/>
      <c r="KC113" s="89"/>
      <c r="KD113" s="89"/>
      <c r="KE113" s="89"/>
      <c r="KF113" s="89"/>
      <c r="KG113" s="89"/>
      <c r="KH113" s="89"/>
      <c r="KI113" s="89"/>
      <c r="KJ113" s="89"/>
      <c r="KK113" s="89"/>
      <c r="KL113" s="89"/>
      <c r="KM113" s="89"/>
      <c r="KN113" s="89"/>
      <c r="KO113" s="89"/>
      <c r="KP113" s="89"/>
      <c r="KQ113" s="89"/>
      <c r="KR113" s="89"/>
      <c r="KS113" s="89"/>
      <c r="KT113" s="89"/>
      <c r="KU113" s="89"/>
      <c r="KV113" s="89"/>
      <c r="KW113" s="89"/>
      <c r="KX113" s="89"/>
      <c r="KY113" s="89"/>
      <c r="KZ113" s="89"/>
      <c r="LA113" s="89"/>
      <c r="LB113" s="89"/>
      <c r="LC113" s="89"/>
      <c r="LD113" s="89"/>
      <c r="LE113" s="89"/>
      <c r="LF113" s="89"/>
      <c r="LG113" s="89"/>
      <c r="LH113" s="89"/>
      <c r="LI113" s="89"/>
      <c r="LJ113" s="89"/>
      <c r="LK113" s="89"/>
      <c r="LL113" s="89"/>
      <c r="LM113" s="89"/>
      <c r="LN113" s="89"/>
      <c r="LO113" s="89"/>
      <c r="LP113" s="89"/>
      <c r="LQ113" s="89"/>
      <c r="LR113" s="89"/>
      <c r="LS113" s="89"/>
    </row>
    <row r="114" spans="1:331" s="83" customFormat="1">
      <c r="B114" s="106"/>
      <c r="C114" s="142"/>
      <c r="D114" s="142"/>
      <c r="E114" s="142"/>
      <c r="F114" s="142"/>
      <c r="G114" s="142"/>
      <c r="H114" s="142"/>
      <c r="I114" s="149"/>
      <c r="N114" s="109">
        <f t="shared" si="22"/>
        <v>0</v>
      </c>
      <c r="O114" s="110">
        <f>C114*BS!$B$9</f>
        <v>0</v>
      </c>
      <c r="P114" s="110">
        <f>D114*BS!$B$9</f>
        <v>0</v>
      </c>
      <c r="Q114" s="110">
        <f>E114*BS!$B$9</f>
        <v>0</v>
      </c>
      <c r="R114" s="110">
        <f>F114*BS!$B$9</f>
        <v>0</v>
      </c>
      <c r="S114" s="110">
        <f>G114*BS!$B$9</f>
        <v>0</v>
      </c>
      <c r="T114" s="110">
        <f>H114*BS!$B$9</f>
        <v>0</v>
      </c>
      <c r="U114" s="150">
        <f t="shared" ref="U114:U124" si="23">I114</f>
        <v>0</v>
      </c>
      <c r="V114" s="128"/>
      <c r="W114" s="128"/>
    </row>
    <row r="115" spans="1:331" s="83" customFormat="1">
      <c r="B115" s="106"/>
      <c r="C115" s="142"/>
      <c r="D115" s="142"/>
      <c r="E115" s="142"/>
      <c r="F115" s="142"/>
      <c r="G115" s="142"/>
      <c r="H115" s="142"/>
      <c r="I115" s="149"/>
      <c r="N115" s="109">
        <f t="shared" si="22"/>
        <v>0</v>
      </c>
      <c r="O115" s="110">
        <f>C115*BS!$B$9</f>
        <v>0</v>
      </c>
      <c r="P115" s="110">
        <f>D115*BS!$B$9</f>
        <v>0</v>
      </c>
      <c r="Q115" s="110">
        <f>E115*BS!$B$9</f>
        <v>0</v>
      </c>
      <c r="R115" s="110">
        <f>F115*BS!$B$9</f>
        <v>0</v>
      </c>
      <c r="S115" s="110">
        <f>G115*BS!$B$9</f>
        <v>0</v>
      </c>
      <c r="T115" s="110">
        <f>H115*BS!$B$9</f>
        <v>0</v>
      </c>
      <c r="U115" s="150">
        <f t="shared" si="23"/>
        <v>0</v>
      </c>
      <c r="V115" s="128"/>
      <c r="W115" s="128"/>
    </row>
    <row r="116" spans="1:331" s="83" customFormat="1">
      <c r="B116" s="106"/>
      <c r="C116" s="142"/>
      <c r="D116" s="142"/>
      <c r="E116" s="142"/>
      <c r="F116" s="142"/>
      <c r="G116" s="142"/>
      <c r="H116" s="142"/>
      <c r="I116" s="149"/>
      <c r="N116" s="109">
        <f t="shared" si="22"/>
        <v>0</v>
      </c>
      <c r="O116" s="110">
        <f>C116*BS!$B$9</f>
        <v>0</v>
      </c>
      <c r="P116" s="110">
        <f>D116*BS!$B$9</f>
        <v>0</v>
      </c>
      <c r="Q116" s="110">
        <f>E116*BS!$B$9</f>
        <v>0</v>
      </c>
      <c r="R116" s="110">
        <f>F116*BS!$B$9</f>
        <v>0</v>
      </c>
      <c r="S116" s="110">
        <f>G116*BS!$B$9</f>
        <v>0</v>
      </c>
      <c r="T116" s="110">
        <f>H116*BS!$B$9</f>
        <v>0</v>
      </c>
      <c r="U116" s="150">
        <f t="shared" si="23"/>
        <v>0</v>
      </c>
      <c r="V116" s="128"/>
      <c r="W116" s="128"/>
    </row>
    <row r="117" spans="1:331" s="83" customFormat="1">
      <c r="B117" s="106"/>
      <c r="C117" s="142"/>
      <c r="D117" s="142"/>
      <c r="E117" s="142"/>
      <c r="F117" s="142"/>
      <c r="G117" s="142"/>
      <c r="H117" s="142"/>
      <c r="I117" s="149"/>
      <c r="N117" s="109">
        <f t="shared" si="22"/>
        <v>0</v>
      </c>
      <c r="O117" s="110">
        <f>C117*BS!$B$9</f>
        <v>0</v>
      </c>
      <c r="P117" s="110">
        <f>D117*BS!$B$9</f>
        <v>0</v>
      </c>
      <c r="Q117" s="110">
        <f>E117*BS!$B$9</f>
        <v>0</v>
      </c>
      <c r="R117" s="110">
        <f>F117*BS!$B$9</f>
        <v>0</v>
      </c>
      <c r="S117" s="110">
        <f>G117*BS!$B$9</f>
        <v>0</v>
      </c>
      <c r="T117" s="110">
        <f>H117*BS!$B$9</f>
        <v>0</v>
      </c>
      <c r="U117" s="150">
        <f t="shared" si="23"/>
        <v>0</v>
      </c>
      <c r="V117" s="128"/>
      <c r="W117" s="128"/>
    </row>
    <row r="118" spans="1:331" s="83" customFormat="1">
      <c r="B118" s="106"/>
      <c r="C118" s="142"/>
      <c r="D118" s="142"/>
      <c r="E118" s="142"/>
      <c r="F118" s="142"/>
      <c r="G118" s="142"/>
      <c r="H118" s="142"/>
      <c r="I118" s="149"/>
      <c r="N118" s="109">
        <f t="shared" si="22"/>
        <v>0</v>
      </c>
      <c r="O118" s="110">
        <f>C118*BS!$B$9</f>
        <v>0</v>
      </c>
      <c r="P118" s="110">
        <f>D118*BS!$B$9</f>
        <v>0</v>
      </c>
      <c r="Q118" s="110">
        <f>E118*BS!$B$9</f>
        <v>0</v>
      </c>
      <c r="R118" s="110">
        <f>F118*BS!$B$9</f>
        <v>0</v>
      </c>
      <c r="S118" s="110">
        <f>G118*BS!$B$9</f>
        <v>0</v>
      </c>
      <c r="T118" s="110">
        <f>H118*BS!$B$9</f>
        <v>0</v>
      </c>
      <c r="U118" s="150">
        <f t="shared" si="23"/>
        <v>0</v>
      </c>
      <c r="V118" s="128"/>
      <c r="W118" s="128"/>
    </row>
    <row r="119" spans="1:331" s="83" customFormat="1">
      <c r="B119" s="106"/>
      <c r="C119" s="142"/>
      <c r="D119" s="142"/>
      <c r="E119" s="142"/>
      <c r="F119" s="142"/>
      <c r="G119" s="142"/>
      <c r="H119" s="142"/>
      <c r="I119" s="149"/>
      <c r="N119" s="109">
        <f t="shared" si="22"/>
        <v>0</v>
      </c>
      <c r="O119" s="110">
        <f>C119*BS!$B$9</f>
        <v>0</v>
      </c>
      <c r="P119" s="110">
        <f>D119*BS!$B$9</f>
        <v>0</v>
      </c>
      <c r="Q119" s="110">
        <f>E119*BS!$B$9</f>
        <v>0</v>
      </c>
      <c r="R119" s="110">
        <f>F119*BS!$B$9</f>
        <v>0</v>
      </c>
      <c r="S119" s="110">
        <f>G119*BS!$B$9</f>
        <v>0</v>
      </c>
      <c r="T119" s="110">
        <f>H119*BS!$B$9</f>
        <v>0</v>
      </c>
      <c r="U119" s="150">
        <f t="shared" si="23"/>
        <v>0</v>
      </c>
      <c r="V119" s="128"/>
      <c r="W119" s="128"/>
    </row>
    <row r="120" spans="1:331" s="83" customFormat="1">
      <c r="B120" s="106"/>
      <c r="C120" s="142"/>
      <c r="D120" s="142"/>
      <c r="E120" s="142"/>
      <c r="F120" s="142"/>
      <c r="G120" s="142"/>
      <c r="H120" s="142"/>
      <c r="I120" s="149"/>
      <c r="N120" s="109">
        <f t="shared" si="22"/>
        <v>0</v>
      </c>
      <c r="O120" s="110">
        <f>C120*BS!$B$9</f>
        <v>0</v>
      </c>
      <c r="P120" s="110">
        <f>D120*BS!$B$9</f>
        <v>0</v>
      </c>
      <c r="Q120" s="110">
        <f>E120*BS!$B$9</f>
        <v>0</v>
      </c>
      <c r="R120" s="110">
        <f>F120*BS!$B$9</f>
        <v>0</v>
      </c>
      <c r="S120" s="110">
        <f>G120*BS!$B$9</f>
        <v>0</v>
      </c>
      <c r="T120" s="110">
        <f>H120*BS!$B$9</f>
        <v>0</v>
      </c>
      <c r="U120" s="150">
        <f t="shared" si="23"/>
        <v>0</v>
      </c>
      <c r="V120" s="128"/>
      <c r="W120" s="128"/>
    </row>
    <row r="121" spans="1:331" s="83" customFormat="1">
      <c r="B121" s="106"/>
      <c r="C121" s="142"/>
      <c r="D121" s="142"/>
      <c r="E121" s="142"/>
      <c r="F121" s="142"/>
      <c r="G121" s="142"/>
      <c r="H121" s="142"/>
      <c r="I121" s="149"/>
      <c r="N121" s="109">
        <f t="shared" si="22"/>
        <v>0</v>
      </c>
      <c r="O121" s="110">
        <f>C121*BS!$B$9</f>
        <v>0</v>
      </c>
      <c r="P121" s="110">
        <f>D121*BS!$B$9</f>
        <v>0</v>
      </c>
      <c r="Q121" s="110">
        <f>E121*BS!$B$9</f>
        <v>0</v>
      </c>
      <c r="R121" s="110">
        <f>F121*BS!$B$9</f>
        <v>0</v>
      </c>
      <c r="S121" s="110">
        <f>G121*BS!$B$9</f>
        <v>0</v>
      </c>
      <c r="T121" s="110">
        <f>H121*BS!$B$9</f>
        <v>0</v>
      </c>
      <c r="U121" s="150">
        <f t="shared" si="23"/>
        <v>0</v>
      </c>
      <c r="V121" s="128"/>
      <c r="W121" s="128"/>
    </row>
    <row r="122" spans="1:331" s="83" customFormat="1">
      <c r="B122" s="106"/>
      <c r="C122" s="142"/>
      <c r="D122" s="142"/>
      <c r="E122" s="142"/>
      <c r="F122" s="142"/>
      <c r="G122" s="142"/>
      <c r="H122" s="142"/>
      <c r="I122" s="149"/>
      <c r="N122" s="109">
        <f t="shared" si="22"/>
        <v>0</v>
      </c>
      <c r="O122" s="110">
        <f>C122*BS!$B$9</f>
        <v>0</v>
      </c>
      <c r="P122" s="110">
        <f>D122*BS!$B$9</f>
        <v>0</v>
      </c>
      <c r="Q122" s="110">
        <f>E122*BS!$B$9</f>
        <v>0</v>
      </c>
      <c r="R122" s="110">
        <f>F122*BS!$B$9</f>
        <v>0</v>
      </c>
      <c r="S122" s="110">
        <f>G122*BS!$B$9</f>
        <v>0</v>
      </c>
      <c r="T122" s="110">
        <f>H122*BS!$B$9</f>
        <v>0</v>
      </c>
      <c r="U122" s="150">
        <f t="shared" si="23"/>
        <v>0</v>
      </c>
      <c r="V122" s="128"/>
      <c r="W122" s="128"/>
    </row>
    <row r="123" spans="1:331" s="83" customFormat="1">
      <c r="B123" s="106"/>
      <c r="C123" s="142"/>
      <c r="D123" s="142"/>
      <c r="E123" s="142"/>
      <c r="F123" s="142"/>
      <c r="G123" s="142"/>
      <c r="H123" s="142"/>
      <c r="I123" s="149"/>
      <c r="N123" s="109">
        <f t="shared" si="22"/>
        <v>0</v>
      </c>
      <c r="O123" s="110">
        <f>C123*BS!$B$9</f>
        <v>0</v>
      </c>
      <c r="P123" s="110">
        <f>D123*BS!$B$9</f>
        <v>0</v>
      </c>
      <c r="Q123" s="110">
        <f>E123*BS!$B$9</f>
        <v>0</v>
      </c>
      <c r="R123" s="110">
        <f>F123*BS!$B$9</f>
        <v>0</v>
      </c>
      <c r="S123" s="110">
        <f>G123*BS!$B$9</f>
        <v>0</v>
      </c>
      <c r="T123" s="110">
        <f>H123*BS!$B$9</f>
        <v>0</v>
      </c>
      <c r="U123" s="150">
        <f t="shared" si="23"/>
        <v>0</v>
      </c>
      <c r="V123" s="128"/>
      <c r="W123" s="128"/>
    </row>
    <row r="124" spans="1:331" s="83" customFormat="1">
      <c r="B124" s="106"/>
      <c r="C124" s="142"/>
      <c r="D124" s="142"/>
      <c r="E124" s="142"/>
      <c r="F124" s="142"/>
      <c r="G124" s="142"/>
      <c r="H124" s="142"/>
      <c r="I124" s="149"/>
      <c r="N124" s="109">
        <f t="shared" si="22"/>
        <v>0</v>
      </c>
      <c r="O124" s="110">
        <f>C124*BS!$B$9</f>
        <v>0</v>
      </c>
      <c r="P124" s="110">
        <f>D124*BS!$B$9</f>
        <v>0</v>
      </c>
      <c r="Q124" s="110">
        <f>E124*BS!$B$9</f>
        <v>0</v>
      </c>
      <c r="R124" s="110">
        <f>F124*BS!$B$9</f>
        <v>0</v>
      </c>
      <c r="S124" s="110">
        <f>G124*BS!$B$9</f>
        <v>0</v>
      </c>
      <c r="T124" s="110">
        <f>H124*BS!$B$9</f>
        <v>0</v>
      </c>
      <c r="U124" s="150">
        <f t="shared" si="23"/>
        <v>0</v>
      </c>
      <c r="V124" s="128"/>
      <c r="W124" s="128"/>
    </row>
    <row r="125" spans="1:331" s="83" customFormat="1">
      <c r="B125" s="106"/>
      <c r="C125" s="142"/>
      <c r="D125" s="142"/>
      <c r="E125" s="142"/>
      <c r="F125" s="142"/>
      <c r="G125" s="142"/>
      <c r="H125" s="142"/>
      <c r="I125" s="149"/>
      <c r="N125" s="109"/>
      <c r="O125" s="110"/>
      <c r="P125" s="110"/>
      <c r="Q125" s="110"/>
      <c r="R125" s="110"/>
      <c r="S125" s="110"/>
      <c r="T125" s="110"/>
      <c r="U125" s="111"/>
      <c r="V125" s="128"/>
      <c r="W125" s="128"/>
    </row>
    <row r="126" spans="1:331" s="158" customFormat="1">
      <c r="A126" s="83"/>
      <c r="B126" s="100" t="s">
        <v>130</v>
      </c>
      <c r="C126" s="135">
        <f t="shared" ref="C126:H126" si="24">SUM(C114:C125)</f>
        <v>0</v>
      </c>
      <c r="D126" s="135">
        <f t="shared" si="24"/>
        <v>0</v>
      </c>
      <c r="E126" s="135">
        <f t="shared" si="24"/>
        <v>0</v>
      </c>
      <c r="F126" s="135">
        <f t="shared" si="24"/>
        <v>0</v>
      </c>
      <c r="G126" s="135">
        <f t="shared" si="24"/>
        <v>0</v>
      </c>
      <c r="H126" s="135">
        <f t="shared" si="24"/>
        <v>0</v>
      </c>
      <c r="I126" s="136"/>
      <c r="J126" s="83"/>
      <c r="K126" s="83"/>
      <c r="L126" s="83"/>
      <c r="M126" s="83"/>
      <c r="N126" s="118" t="str">
        <f>B126</f>
        <v>Total</v>
      </c>
      <c r="O126" s="119">
        <f>C126*BS!$B$9</f>
        <v>0</v>
      </c>
      <c r="P126" s="119">
        <f>D126*BS!$B$9</f>
        <v>0</v>
      </c>
      <c r="Q126" s="119">
        <f>E126*BS!$B$9</f>
        <v>0</v>
      </c>
      <c r="R126" s="119">
        <f>F126*BS!$B$9</f>
        <v>0</v>
      </c>
      <c r="S126" s="119">
        <f>G126*BS!$B$9</f>
        <v>0</v>
      </c>
      <c r="T126" s="119">
        <f>H126*BS!$B$9</f>
        <v>0</v>
      </c>
      <c r="U126" s="137">
        <f>I126</f>
        <v>0</v>
      </c>
      <c r="V126" s="145"/>
      <c r="W126" s="145"/>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c r="BR126" s="83"/>
      <c r="BS126" s="83"/>
      <c r="BT126" s="83"/>
      <c r="BU126" s="83"/>
      <c r="BV126" s="83"/>
      <c r="BW126" s="83"/>
      <c r="BX126" s="83"/>
      <c r="BY126" s="83"/>
      <c r="BZ126" s="83"/>
      <c r="CA126" s="83"/>
      <c r="CB126" s="83"/>
      <c r="CC126" s="83"/>
      <c r="CD126" s="83"/>
      <c r="CE126" s="83"/>
      <c r="CF126" s="83"/>
      <c r="CG126" s="83"/>
      <c r="CH126" s="83"/>
      <c r="CI126" s="83"/>
      <c r="CJ126" s="83"/>
      <c r="CK126" s="83"/>
      <c r="CL126" s="83"/>
      <c r="CM126" s="83"/>
      <c r="CN126" s="83"/>
      <c r="CO126" s="83"/>
      <c r="CP126" s="83"/>
      <c r="CQ126" s="83"/>
      <c r="CR126" s="83"/>
      <c r="CS126" s="83"/>
      <c r="CT126" s="83"/>
      <c r="CU126" s="83"/>
      <c r="CV126" s="83"/>
      <c r="CW126" s="83"/>
      <c r="CX126" s="83"/>
      <c r="CY126" s="83"/>
      <c r="CZ126" s="83"/>
      <c r="DA126" s="83"/>
      <c r="DB126" s="83"/>
      <c r="DC126" s="83"/>
      <c r="DD126" s="83"/>
      <c r="DE126" s="83"/>
      <c r="DF126" s="83"/>
      <c r="DG126" s="83"/>
      <c r="DH126" s="83"/>
      <c r="DI126" s="83"/>
      <c r="DJ126" s="83"/>
      <c r="DK126" s="83"/>
      <c r="DL126" s="83"/>
      <c r="DM126" s="83"/>
      <c r="DN126" s="83"/>
      <c r="DO126" s="83"/>
      <c r="DP126" s="83"/>
      <c r="DQ126" s="83"/>
      <c r="DR126" s="83"/>
      <c r="DS126" s="83"/>
      <c r="DT126" s="83"/>
      <c r="DU126" s="83"/>
      <c r="DV126" s="83"/>
      <c r="DW126" s="83"/>
      <c r="DX126" s="83"/>
      <c r="DY126" s="83"/>
      <c r="DZ126" s="83"/>
      <c r="EA126" s="83"/>
      <c r="EB126" s="83"/>
      <c r="EC126" s="83"/>
      <c r="ED126" s="83"/>
      <c r="EE126" s="83"/>
      <c r="EF126" s="83"/>
      <c r="EG126" s="83"/>
      <c r="EH126" s="83"/>
      <c r="EI126" s="83"/>
      <c r="EJ126" s="83"/>
      <c r="EK126" s="83"/>
      <c r="EL126" s="83"/>
      <c r="EM126" s="83"/>
      <c r="EN126" s="83"/>
      <c r="EO126" s="83"/>
      <c r="EP126" s="83"/>
      <c r="EQ126" s="83"/>
      <c r="ER126" s="83"/>
      <c r="ES126" s="83"/>
      <c r="ET126" s="83"/>
      <c r="EU126" s="83"/>
      <c r="EV126" s="83"/>
      <c r="EW126" s="83"/>
      <c r="EX126" s="83"/>
      <c r="EY126" s="83"/>
      <c r="EZ126" s="83"/>
      <c r="FA126" s="83"/>
      <c r="FB126" s="83"/>
      <c r="FC126" s="83"/>
      <c r="FD126" s="83"/>
      <c r="FE126" s="83"/>
      <c r="FF126" s="83"/>
      <c r="FG126" s="83"/>
      <c r="FH126" s="83"/>
      <c r="FI126" s="83"/>
      <c r="FJ126" s="83"/>
      <c r="FK126" s="83"/>
      <c r="FL126" s="83"/>
      <c r="FM126" s="83"/>
      <c r="FN126" s="83"/>
      <c r="FO126" s="83"/>
      <c r="FP126" s="83"/>
      <c r="FQ126" s="83"/>
      <c r="FR126" s="83"/>
      <c r="FS126" s="83"/>
      <c r="FT126" s="83"/>
      <c r="FU126" s="83"/>
      <c r="FV126" s="83"/>
      <c r="FW126" s="83"/>
      <c r="FX126" s="83"/>
      <c r="FY126" s="83"/>
      <c r="FZ126" s="83"/>
      <c r="GA126" s="83"/>
      <c r="GB126" s="83"/>
      <c r="GC126" s="83"/>
      <c r="GD126" s="83"/>
      <c r="GE126" s="83"/>
      <c r="GF126" s="83"/>
      <c r="GG126" s="83"/>
      <c r="GH126" s="83"/>
      <c r="GI126" s="83"/>
      <c r="GJ126" s="83"/>
      <c r="GK126" s="83"/>
      <c r="GL126" s="83"/>
      <c r="GM126" s="83"/>
      <c r="GN126" s="83"/>
      <c r="GO126" s="83"/>
      <c r="GP126" s="83"/>
      <c r="GQ126" s="83"/>
      <c r="GR126" s="83"/>
      <c r="GS126" s="83"/>
      <c r="GT126" s="83"/>
      <c r="GU126" s="83"/>
      <c r="GV126" s="83"/>
      <c r="GW126" s="83"/>
      <c r="GX126" s="83"/>
      <c r="GY126" s="83"/>
      <c r="GZ126" s="83"/>
      <c r="HA126" s="83"/>
      <c r="HB126" s="83"/>
      <c r="HC126" s="83"/>
      <c r="HD126" s="83"/>
      <c r="HE126" s="83"/>
      <c r="HF126" s="83"/>
      <c r="HG126" s="83"/>
      <c r="HH126" s="83"/>
      <c r="HI126" s="83"/>
      <c r="HJ126" s="83"/>
      <c r="HK126" s="83"/>
      <c r="HL126" s="83"/>
      <c r="HM126" s="83"/>
      <c r="HN126" s="83"/>
      <c r="HO126" s="83"/>
      <c r="HP126" s="83"/>
      <c r="HQ126" s="83"/>
      <c r="HR126" s="83"/>
      <c r="HS126" s="83"/>
      <c r="HT126" s="83"/>
      <c r="HU126" s="83"/>
      <c r="HV126" s="83"/>
      <c r="HW126" s="83"/>
      <c r="HX126" s="83"/>
      <c r="HY126" s="83"/>
      <c r="HZ126" s="83"/>
      <c r="IA126" s="83"/>
      <c r="IB126" s="83"/>
      <c r="IC126" s="83"/>
      <c r="ID126" s="83"/>
      <c r="IE126" s="83"/>
      <c r="IF126" s="83"/>
      <c r="IG126" s="83"/>
      <c r="IH126" s="83"/>
      <c r="II126" s="83"/>
      <c r="IJ126" s="83"/>
      <c r="IK126" s="83"/>
      <c r="IL126" s="83"/>
      <c r="IM126" s="83"/>
      <c r="IN126" s="83"/>
      <c r="IO126" s="83"/>
      <c r="IP126" s="83"/>
      <c r="IQ126" s="83"/>
      <c r="IR126" s="83"/>
      <c r="IS126" s="83"/>
      <c r="IT126" s="83"/>
      <c r="IU126" s="83"/>
      <c r="IV126" s="83"/>
      <c r="IW126" s="83"/>
      <c r="IX126" s="83"/>
      <c r="IY126" s="83"/>
      <c r="IZ126" s="83"/>
      <c r="JA126" s="83"/>
      <c r="JB126" s="83"/>
      <c r="JC126" s="83"/>
      <c r="JD126" s="83"/>
      <c r="JE126" s="83"/>
      <c r="JF126" s="83"/>
      <c r="JG126" s="83"/>
      <c r="JH126" s="83"/>
      <c r="JI126" s="83"/>
      <c r="JJ126" s="83"/>
      <c r="JK126" s="83"/>
      <c r="JL126" s="83"/>
      <c r="JM126" s="83"/>
      <c r="JN126" s="83"/>
      <c r="JO126" s="83"/>
      <c r="JP126" s="83"/>
      <c r="JQ126" s="83"/>
      <c r="JR126" s="83"/>
      <c r="JS126" s="83"/>
      <c r="JT126" s="83"/>
      <c r="JU126" s="83"/>
      <c r="JV126" s="83"/>
      <c r="JW126" s="83"/>
      <c r="JX126" s="83"/>
      <c r="JY126" s="83"/>
      <c r="JZ126" s="83"/>
      <c r="KA126" s="83"/>
      <c r="KB126" s="83"/>
      <c r="KC126" s="83"/>
      <c r="KD126" s="83"/>
      <c r="KE126" s="83"/>
      <c r="KF126" s="83"/>
      <c r="KG126" s="83"/>
      <c r="KH126" s="83"/>
      <c r="KI126" s="83"/>
      <c r="KJ126" s="83"/>
      <c r="KK126" s="83"/>
      <c r="KL126" s="83"/>
      <c r="KM126" s="83"/>
      <c r="KN126" s="83"/>
      <c r="KO126" s="83"/>
      <c r="KP126" s="83"/>
      <c r="KQ126" s="83"/>
      <c r="KR126" s="83"/>
      <c r="KS126" s="83"/>
      <c r="KT126" s="83"/>
      <c r="KU126" s="83"/>
      <c r="KV126" s="83"/>
      <c r="KW126" s="83"/>
      <c r="KX126" s="83"/>
      <c r="KY126" s="83"/>
      <c r="KZ126" s="83"/>
      <c r="LA126" s="83"/>
      <c r="LB126" s="83"/>
      <c r="LC126" s="83"/>
      <c r="LD126" s="83"/>
      <c r="LE126" s="83"/>
      <c r="LF126" s="83"/>
      <c r="LG126" s="83"/>
      <c r="LH126" s="83"/>
      <c r="LI126" s="83"/>
      <c r="LJ126" s="83"/>
      <c r="LK126" s="83"/>
      <c r="LL126" s="83"/>
      <c r="LM126" s="83"/>
      <c r="LN126" s="83"/>
      <c r="LO126" s="83"/>
      <c r="LP126" s="83"/>
      <c r="LQ126" s="83"/>
      <c r="LR126" s="83"/>
      <c r="LS126" s="83"/>
    </row>
    <row r="127" spans="1:331" s="83" customFormat="1">
      <c r="B127" s="106"/>
      <c r="C127" s="142"/>
      <c r="D127" s="142"/>
      <c r="E127" s="142"/>
      <c r="F127" s="142"/>
      <c r="G127" s="142"/>
      <c r="H127" s="142"/>
      <c r="I127" s="129"/>
      <c r="N127" s="109"/>
      <c r="O127" s="110"/>
      <c r="P127" s="110"/>
      <c r="Q127" s="110"/>
      <c r="R127" s="110"/>
      <c r="S127" s="110"/>
      <c r="T127" s="110"/>
      <c r="U127" s="111"/>
      <c r="V127" s="128"/>
      <c r="W127" s="128"/>
    </row>
    <row r="128" spans="1:331" s="121" customFormat="1">
      <c r="A128" s="89"/>
      <c r="B128" s="100" t="s">
        <v>138</v>
      </c>
      <c r="C128" s="159"/>
      <c r="D128" s="159"/>
      <c r="E128" s="159"/>
      <c r="F128" s="159"/>
      <c r="G128" s="159"/>
      <c r="H128" s="159"/>
      <c r="I128" s="136"/>
      <c r="J128" s="89"/>
      <c r="K128" s="89"/>
      <c r="L128" s="89"/>
      <c r="M128" s="89"/>
      <c r="N128" s="118" t="str">
        <f>B128</f>
        <v>Goodwill</v>
      </c>
      <c r="O128" s="119">
        <f>C128*BS!$B$9</f>
        <v>0</v>
      </c>
      <c r="P128" s="119">
        <f>D128*BS!$B$9</f>
        <v>0</v>
      </c>
      <c r="Q128" s="119">
        <f>E128*BS!$B$9</f>
        <v>0</v>
      </c>
      <c r="R128" s="119">
        <f>F128*BS!$B$9</f>
        <v>0</v>
      </c>
      <c r="S128" s="119">
        <f>G128*BS!$B$9</f>
        <v>0</v>
      </c>
      <c r="T128" s="119">
        <f>H128*BS!$B$9</f>
        <v>0</v>
      </c>
      <c r="U128" s="137">
        <f>I128</f>
        <v>0</v>
      </c>
      <c r="V128" s="145"/>
      <c r="W128" s="145"/>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9"/>
      <c r="CS128" s="89"/>
      <c r="CT128" s="89"/>
      <c r="CU128" s="89"/>
      <c r="CV128" s="89"/>
      <c r="CW128" s="89"/>
      <c r="CX128" s="89"/>
      <c r="CY128" s="89"/>
      <c r="CZ128" s="89"/>
      <c r="DA128" s="89"/>
      <c r="DB128" s="89"/>
      <c r="DC128" s="89"/>
      <c r="DD128" s="89"/>
      <c r="DE128" s="89"/>
      <c r="DF128" s="89"/>
      <c r="DG128" s="89"/>
      <c r="DH128" s="89"/>
      <c r="DI128" s="89"/>
      <c r="DJ128" s="89"/>
      <c r="DK128" s="89"/>
      <c r="DL128" s="89"/>
      <c r="DM128" s="89"/>
      <c r="DN128" s="89"/>
      <c r="DO128" s="89"/>
      <c r="DP128" s="89"/>
      <c r="DQ128" s="89"/>
      <c r="DR128" s="89"/>
      <c r="DS128" s="89"/>
      <c r="DT128" s="89"/>
      <c r="DU128" s="89"/>
      <c r="DV128" s="89"/>
      <c r="DW128" s="89"/>
      <c r="DX128" s="89"/>
      <c r="DY128" s="89"/>
      <c r="DZ128" s="89"/>
      <c r="EA128" s="89"/>
      <c r="EB128" s="89"/>
      <c r="EC128" s="89"/>
      <c r="ED128" s="89"/>
      <c r="EE128" s="89"/>
      <c r="EF128" s="89"/>
      <c r="EG128" s="89"/>
      <c r="EH128" s="89"/>
      <c r="EI128" s="89"/>
      <c r="EJ128" s="89"/>
      <c r="EK128" s="89"/>
      <c r="EL128" s="89"/>
      <c r="EM128" s="89"/>
      <c r="EN128" s="89"/>
      <c r="EO128" s="89"/>
      <c r="EP128" s="89"/>
      <c r="EQ128" s="89"/>
      <c r="ER128" s="89"/>
      <c r="ES128" s="89"/>
      <c r="ET128" s="89"/>
      <c r="EU128" s="89"/>
      <c r="EV128" s="89"/>
      <c r="EW128" s="89"/>
      <c r="EX128" s="89"/>
      <c r="EY128" s="89"/>
      <c r="EZ128" s="89"/>
      <c r="FA128" s="89"/>
      <c r="FB128" s="89"/>
      <c r="FC128" s="89"/>
      <c r="FD128" s="89"/>
      <c r="FE128" s="89"/>
      <c r="FF128" s="89"/>
      <c r="FG128" s="89"/>
      <c r="FH128" s="89"/>
      <c r="FI128" s="89"/>
      <c r="FJ128" s="89"/>
      <c r="FK128" s="89"/>
      <c r="FL128" s="89"/>
      <c r="FM128" s="89"/>
      <c r="FN128" s="89"/>
      <c r="FO128" s="89"/>
      <c r="FP128" s="89"/>
      <c r="FQ128" s="89"/>
      <c r="FR128" s="89"/>
      <c r="FS128" s="89"/>
      <c r="FT128" s="89"/>
      <c r="FU128" s="89"/>
      <c r="FV128" s="89"/>
      <c r="FW128" s="89"/>
      <c r="FX128" s="89"/>
      <c r="FY128" s="89"/>
      <c r="FZ128" s="89"/>
      <c r="GA128" s="89"/>
      <c r="GB128" s="89"/>
      <c r="GC128" s="89"/>
      <c r="GD128" s="89"/>
      <c r="GE128" s="89"/>
      <c r="GF128" s="89"/>
      <c r="GG128" s="89"/>
      <c r="GH128" s="89"/>
      <c r="GI128" s="89"/>
      <c r="GJ128" s="89"/>
      <c r="GK128" s="89"/>
      <c r="GL128" s="89"/>
      <c r="GM128" s="89"/>
      <c r="GN128" s="89"/>
      <c r="GO128" s="89"/>
      <c r="GP128" s="89"/>
      <c r="GQ128" s="89"/>
      <c r="GR128" s="89"/>
      <c r="GS128" s="89"/>
      <c r="GT128" s="89"/>
      <c r="GU128" s="89"/>
      <c r="GV128" s="89"/>
      <c r="GW128" s="89"/>
      <c r="GX128" s="89"/>
      <c r="GY128" s="89"/>
      <c r="GZ128" s="89"/>
      <c r="HA128" s="89"/>
      <c r="HB128" s="89"/>
      <c r="HC128" s="89"/>
      <c r="HD128" s="89"/>
      <c r="HE128" s="89"/>
      <c r="HF128" s="89"/>
      <c r="HG128" s="89"/>
      <c r="HH128" s="89"/>
      <c r="HI128" s="89"/>
      <c r="HJ128" s="89"/>
      <c r="HK128" s="89"/>
      <c r="HL128" s="89"/>
      <c r="HM128" s="89"/>
      <c r="HN128" s="89"/>
      <c r="HO128" s="89"/>
      <c r="HP128" s="89"/>
      <c r="HQ128" s="89"/>
      <c r="HR128" s="89"/>
      <c r="HS128" s="89"/>
      <c r="HT128" s="89"/>
      <c r="HU128" s="89"/>
      <c r="HV128" s="89"/>
      <c r="HW128" s="89"/>
      <c r="HX128" s="89"/>
      <c r="HY128" s="89"/>
      <c r="HZ128" s="89"/>
      <c r="IA128" s="89"/>
      <c r="IB128" s="89"/>
      <c r="IC128" s="89"/>
      <c r="ID128" s="89"/>
      <c r="IE128" s="89"/>
      <c r="IF128" s="89"/>
      <c r="IG128" s="89"/>
      <c r="IH128" s="89"/>
      <c r="II128" s="89"/>
      <c r="IJ128" s="89"/>
      <c r="IK128" s="89"/>
      <c r="IL128" s="89"/>
      <c r="IM128" s="89"/>
      <c r="IN128" s="89"/>
      <c r="IO128" s="89"/>
      <c r="IP128" s="89"/>
      <c r="IQ128" s="89"/>
      <c r="IR128" s="89"/>
      <c r="IS128" s="89"/>
      <c r="IT128" s="89"/>
      <c r="IU128" s="89"/>
      <c r="IV128" s="89"/>
      <c r="IW128" s="89"/>
      <c r="IX128" s="89"/>
      <c r="IY128" s="89"/>
      <c r="IZ128" s="89"/>
      <c r="JA128" s="89"/>
      <c r="JB128" s="89"/>
      <c r="JC128" s="89"/>
      <c r="JD128" s="89"/>
      <c r="JE128" s="89"/>
      <c r="JF128" s="89"/>
      <c r="JG128" s="89"/>
      <c r="JH128" s="89"/>
      <c r="JI128" s="89"/>
      <c r="JJ128" s="89"/>
      <c r="JK128" s="89"/>
      <c r="JL128" s="89"/>
      <c r="JM128" s="89"/>
      <c r="JN128" s="89"/>
      <c r="JO128" s="89"/>
      <c r="JP128" s="89"/>
      <c r="JQ128" s="89"/>
      <c r="JR128" s="89"/>
      <c r="JS128" s="89"/>
      <c r="JT128" s="89"/>
      <c r="JU128" s="89"/>
      <c r="JV128" s="89"/>
      <c r="JW128" s="89"/>
      <c r="JX128" s="89"/>
      <c r="JY128" s="89"/>
      <c r="JZ128" s="89"/>
      <c r="KA128" s="89"/>
      <c r="KB128" s="89"/>
      <c r="KC128" s="89"/>
      <c r="KD128" s="89"/>
      <c r="KE128" s="89"/>
      <c r="KF128" s="89"/>
      <c r="KG128" s="89"/>
      <c r="KH128" s="89"/>
      <c r="KI128" s="89"/>
      <c r="KJ128" s="89"/>
      <c r="KK128" s="89"/>
      <c r="KL128" s="89"/>
      <c r="KM128" s="89"/>
      <c r="KN128" s="89"/>
      <c r="KO128" s="89"/>
      <c r="KP128" s="89"/>
      <c r="KQ128" s="89"/>
      <c r="KR128" s="89"/>
      <c r="KS128" s="89"/>
      <c r="KT128" s="89"/>
      <c r="KU128" s="89"/>
      <c r="KV128" s="89"/>
      <c r="KW128" s="89"/>
      <c r="KX128" s="89"/>
      <c r="KY128" s="89"/>
      <c r="KZ128" s="89"/>
      <c r="LA128" s="89"/>
      <c r="LB128" s="89"/>
      <c r="LC128" s="89"/>
      <c r="LD128" s="89"/>
      <c r="LE128" s="89"/>
      <c r="LF128" s="89"/>
      <c r="LG128" s="89"/>
      <c r="LH128" s="89"/>
      <c r="LI128" s="89"/>
      <c r="LJ128" s="89"/>
      <c r="LK128" s="89"/>
      <c r="LL128" s="89"/>
      <c r="LM128" s="89"/>
      <c r="LN128" s="89"/>
      <c r="LO128" s="89"/>
      <c r="LP128" s="89"/>
      <c r="LQ128" s="89"/>
      <c r="LR128" s="89"/>
      <c r="LS128" s="89"/>
    </row>
    <row r="129" spans="1:331" s="121" customFormat="1">
      <c r="A129" s="89"/>
      <c r="B129" s="106"/>
      <c r="C129" s="142"/>
      <c r="D129" s="142"/>
      <c r="E129" s="142"/>
      <c r="F129" s="142"/>
      <c r="G129" s="142"/>
      <c r="H129" s="142"/>
      <c r="I129" s="136"/>
      <c r="J129" s="89"/>
      <c r="K129" s="89"/>
      <c r="L129" s="89"/>
      <c r="M129" s="89"/>
      <c r="N129" s="118"/>
      <c r="O129" s="119"/>
      <c r="P129" s="119"/>
      <c r="Q129" s="119"/>
      <c r="R129" s="119"/>
      <c r="S129" s="119"/>
      <c r="T129" s="119"/>
      <c r="U129" s="127"/>
      <c r="V129" s="145"/>
      <c r="W129" s="145"/>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M129" s="89"/>
      <c r="BN129" s="89"/>
      <c r="BO129" s="89"/>
      <c r="BP129" s="89"/>
      <c r="BQ129" s="89"/>
      <c r="BR129" s="89"/>
      <c r="BS129" s="89"/>
      <c r="BT129" s="89"/>
      <c r="BU129" s="89"/>
      <c r="BV129" s="89"/>
      <c r="BW129" s="89"/>
      <c r="BX129" s="89"/>
      <c r="BY129" s="89"/>
      <c r="BZ129" s="89"/>
      <c r="CA129" s="89"/>
      <c r="CB129" s="89"/>
      <c r="CC129" s="89"/>
      <c r="CD129" s="89"/>
      <c r="CE129" s="89"/>
      <c r="CF129" s="89"/>
      <c r="CG129" s="89"/>
      <c r="CH129" s="89"/>
      <c r="CI129" s="89"/>
      <c r="CJ129" s="89"/>
      <c r="CK129" s="89"/>
      <c r="CL129" s="89"/>
      <c r="CM129" s="89"/>
      <c r="CN129" s="89"/>
      <c r="CO129" s="89"/>
      <c r="CP129" s="89"/>
      <c r="CQ129" s="89"/>
      <c r="CR129" s="89"/>
      <c r="CS129" s="89"/>
      <c r="CT129" s="89"/>
      <c r="CU129" s="89"/>
      <c r="CV129" s="89"/>
      <c r="CW129" s="89"/>
      <c r="CX129" s="89"/>
      <c r="CY129" s="89"/>
      <c r="CZ129" s="89"/>
      <c r="DA129" s="89"/>
      <c r="DB129" s="89"/>
      <c r="DC129" s="89"/>
      <c r="DD129" s="89"/>
      <c r="DE129" s="89"/>
      <c r="DF129" s="89"/>
      <c r="DG129" s="89"/>
      <c r="DH129" s="89"/>
      <c r="DI129" s="89"/>
      <c r="DJ129" s="89"/>
      <c r="DK129" s="89"/>
      <c r="DL129" s="89"/>
      <c r="DM129" s="89"/>
      <c r="DN129" s="89"/>
      <c r="DO129" s="89"/>
      <c r="DP129" s="89"/>
      <c r="DQ129" s="89"/>
      <c r="DR129" s="89"/>
      <c r="DS129" s="89"/>
      <c r="DT129" s="89"/>
      <c r="DU129" s="89"/>
      <c r="DV129" s="89"/>
      <c r="DW129" s="89"/>
      <c r="DX129" s="89"/>
      <c r="DY129" s="89"/>
      <c r="DZ129" s="89"/>
      <c r="EA129" s="89"/>
      <c r="EB129" s="89"/>
      <c r="EC129" s="89"/>
      <c r="ED129" s="89"/>
      <c r="EE129" s="89"/>
      <c r="EF129" s="89"/>
      <c r="EG129" s="89"/>
      <c r="EH129" s="89"/>
      <c r="EI129" s="89"/>
      <c r="EJ129" s="89"/>
      <c r="EK129" s="89"/>
      <c r="EL129" s="89"/>
      <c r="EM129" s="89"/>
      <c r="EN129" s="89"/>
      <c r="EO129" s="89"/>
      <c r="EP129" s="89"/>
      <c r="EQ129" s="89"/>
      <c r="ER129" s="89"/>
      <c r="ES129" s="89"/>
      <c r="ET129" s="89"/>
      <c r="EU129" s="89"/>
      <c r="EV129" s="89"/>
      <c r="EW129" s="89"/>
      <c r="EX129" s="89"/>
      <c r="EY129" s="89"/>
      <c r="EZ129" s="89"/>
      <c r="FA129" s="89"/>
      <c r="FB129" s="89"/>
      <c r="FC129" s="89"/>
      <c r="FD129" s="89"/>
      <c r="FE129" s="89"/>
      <c r="FF129" s="89"/>
      <c r="FG129" s="89"/>
      <c r="FH129" s="89"/>
      <c r="FI129" s="89"/>
      <c r="FJ129" s="89"/>
      <c r="FK129" s="89"/>
      <c r="FL129" s="89"/>
      <c r="FM129" s="89"/>
      <c r="FN129" s="89"/>
      <c r="FO129" s="89"/>
      <c r="FP129" s="89"/>
      <c r="FQ129" s="89"/>
      <c r="FR129" s="89"/>
      <c r="FS129" s="89"/>
      <c r="FT129" s="89"/>
      <c r="FU129" s="89"/>
      <c r="FV129" s="89"/>
      <c r="FW129" s="89"/>
      <c r="FX129" s="89"/>
      <c r="FY129" s="89"/>
      <c r="FZ129" s="89"/>
      <c r="GA129" s="89"/>
      <c r="GB129" s="89"/>
      <c r="GC129" s="89"/>
      <c r="GD129" s="89"/>
      <c r="GE129" s="89"/>
      <c r="GF129" s="89"/>
      <c r="GG129" s="89"/>
      <c r="GH129" s="89"/>
      <c r="GI129" s="89"/>
      <c r="GJ129" s="89"/>
      <c r="GK129" s="89"/>
      <c r="GL129" s="89"/>
      <c r="GM129" s="89"/>
      <c r="GN129" s="89"/>
      <c r="GO129" s="89"/>
      <c r="GP129" s="89"/>
      <c r="GQ129" s="89"/>
      <c r="GR129" s="89"/>
      <c r="GS129" s="89"/>
      <c r="GT129" s="89"/>
      <c r="GU129" s="89"/>
      <c r="GV129" s="89"/>
      <c r="GW129" s="89"/>
      <c r="GX129" s="89"/>
      <c r="GY129" s="89"/>
      <c r="GZ129" s="89"/>
      <c r="HA129" s="89"/>
      <c r="HB129" s="89"/>
      <c r="HC129" s="89"/>
      <c r="HD129" s="89"/>
      <c r="HE129" s="89"/>
      <c r="HF129" s="89"/>
      <c r="HG129" s="89"/>
      <c r="HH129" s="89"/>
      <c r="HI129" s="89"/>
      <c r="HJ129" s="89"/>
      <c r="HK129" s="89"/>
      <c r="HL129" s="89"/>
      <c r="HM129" s="89"/>
      <c r="HN129" s="89"/>
      <c r="HO129" s="89"/>
      <c r="HP129" s="89"/>
      <c r="HQ129" s="89"/>
      <c r="HR129" s="89"/>
      <c r="HS129" s="89"/>
      <c r="HT129" s="89"/>
      <c r="HU129" s="89"/>
      <c r="HV129" s="89"/>
      <c r="HW129" s="89"/>
      <c r="HX129" s="89"/>
      <c r="HY129" s="89"/>
      <c r="HZ129" s="89"/>
      <c r="IA129" s="89"/>
      <c r="IB129" s="89"/>
      <c r="IC129" s="89"/>
      <c r="ID129" s="89"/>
      <c r="IE129" s="89"/>
      <c r="IF129" s="89"/>
      <c r="IG129" s="89"/>
      <c r="IH129" s="89"/>
      <c r="II129" s="89"/>
      <c r="IJ129" s="89"/>
      <c r="IK129" s="89"/>
      <c r="IL129" s="89"/>
      <c r="IM129" s="89"/>
      <c r="IN129" s="89"/>
      <c r="IO129" s="89"/>
      <c r="IP129" s="89"/>
      <c r="IQ129" s="89"/>
      <c r="IR129" s="89"/>
      <c r="IS129" s="89"/>
      <c r="IT129" s="89"/>
      <c r="IU129" s="89"/>
      <c r="IV129" s="89"/>
      <c r="IW129" s="89"/>
      <c r="IX129" s="89"/>
      <c r="IY129" s="89"/>
      <c r="IZ129" s="89"/>
      <c r="JA129" s="89"/>
      <c r="JB129" s="89"/>
      <c r="JC129" s="89"/>
      <c r="JD129" s="89"/>
      <c r="JE129" s="89"/>
      <c r="JF129" s="89"/>
      <c r="JG129" s="89"/>
      <c r="JH129" s="89"/>
      <c r="JI129" s="89"/>
      <c r="JJ129" s="89"/>
      <c r="JK129" s="89"/>
      <c r="JL129" s="89"/>
      <c r="JM129" s="89"/>
      <c r="JN129" s="89"/>
      <c r="JO129" s="89"/>
      <c r="JP129" s="89"/>
      <c r="JQ129" s="89"/>
      <c r="JR129" s="89"/>
      <c r="JS129" s="89"/>
      <c r="JT129" s="89"/>
      <c r="JU129" s="89"/>
      <c r="JV129" s="89"/>
      <c r="JW129" s="89"/>
      <c r="JX129" s="89"/>
      <c r="JY129" s="89"/>
      <c r="JZ129" s="89"/>
      <c r="KA129" s="89"/>
      <c r="KB129" s="89"/>
      <c r="KC129" s="89"/>
      <c r="KD129" s="89"/>
      <c r="KE129" s="89"/>
      <c r="KF129" s="89"/>
      <c r="KG129" s="89"/>
      <c r="KH129" s="89"/>
      <c r="KI129" s="89"/>
      <c r="KJ129" s="89"/>
      <c r="KK129" s="89"/>
      <c r="KL129" s="89"/>
      <c r="KM129" s="89"/>
      <c r="KN129" s="89"/>
      <c r="KO129" s="89"/>
      <c r="KP129" s="89"/>
      <c r="KQ129" s="89"/>
      <c r="KR129" s="89"/>
      <c r="KS129" s="89"/>
      <c r="KT129" s="89"/>
      <c r="KU129" s="89"/>
      <c r="KV129" s="89"/>
      <c r="KW129" s="89"/>
      <c r="KX129" s="89"/>
      <c r="KY129" s="89"/>
      <c r="KZ129" s="89"/>
      <c r="LA129" s="89"/>
      <c r="LB129" s="89"/>
      <c r="LC129" s="89"/>
      <c r="LD129" s="89"/>
      <c r="LE129" s="89"/>
      <c r="LF129" s="89"/>
      <c r="LG129" s="89"/>
      <c r="LH129" s="89"/>
      <c r="LI129" s="89"/>
      <c r="LJ129" s="89"/>
      <c r="LK129" s="89"/>
      <c r="LL129" s="89"/>
      <c r="LM129" s="89"/>
      <c r="LN129" s="89"/>
      <c r="LO129" s="89"/>
      <c r="LP129" s="89"/>
      <c r="LQ129" s="89"/>
      <c r="LR129" s="89"/>
      <c r="LS129" s="89"/>
    </row>
    <row r="130" spans="1:331" s="121" customFormat="1">
      <c r="A130" s="89"/>
      <c r="B130" s="106"/>
      <c r="C130" s="142"/>
      <c r="D130" s="142"/>
      <c r="E130" s="142"/>
      <c r="F130" s="142"/>
      <c r="G130" s="142"/>
      <c r="H130" s="142"/>
      <c r="I130" s="136"/>
      <c r="J130" s="89"/>
      <c r="K130" s="89"/>
      <c r="L130" s="89"/>
      <c r="M130" s="89"/>
      <c r="N130" s="118"/>
      <c r="O130" s="119"/>
      <c r="P130" s="119"/>
      <c r="Q130" s="119"/>
      <c r="R130" s="119"/>
      <c r="S130" s="119"/>
      <c r="T130" s="119"/>
      <c r="U130" s="127"/>
      <c r="V130" s="145"/>
      <c r="W130" s="145"/>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c r="BO130" s="89"/>
      <c r="BP130" s="89"/>
      <c r="BQ130" s="89"/>
      <c r="BR130" s="89"/>
      <c r="BS130" s="89"/>
      <c r="BT130" s="89"/>
      <c r="BU130" s="89"/>
      <c r="BV130" s="89"/>
      <c r="BW130" s="89"/>
      <c r="BX130" s="89"/>
      <c r="BY130" s="89"/>
      <c r="BZ130" s="89"/>
      <c r="CA130" s="89"/>
      <c r="CB130" s="89"/>
      <c r="CC130" s="89"/>
      <c r="CD130" s="89"/>
      <c r="CE130" s="89"/>
      <c r="CF130" s="89"/>
      <c r="CG130" s="89"/>
      <c r="CH130" s="89"/>
      <c r="CI130" s="89"/>
      <c r="CJ130" s="89"/>
      <c r="CK130" s="89"/>
      <c r="CL130" s="89"/>
      <c r="CM130" s="89"/>
      <c r="CN130" s="89"/>
      <c r="CO130" s="89"/>
      <c r="CP130" s="89"/>
      <c r="CQ130" s="89"/>
      <c r="CR130" s="89"/>
      <c r="CS130" s="89"/>
      <c r="CT130" s="89"/>
      <c r="CU130" s="89"/>
      <c r="CV130" s="89"/>
      <c r="CW130" s="89"/>
      <c r="CX130" s="89"/>
      <c r="CY130" s="89"/>
      <c r="CZ130" s="89"/>
      <c r="DA130" s="89"/>
      <c r="DB130" s="89"/>
      <c r="DC130" s="89"/>
      <c r="DD130" s="89"/>
      <c r="DE130" s="89"/>
      <c r="DF130" s="89"/>
      <c r="DG130" s="89"/>
      <c r="DH130" s="89"/>
      <c r="DI130" s="89"/>
      <c r="DJ130" s="89"/>
      <c r="DK130" s="89"/>
      <c r="DL130" s="89"/>
      <c r="DM130" s="89"/>
      <c r="DN130" s="89"/>
      <c r="DO130" s="89"/>
      <c r="DP130" s="89"/>
      <c r="DQ130" s="89"/>
      <c r="DR130" s="89"/>
      <c r="DS130" s="89"/>
      <c r="DT130" s="89"/>
      <c r="DU130" s="89"/>
      <c r="DV130" s="89"/>
      <c r="DW130" s="89"/>
      <c r="DX130" s="89"/>
      <c r="DY130" s="89"/>
      <c r="DZ130" s="89"/>
      <c r="EA130" s="89"/>
      <c r="EB130" s="89"/>
      <c r="EC130" s="89"/>
      <c r="ED130" s="89"/>
      <c r="EE130" s="89"/>
      <c r="EF130" s="89"/>
      <c r="EG130" s="89"/>
      <c r="EH130" s="89"/>
      <c r="EI130" s="89"/>
      <c r="EJ130" s="89"/>
      <c r="EK130" s="89"/>
      <c r="EL130" s="89"/>
      <c r="EM130" s="89"/>
      <c r="EN130" s="89"/>
      <c r="EO130" s="89"/>
      <c r="EP130" s="89"/>
      <c r="EQ130" s="89"/>
      <c r="ER130" s="89"/>
      <c r="ES130" s="89"/>
      <c r="ET130" s="89"/>
      <c r="EU130" s="89"/>
      <c r="EV130" s="89"/>
      <c r="EW130" s="89"/>
      <c r="EX130" s="89"/>
      <c r="EY130" s="89"/>
      <c r="EZ130" s="89"/>
      <c r="FA130" s="89"/>
      <c r="FB130" s="89"/>
      <c r="FC130" s="89"/>
      <c r="FD130" s="89"/>
      <c r="FE130" s="89"/>
      <c r="FF130" s="89"/>
      <c r="FG130" s="89"/>
      <c r="FH130" s="89"/>
      <c r="FI130" s="89"/>
      <c r="FJ130" s="89"/>
      <c r="FK130" s="89"/>
      <c r="FL130" s="89"/>
      <c r="FM130" s="89"/>
      <c r="FN130" s="89"/>
      <c r="FO130" s="89"/>
      <c r="FP130" s="89"/>
      <c r="FQ130" s="89"/>
      <c r="FR130" s="89"/>
      <c r="FS130" s="89"/>
      <c r="FT130" s="89"/>
      <c r="FU130" s="89"/>
      <c r="FV130" s="89"/>
      <c r="FW130" s="89"/>
      <c r="FX130" s="89"/>
      <c r="FY130" s="89"/>
      <c r="FZ130" s="89"/>
      <c r="GA130" s="89"/>
      <c r="GB130" s="89"/>
      <c r="GC130" s="89"/>
      <c r="GD130" s="89"/>
      <c r="GE130" s="89"/>
      <c r="GF130" s="89"/>
      <c r="GG130" s="89"/>
      <c r="GH130" s="89"/>
      <c r="GI130" s="89"/>
      <c r="GJ130" s="89"/>
      <c r="GK130" s="89"/>
      <c r="GL130" s="89"/>
      <c r="GM130" s="89"/>
      <c r="GN130" s="89"/>
      <c r="GO130" s="89"/>
      <c r="GP130" s="89"/>
      <c r="GQ130" s="89"/>
      <c r="GR130" s="89"/>
      <c r="GS130" s="89"/>
      <c r="GT130" s="89"/>
      <c r="GU130" s="89"/>
      <c r="GV130" s="89"/>
      <c r="GW130" s="89"/>
      <c r="GX130" s="89"/>
      <c r="GY130" s="89"/>
      <c r="GZ130" s="89"/>
      <c r="HA130" s="89"/>
      <c r="HB130" s="89"/>
      <c r="HC130" s="89"/>
      <c r="HD130" s="89"/>
      <c r="HE130" s="89"/>
      <c r="HF130" s="89"/>
      <c r="HG130" s="89"/>
      <c r="HH130" s="89"/>
      <c r="HI130" s="89"/>
      <c r="HJ130" s="89"/>
      <c r="HK130" s="89"/>
      <c r="HL130" s="89"/>
      <c r="HM130" s="89"/>
      <c r="HN130" s="89"/>
      <c r="HO130" s="89"/>
      <c r="HP130" s="89"/>
      <c r="HQ130" s="89"/>
      <c r="HR130" s="89"/>
      <c r="HS130" s="89"/>
      <c r="HT130" s="89"/>
      <c r="HU130" s="89"/>
      <c r="HV130" s="89"/>
      <c r="HW130" s="89"/>
      <c r="HX130" s="89"/>
      <c r="HY130" s="89"/>
      <c r="HZ130" s="89"/>
      <c r="IA130" s="89"/>
      <c r="IB130" s="89"/>
      <c r="IC130" s="89"/>
      <c r="ID130" s="89"/>
      <c r="IE130" s="89"/>
      <c r="IF130" s="89"/>
      <c r="IG130" s="89"/>
      <c r="IH130" s="89"/>
      <c r="II130" s="89"/>
      <c r="IJ130" s="89"/>
      <c r="IK130" s="89"/>
      <c r="IL130" s="89"/>
      <c r="IM130" s="89"/>
      <c r="IN130" s="89"/>
      <c r="IO130" s="89"/>
      <c r="IP130" s="89"/>
      <c r="IQ130" s="89"/>
      <c r="IR130" s="89"/>
      <c r="IS130" s="89"/>
      <c r="IT130" s="89"/>
      <c r="IU130" s="89"/>
      <c r="IV130" s="89"/>
      <c r="IW130" s="89"/>
      <c r="IX130" s="89"/>
      <c r="IY130" s="89"/>
      <c r="IZ130" s="89"/>
      <c r="JA130" s="89"/>
      <c r="JB130" s="89"/>
      <c r="JC130" s="89"/>
      <c r="JD130" s="89"/>
      <c r="JE130" s="89"/>
      <c r="JF130" s="89"/>
      <c r="JG130" s="89"/>
      <c r="JH130" s="89"/>
      <c r="JI130" s="89"/>
      <c r="JJ130" s="89"/>
      <c r="JK130" s="89"/>
      <c r="JL130" s="89"/>
      <c r="JM130" s="89"/>
      <c r="JN130" s="89"/>
      <c r="JO130" s="89"/>
      <c r="JP130" s="89"/>
      <c r="JQ130" s="89"/>
      <c r="JR130" s="89"/>
      <c r="JS130" s="89"/>
      <c r="JT130" s="89"/>
      <c r="JU130" s="89"/>
      <c r="JV130" s="89"/>
      <c r="JW130" s="89"/>
      <c r="JX130" s="89"/>
      <c r="JY130" s="89"/>
      <c r="JZ130" s="89"/>
      <c r="KA130" s="89"/>
      <c r="KB130" s="89"/>
      <c r="KC130" s="89"/>
      <c r="KD130" s="89"/>
      <c r="KE130" s="89"/>
      <c r="KF130" s="89"/>
      <c r="KG130" s="89"/>
      <c r="KH130" s="89"/>
      <c r="KI130" s="89"/>
      <c r="KJ130" s="89"/>
      <c r="KK130" s="89"/>
      <c r="KL130" s="89"/>
      <c r="KM130" s="89"/>
      <c r="KN130" s="89"/>
      <c r="KO130" s="89"/>
      <c r="KP130" s="89"/>
      <c r="KQ130" s="89"/>
      <c r="KR130" s="89"/>
      <c r="KS130" s="89"/>
      <c r="KT130" s="89"/>
      <c r="KU130" s="89"/>
      <c r="KV130" s="89"/>
      <c r="KW130" s="89"/>
      <c r="KX130" s="89"/>
      <c r="KY130" s="89"/>
      <c r="KZ130" s="89"/>
      <c r="LA130" s="89"/>
      <c r="LB130" s="89"/>
      <c r="LC130" s="89"/>
      <c r="LD130" s="89"/>
      <c r="LE130" s="89"/>
      <c r="LF130" s="89"/>
      <c r="LG130" s="89"/>
      <c r="LH130" s="89"/>
      <c r="LI130" s="89"/>
      <c r="LJ130" s="89"/>
      <c r="LK130" s="89"/>
      <c r="LL130" s="89"/>
      <c r="LM130" s="89"/>
      <c r="LN130" s="89"/>
      <c r="LO130" s="89"/>
      <c r="LP130" s="89"/>
      <c r="LQ130" s="89"/>
      <c r="LR130" s="89"/>
      <c r="LS130" s="89"/>
    </row>
    <row r="131" spans="1:331" s="83" customFormat="1">
      <c r="B131" s="100" t="s">
        <v>130</v>
      </c>
      <c r="C131" s="135">
        <f t="shared" ref="C131:H131" si="25">SUM(C129:C130)</f>
        <v>0</v>
      </c>
      <c r="D131" s="135">
        <f t="shared" si="25"/>
        <v>0</v>
      </c>
      <c r="E131" s="135">
        <f t="shared" si="25"/>
        <v>0</v>
      </c>
      <c r="F131" s="135">
        <f t="shared" si="25"/>
        <v>0</v>
      </c>
      <c r="G131" s="135">
        <f t="shared" si="25"/>
        <v>0</v>
      </c>
      <c r="H131" s="135">
        <f t="shared" si="25"/>
        <v>0</v>
      </c>
      <c r="I131" s="129"/>
      <c r="N131" s="109"/>
      <c r="O131" s="110"/>
      <c r="P131" s="110"/>
      <c r="Q131" s="110"/>
      <c r="R131" s="110"/>
      <c r="S131" s="110"/>
      <c r="T131" s="110"/>
      <c r="U131" s="111"/>
      <c r="V131" s="128"/>
      <c r="W131" s="128"/>
    </row>
    <row r="132" spans="1:331" s="121" customFormat="1">
      <c r="A132" s="89"/>
      <c r="B132" s="100" t="s">
        <v>139</v>
      </c>
      <c r="C132" s="159"/>
      <c r="D132" s="159"/>
      <c r="E132" s="159"/>
      <c r="F132" s="159"/>
      <c r="G132" s="159"/>
      <c r="H132" s="159"/>
      <c r="I132" s="136"/>
      <c r="J132" s="89"/>
      <c r="K132" s="89"/>
      <c r="L132" s="89"/>
      <c r="M132" s="89"/>
      <c r="N132" s="118" t="str">
        <f t="shared" ref="N132:N144" si="26">B132</f>
        <v>Other intangible assets</v>
      </c>
      <c r="O132" s="119">
        <f>C132*BS!$B$9</f>
        <v>0</v>
      </c>
      <c r="P132" s="119">
        <f>D132*BS!$B$9</f>
        <v>0</v>
      </c>
      <c r="Q132" s="119">
        <f>E132*BS!$B$9</f>
        <v>0</v>
      </c>
      <c r="R132" s="119">
        <f>F132*BS!$B$9</f>
        <v>0</v>
      </c>
      <c r="S132" s="119">
        <f>G132*BS!$B$9</f>
        <v>0</v>
      </c>
      <c r="T132" s="119">
        <f>H132*BS!$B$9</f>
        <v>0</v>
      </c>
      <c r="U132" s="137">
        <f t="shared" ref="U132:U144" si="27">I132</f>
        <v>0</v>
      </c>
      <c r="V132" s="145"/>
      <c r="W132" s="145"/>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c r="BO132" s="89"/>
      <c r="BP132" s="89"/>
      <c r="BQ132" s="89"/>
      <c r="BR132" s="89"/>
      <c r="BS132" s="89"/>
      <c r="BT132" s="89"/>
      <c r="BU132" s="89"/>
      <c r="BV132" s="89"/>
      <c r="BW132" s="89"/>
      <c r="BX132" s="89"/>
      <c r="BY132" s="89"/>
      <c r="BZ132" s="89"/>
      <c r="CA132" s="89"/>
      <c r="CB132" s="89"/>
      <c r="CC132" s="89"/>
      <c r="CD132" s="89"/>
      <c r="CE132" s="89"/>
      <c r="CF132" s="89"/>
      <c r="CG132" s="89"/>
      <c r="CH132" s="89"/>
      <c r="CI132" s="89"/>
      <c r="CJ132" s="89"/>
      <c r="CK132" s="89"/>
      <c r="CL132" s="89"/>
      <c r="CM132" s="89"/>
      <c r="CN132" s="89"/>
      <c r="CO132" s="89"/>
      <c r="CP132" s="89"/>
      <c r="CQ132" s="89"/>
      <c r="CR132" s="89"/>
      <c r="CS132" s="89"/>
      <c r="CT132" s="89"/>
      <c r="CU132" s="89"/>
      <c r="CV132" s="89"/>
      <c r="CW132" s="89"/>
      <c r="CX132" s="89"/>
      <c r="CY132" s="89"/>
      <c r="CZ132" s="89"/>
      <c r="DA132" s="89"/>
      <c r="DB132" s="89"/>
      <c r="DC132" s="89"/>
      <c r="DD132" s="89"/>
      <c r="DE132" s="89"/>
      <c r="DF132" s="89"/>
      <c r="DG132" s="89"/>
      <c r="DH132" s="89"/>
      <c r="DI132" s="89"/>
      <c r="DJ132" s="89"/>
      <c r="DK132" s="89"/>
      <c r="DL132" s="89"/>
      <c r="DM132" s="89"/>
      <c r="DN132" s="89"/>
      <c r="DO132" s="89"/>
      <c r="DP132" s="89"/>
      <c r="DQ132" s="89"/>
      <c r="DR132" s="89"/>
      <c r="DS132" s="89"/>
      <c r="DT132" s="89"/>
      <c r="DU132" s="89"/>
      <c r="DV132" s="89"/>
      <c r="DW132" s="89"/>
      <c r="DX132" s="89"/>
      <c r="DY132" s="89"/>
      <c r="DZ132" s="89"/>
      <c r="EA132" s="89"/>
      <c r="EB132" s="89"/>
      <c r="EC132" s="89"/>
      <c r="ED132" s="89"/>
      <c r="EE132" s="89"/>
      <c r="EF132" s="89"/>
      <c r="EG132" s="89"/>
      <c r="EH132" s="89"/>
      <c r="EI132" s="89"/>
      <c r="EJ132" s="89"/>
      <c r="EK132" s="89"/>
      <c r="EL132" s="89"/>
      <c r="EM132" s="89"/>
      <c r="EN132" s="89"/>
      <c r="EO132" s="89"/>
      <c r="EP132" s="89"/>
      <c r="EQ132" s="89"/>
      <c r="ER132" s="89"/>
      <c r="ES132" s="89"/>
      <c r="ET132" s="89"/>
      <c r="EU132" s="89"/>
      <c r="EV132" s="89"/>
      <c r="EW132" s="89"/>
      <c r="EX132" s="89"/>
      <c r="EY132" s="89"/>
      <c r="EZ132" s="89"/>
      <c r="FA132" s="89"/>
      <c r="FB132" s="89"/>
      <c r="FC132" s="89"/>
      <c r="FD132" s="89"/>
      <c r="FE132" s="89"/>
      <c r="FF132" s="89"/>
      <c r="FG132" s="89"/>
      <c r="FH132" s="89"/>
      <c r="FI132" s="89"/>
      <c r="FJ132" s="89"/>
      <c r="FK132" s="89"/>
      <c r="FL132" s="89"/>
      <c r="FM132" s="89"/>
      <c r="FN132" s="89"/>
      <c r="FO132" s="89"/>
      <c r="FP132" s="89"/>
      <c r="FQ132" s="89"/>
      <c r="FR132" s="89"/>
      <c r="FS132" s="89"/>
      <c r="FT132" s="89"/>
      <c r="FU132" s="89"/>
      <c r="FV132" s="89"/>
      <c r="FW132" s="89"/>
      <c r="FX132" s="89"/>
      <c r="FY132" s="89"/>
      <c r="FZ132" s="89"/>
      <c r="GA132" s="89"/>
      <c r="GB132" s="89"/>
      <c r="GC132" s="89"/>
      <c r="GD132" s="89"/>
      <c r="GE132" s="89"/>
      <c r="GF132" s="89"/>
      <c r="GG132" s="89"/>
      <c r="GH132" s="89"/>
      <c r="GI132" s="89"/>
      <c r="GJ132" s="89"/>
      <c r="GK132" s="89"/>
      <c r="GL132" s="89"/>
      <c r="GM132" s="89"/>
      <c r="GN132" s="89"/>
      <c r="GO132" s="89"/>
      <c r="GP132" s="89"/>
      <c r="GQ132" s="89"/>
      <c r="GR132" s="89"/>
      <c r="GS132" s="89"/>
      <c r="GT132" s="89"/>
      <c r="GU132" s="89"/>
      <c r="GV132" s="89"/>
      <c r="GW132" s="89"/>
      <c r="GX132" s="89"/>
      <c r="GY132" s="89"/>
      <c r="GZ132" s="89"/>
      <c r="HA132" s="89"/>
      <c r="HB132" s="89"/>
      <c r="HC132" s="89"/>
      <c r="HD132" s="89"/>
      <c r="HE132" s="89"/>
      <c r="HF132" s="89"/>
      <c r="HG132" s="89"/>
      <c r="HH132" s="89"/>
      <c r="HI132" s="89"/>
      <c r="HJ132" s="89"/>
      <c r="HK132" s="89"/>
      <c r="HL132" s="89"/>
      <c r="HM132" s="89"/>
      <c r="HN132" s="89"/>
      <c r="HO132" s="89"/>
      <c r="HP132" s="89"/>
      <c r="HQ132" s="89"/>
      <c r="HR132" s="89"/>
      <c r="HS132" s="89"/>
      <c r="HT132" s="89"/>
      <c r="HU132" s="89"/>
      <c r="HV132" s="89"/>
      <c r="HW132" s="89"/>
      <c r="HX132" s="89"/>
      <c r="HY132" s="89"/>
      <c r="HZ132" s="89"/>
      <c r="IA132" s="89"/>
      <c r="IB132" s="89"/>
      <c r="IC132" s="89"/>
      <c r="ID132" s="89"/>
      <c r="IE132" s="89"/>
      <c r="IF132" s="89"/>
      <c r="IG132" s="89"/>
      <c r="IH132" s="89"/>
      <c r="II132" s="89"/>
      <c r="IJ132" s="89"/>
      <c r="IK132" s="89"/>
      <c r="IL132" s="89"/>
      <c r="IM132" s="89"/>
      <c r="IN132" s="89"/>
      <c r="IO132" s="89"/>
      <c r="IP132" s="89"/>
      <c r="IQ132" s="89"/>
      <c r="IR132" s="89"/>
      <c r="IS132" s="89"/>
      <c r="IT132" s="89"/>
      <c r="IU132" s="89"/>
      <c r="IV132" s="89"/>
      <c r="IW132" s="89"/>
      <c r="IX132" s="89"/>
      <c r="IY132" s="89"/>
      <c r="IZ132" s="89"/>
      <c r="JA132" s="89"/>
      <c r="JB132" s="89"/>
      <c r="JC132" s="89"/>
      <c r="JD132" s="89"/>
      <c r="JE132" s="89"/>
      <c r="JF132" s="89"/>
      <c r="JG132" s="89"/>
      <c r="JH132" s="89"/>
      <c r="JI132" s="89"/>
      <c r="JJ132" s="89"/>
      <c r="JK132" s="89"/>
      <c r="JL132" s="89"/>
      <c r="JM132" s="89"/>
      <c r="JN132" s="89"/>
      <c r="JO132" s="89"/>
      <c r="JP132" s="89"/>
      <c r="JQ132" s="89"/>
      <c r="JR132" s="89"/>
      <c r="JS132" s="89"/>
      <c r="JT132" s="89"/>
      <c r="JU132" s="89"/>
      <c r="JV132" s="89"/>
      <c r="JW132" s="89"/>
      <c r="JX132" s="89"/>
      <c r="JY132" s="89"/>
      <c r="JZ132" s="89"/>
      <c r="KA132" s="89"/>
      <c r="KB132" s="89"/>
      <c r="KC132" s="89"/>
      <c r="KD132" s="89"/>
      <c r="KE132" s="89"/>
      <c r="KF132" s="89"/>
      <c r="KG132" s="89"/>
      <c r="KH132" s="89"/>
      <c r="KI132" s="89"/>
      <c r="KJ132" s="89"/>
      <c r="KK132" s="89"/>
      <c r="KL132" s="89"/>
      <c r="KM132" s="89"/>
      <c r="KN132" s="89"/>
      <c r="KO132" s="89"/>
      <c r="KP132" s="89"/>
      <c r="KQ132" s="89"/>
      <c r="KR132" s="89"/>
      <c r="KS132" s="89"/>
      <c r="KT132" s="89"/>
      <c r="KU132" s="89"/>
      <c r="KV132" s="89"/>
      <c r="KW132" s="89"/>
      <c r="KX132" s="89"/>
      <c r="KY132" s="89"/>
      <c r="KZ132" s="89"/>
      <c r="LA132" s="89"/>
      <c r="LB132" s="89"/>
      <c r="LC132" s="89"/>
      <c r="LD132" s="89"/>
      <c r="LE132" s="89"/>
      <c r="LF132" s="89"/>
      <c r="LG132" s="89"/>
      <c r="LH132" s="89"/>
      <c r="LI132" s="89"/>
      <c r="LJ132" s="89"/>
      <c r="LK132" s="89"/>
      <c r="LL132" s="89"/>
      <c r="LM132" s="89"/>
      <c r="LN132" s="89"/>
      <c r="LO132" s="89"/>
      <c r="LP132" s="89"/>
      <c r="LQ132" s="89"/>
      <c r="LR132" s="89"/>
      <c r="LS132" s="89"/>
    </row>
    <row r="133" spans="1:331" s="83" customFormat="1">
      <c r="B133" s="106"/>
      <c r="C133" s="142"/>
      <c r="D133" s="142"/>
      <c r="E133" s="142"/>
      <c r="F133" s="142"/>
      <c r="G133" s="142"/>
      <c r="H133" s="142"/>
      <c r="I133" s="129"/>
      <c r="N133" s="109">
        <f t="shared" si="26"/>
        <v>0</v>
      </c>
      <c r="O133" s="110">
        <f>C133*BS!$B$9</f>
        <v>0</v>
      </c>
      <c r="P133" s="110">
        <f>D133*BS!$B$9</f>
        <v>0</v>
      </c>
      <c r="Q133" s="110">
        <f>E133*BS!$B$9</f>
        <v>0</v>
      </c>
      <c r="R133" s="110">
        <f>F133*BS!$B$9</f>
        <v>0</v>
      </c>
      <c r="S133" s="110">
        <f>G133*BS!$B$9</f>
        <v>0</v>
      </c>
      <c r="T133" s="110">
        <f>H133*BS!$B$9</f>
        <v>0</v>
      </c>
      <c r="U133" s="130">
        <f t="shared" si="27"/>
        <v>0</v>
      </c>
      <c r="V133" s="128"/>
      <c r="W133" s="128"/>
    </row>
    <row r="134" spans="1:331" s="83" customFormat="1">
      <c r="B134" s="106"/>
      <c r="C134" s="142"/>
      <c r="D134" s="142"/>
      <c r="E134" s="142"/>
      <c r="F134" s="142"/>
      <c r="G134" s="142"/>
      <c r="H134" s="142"/>
      <c r="I134" s="129"/>
      <c r="N134" s="109">
        <f t="shared" si="26"/>
        <v>0</v>
      </c>
      <c r="O134" s="110">
        <f>C134*BS!$B$9</f>
        <v>0</v>
      </c>
      <c r="P134" s="110">
        <f>D134*BS!$B$9</f>
        <v>0</v>
      </c>
      <c r="Q134" s="110">
        <f>E134*BS!$B$9</f>
        <v>0</v>
      </c>
      <c r="R134" s="110">
        <f>F134*BS!$B$9</f>
        <v>0</v>
      </c>
      <c r="S134" s="110">
        <f>G134*BS!$B$9</f>
        <v>0</v>
      </c>
      <c r="T134" s="110">
        <f>H134*BS!$B$9</f>
        <v>0</v>
      </c>
      <c r="U134" s="111">
        <f t="shared" si="27"/>
        <v>0</v>
      </c>
      <c r="V134" s="128"/>
      <c r="W134" s="128"/>
    </row>
    <row r="135" spans="1:331" s="83" customFormat="1">
      <c r="B135" s="106"/>
      <c r="C135" s="142"/>
      <c r="D135" s="142"/>
      <c r="E135" s="142"/>
      <c r="F135" s="142"/>
      <c r="G135" s="142"/>
      <c r="H135" s="142"/>
      <c r="I135" s="129"/>
      <c r="N135" s="109">
        <f t="shared" si="26"/>
        <v>0</v>
      </c>
      <c r="O135" s="110">
        <f>C135*BS!$B$9</f>
        <v>0</v>
      </c>
      <c r="P135" s="110">
        <f>D135*BS!$B$9</f>
        <v>0</v>
      </c>
      <c r="Q135" s="110">
        <f>E135*BS!$B$9</f>
        <v>0</v>
      </c>
      <c r="R135" s="110">
        <f>F135*BS!$B$9</f>
        <v>0</v>
      </c>
      <c r="S135" s="110">
        <f>G135*BS!$B$9</f>
        <v>0</v>
      </c>
      <c r="T135" s="110">
        <f>H135*BS!$B$9</f>
        <v>0</v>
      </c>
      <c r="U135" s="111">
        <f t="shared" si="27"/>
        <v>0</v>
      </c>
      <c r="V135" s="128"/>
      <c r="W135" s="128"/>
    </row>
    <row r="136" spans="1:331" s="83" customFormat="1">
      <c r="B136" s="106"/>
      <c r="C136" s="142"/>
      <c r="D136" s="142"/>
      <c r="E136" s="142"/>
      <c r="F136" s="142"/>
      <c r="G136" s="142"/>
      <c r="H136" s="142"/>
      <c r="I136" s="129"/>
      <c r="N136" s="109">
        <f t="shared" si="26"/>
        <v>0</v>
      </c>
      <c r="O136" s="110">
        <f>C136*BS!$B$9</f>
        <v>0</v>
      </c>
      <c r="P136" s="110">
        <f>D136*BS!$B$9</f>
        <v>0</v>
      </c>
      <c r="Q136" s="110">
        <f>E136*BS!$B$9</f>
        <v>0</v>
      </c>
      <c r="R136" s="110">
        <f>F136*BS!$B$9</f>
        <v>0</v>
      </c>
      <c r="S136" s="110">
        <f>G136*BS!$B$9</f>
        <v>0</v>
      </c>
      <c r="T136" s="110">
        <f>H136*BS!$B$9</f>
        <v>0</v>
      </c>
      <c r="U136" s="111">
        <f t="shared" si="27"/>
        <v>0</v>
      </c>
      <c r="V136" s="128"/>
      <c r="W136" s="128"/>
    </row>
    <row r="137" spans="1:331" s="83" customFormat="1">
      <c r="B137" s="106"/>
      <c r="C137" s="142"/>
      <c r="D137" s="142"/>
      <c r="E137" s="142"/>
      <c r="F137" s="142"/>
      <c r="G137" s="142"/>
      <c r="H137" s="142"/>
      <c r="I137" s="129"/>
      <c r="N137" s="109">
        <f t="shared" si="26"/>
        <v>0</v>
      </c>
      <c r="O137" s="110">
        <f>C137*BS!$B$9</f>
        <v>0</v>
      </c>
      <c r="P137" s="110">
        <f>D137*BS!$B$9</f>
        <v>0</v>
      </c>
      <c r="Q137" s="110">
        <f>E137*BS!$B$9</f>
        <v>0</v>
      </c>
      <c r="R137" s="110">
        <f>F137*BS!$B$9</f>
        <v>0</v>
      </c>
      <c r="S137" s="110">
        <f>G137*BS!$B$9</f>
        <v>0</v>
      </c>
      <c r="T137" s="110">
        <f>H137*BS!$B$9</f>
        <v>0</v>
      </c>
      <c r="U137" s="111">
        <f t="shared" si="27"/>
        <v>0</v>
      </c>
      <c r="V137" s="128"/>
      <c r="W137" s="128"/>
    </row>
    <row r="138" spans="1:331" s="83" customFormat="1">
      <c r="B138" s="106"/>
      <c r="C138" s="142"/>
      <c r="D138" s="142"/>
      <c r="E138" s="142"/>
      <c r="F138" s="142"/>
      <c r="G138" s="142"/>
      <c r="H138" s="142"/>
      <c r="I138" s="129"/>
      <c r="N138" s="109">
        <f t="shared" si="26"/>
        <v>0</v>
      </c>
      <c r="O138" s="110">
        <f>C138*BS!$B$9</f>
        <v>0</v>
      </c>
      <c r="P138" s="110">
        <f>D138*BS!$B$9</f>
        <v>0</v>
      </c>
      <c r="Q138" s="110">
        <f>E138*BS!$B$9</f>
        <v>0</v>
      </c>
      <c r="R138" s="110">
        <f>F138*BS!$B$9</f>
        <v>0</v>
      </c>
      <c r="S138" s="110">
        <f>G138*BS!$B$9</f>
        <v>0</v>
      </c>
      <c r="T138" s="110">
        <f>H138*BS!$B$9</f>
        <v>0</v>
      </c>
      <c r="U138" s="111">
        <f t="shared" si="27"/>
        <v>0</v>
      </c>
      <c r="V138" s="128"/>
      <c r="W138" s="128"/>
    </row>
    <row r="139" spans="1:331" s="83" customFormat="1">
      <c r="B139" s="106"/>
      <c r="C139" s="142"/>
      <c r="D139" s="142"/>
      <c r="E139" s="142"/>
      <c r="F139" s="142"/>
      <c r="G139" s="142"/>
      <c r="H139" s="142"/>
      <c r="I139" s="129"/>
      <c r="N139" s="109">
        <f t="shared" si="26"/>
        <v>0</v>
      </c>
      <c r="O139" s="110">
        <f>C139*BS!$B$9</f>
        <v>0</v>
      </c>
      <c r="P139" s="110">
        <f>D139*BS!$B$9</f>
        <v>0</v>
      </c>
      <c r="Q139" s="110">
        <f>E139*BS!$B$9</f>
        <v>0</v>
      </c>
      <c r="R139" s="110">
        <f>F139*BS!$B$9</f>
        <v>0</v>
      </c>
      <c r="S139" s="110">
        <f>G139*BS!$B$9</f>
        <v>0</v>
      </c>
      <c r="T139" s="110">
        <f>H139*BS!$B$9</f>
        <v>0</v>
      </c>
      <c r="U139" s="111">
        <f t="shared" si="27"/>
        <v>0</v>
      </c>
      <c r="V139" s="128"/>
      <c r="W139" s="128"/>
    </row>
    <row r="140" spans="1:331" s="83" customFormat="1">
      <c r="B140" s="106"/>
      <c r="C140" s="142"/>
      <c r="D140" s="142"/>
      <c r="E140" s="142"/>
      <c r="F140" s="142"/>
      <c r="G140" s="142"/>
      <c r="H140" s="142"/>
      <c r="I140" s="129"/>
      <c r="N140" s="109"/>
      <c r="O140" s="110"/>
      <c r="P140" s="110"/>
      <c r="Q140" s="110"/>
      <c r="R140" s="110"/>
      <c r="S140" s="110"/>
      <c r="T140" s="110"/>
      <c r="U140" s="111"/>
      <c r="V140" s="128"/>
      <c r="W140" s="128"/>
    </row>
    <row r="141" spans="1:331" s="83" customFormat="1">
      <c r="B141" s="106"/>
      <c r="C141" s="142"/>
      <c r="D141" s="142"/>
      <c r="E141" s="142"/>
      <c r="F141" s="142"/>
      <c r="G141" s="142"/>
      <c r="H141" s="142"/>
      <c r="I141" s="129"/>
      <c r="N141" s="109">
        <f t="shared" si="26"/>
        <v>0</v>
      </c>
      <c r="O141" s="110">
        <f>C141*BS!$B$9</f>
        <v>0</v>
      </c>
      <c r="P141" s="110">
        <f>D141*BS!$B$9</f>
        <v>0</v>
      </c>
      <c r="Q141" s="110">
        <f>E141*BS!$B$9</f>
        <v>0</v>
      </c>
      <c r="R141" s="110">
        <f>F141*BS!$B$9</f>
        <v>0</v>
      </c>
      <c r="S141" s="110">
        <f>G141*BS!$B$9</f>
        <v>0</v>
      </c>
      <c r="T141" s="110">
        <f>H141*BS!$B$9</f>
        <v>0</v>
      </c>
      <c r="U141" s="111">
        <f t="shared" si="27"/>
        <v>0</v>
      </c>
      <c r="V141" s="128"/>
      <c r="W141" s="128"/>
    </row>
    <row r="142" spans="1:331" s="83" customFormat="1">
      <c r="B142" s="106"/>
      <c r="C142" s="142"/>
      <c r="D142" s="142"/>
      <c r="E142" s="142"/>
      <c r="F142" s="142"/>
      <c r="G142" s="142"/>
      <c r="H142" s="142"/>
      <c r="I142" s="129"/>
      <c r="N142" s="109">
        <f t="shared" si="26"/>
        <v>0</v>
      </c>
      <c r="O142" s="110">
        <f>C142*BS!$B$9</f>
        <v>0</v>
      </c>
      <c r="P142" s="110">
        <f>D142*BS!$B$9</f>
        <v>0</v>
      </c>
      <c r="Q142" s="110">
        <f>E142*BS!$B$9</f>
        <v>0</v>
      </c>
      <c r="R142" s="110">
        <f>F142*BS!$B$9</f>
        <v>0</v>
      </c>
      <c r="S142" s="110">
        <f>G142*BS!$B$9</f>
        <v>0</v>
      </c>
      <c r="T142" s="110">
        <f>H142*BS!$B$9</f>
        <v>0</v>
      </c>
      <c r="U142" s="111">
        <f t="shared" si="27"/>
        <v>0</v>
      </c>
      <c r="V142" s="128"/>
      <c r="W142" s="128"/>
    </row>
    <row r="143" spans="1:331" s="83" customFormat="1">
      <c r="B143" s="106"/>
      <c r="C143" s="142"/>
      <c r="D143" s="142"/>
      <c r="E143" s="142"/>
      <c r="F143" s="142"/>
      <c r="G143" s="142"/>
      <c r="H143" s="142"/>
      <c r="I143" s="129"/>
      <c r="N143" s="109">
        <f t="shared" si="26"/>
        <v>0</v>
      </c>
      <c r="O143" s="110">
        <f>C143*BS!$B$9</f>
        <v>0</v>
      </c>
      <c r="P143" s="110">
        <f>D143*BS!$B$9</f>
        <v>0</v>
      </c>
      <c r="Q143" s="110">
        <f>E143*BS!$B$9</f>
        <v>0</v>
      </c>
      <c r="R143" s="110">
        <f>F143*BS!$B$9</f>
        <v>0</v>
      </c>
      <c r="S143" s="110">
        <f>G143*BS!$B$9</f>
        <v>0</v>
      </c>
      <c r="T143" s="110">
        <f>H143*BS!$B$9</f>
        <v>0</v>
      </c>
      <c r="U143" s="111">
        <f t="shared" si="27"/>
        <v>0</v>
      </c>
      <c r="V143" s="128"/>
      <c r="W143" s="128"/>
    </row>
    <row r="144" spans="1:331" s="121" customFormat="1">
      <c r="A144" s="89"/>
      <c r="B144" s="100" t="s">
        <v>128</v>
      </c>
      <c r="C144" s="135">
        <f t="shared" ref="C144:H144" si="28">SUM(C133:C143)</f>
        <v>0</v>
      </c>
      <c r="D144" s="135">
        <f t="shared" si="28"/>
        <v>0</v>
      </c>
      <c r="E144" s="135">
        <f t="shared" si="28"/>
        <v>0</v>
      </c>
      <c r="F144" s="135">
        <f t="shared" si="28"/>
        <v>0</v>
      </c>
      <c r="G144" s="135">
        <f t="shared" si="28"/>
        <v>0</v>
      </c>
      <c r="H144" s="135">
        <f t="shared" si="28"/>
        <v>0</v>
      </c>
      <c r="I144" s="136"/>
      <c r="J144" s="89"/>
      <c r="K144" s="89"/>
      <c r="L144" s="89"/>
      <c r="M144" s="89"/>
      <c r="N144" s="118" t="str">
        <f t="shared" si="26"/>
        <v xml:space="preserve">Total </v>
      </c>
      <c r="O144" s="160">
        <f>C144*BS!$B$9</f>
        <v>0</v>
      </c>
      <c r="P144" s="160">
        <f>D144*BS!$B$9</f>
        <v>0</v>
      </c>
      <c r="Q144" s="160">
        <f>E144*BS!$B$9</f>
        <v>0</v>
      </c>
      <c r="R144" s="160">
        <f>F144*BS!$B$9</f>
        <v>0</v>
      </c>
      <c r="S144" s="160">
        <f>G144*BS!$B$9</f>
        <v>0</v>
      </c>
      <c r="T144" s="160">
        <f>H144*BS!$B$9</f>
        <v>0</v>
      </c>
      <c r="U144" s="161">
        <f t="shared" si="27"/>
        <v>0</v>
      </c>
      <c r="V144" s="145"/>
      <c r="W144" s="145"/>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M144" s="89"/>
      <c r="BN144" s="89"/>
      <c r="BO144" s="89"/>
      <c r="BP144" s="89"/>
      <c r="BQ144" s="89"/>
      <c r="BR144" s="89"/>
      <c r="BS144" s="89"/>
      <c r="BT144" s="89"/>
      <c r="BU144" s="89"/>
      <c r="BV144" s="89"/>
      <c r="BW144" s="89"/>
      <c r="BX144" s="89"/>
      <c r="BY144" s="89"/>
      <c r="BZ144" s="89"/>
      <c r="CA144" s="89"/>
      <c r="CB144" s="89"/>
      <c r="CC144" s="89"/>
      <c r="CD144" s="89"/>
      <c r="CE144" s="89"/>
      <c r="CF144" s="89"/>
      <c r="CG144" s="89"/>
      <c r="CH144" s="89"/>
      <c r="CI144" s="89"/>
      <c r="CJ144" s="89"/>
      <c r="CK144" s="89"/>
      <c r="CL144" s="89"/>
      <c r="CM144" s="89"/>
      <c r="CN144" s="89"/>
      <c r="CO144" s="89"/>
      <c r="CP144" s="89"/>
      <c r="CQ144" s="89"/>
      <c r="CR144" s="89"/>
      <c r="CS144" s="89"/>
      <c r="CT144" s="89"/>
      <c r="CU144" s="89"/>
      <c r="CV144" s="89"/>
      <c r="CW144" s="89"/>
      <c r="CX144" s="89"/>
      <c r="CY144" s="89"/>
      <c r="CZ144" s="89"/>
      <c r="DA144" s="89"/>
      <c r="DB144" s="89"/>
      <c r="DC144" s="89"/>
      <c r="DD144" s="89"/>
      <c r="DE144" s="89"/>
      <c r="DF144" s="89"/>
      <c r="DG144" s="89"/>
      <c r="DH144" s="89"/>
      <c r="DI144" s="89"/>
      <c r="DJ144" s="89"/>
      <c r="DK144" s="89"/>
      <c r="DL144" s="89"/>
      <c r="DM144" s="89"/>
      <c r="DN144" s="89"/>
      <c r="DO144" s="89"/>
      <c r="DP144" s="89"/>
      <c r="DQ144" s="89"/>
      <c r="DR144" s="89"/>
      <c r="DS144" s="89"/>
      <c r="DT144" s="89"/>
      <c r="DU144" s="89"/>
      <c r="DV144" s="89"/>
      <c r="DW144" s="89"/>
      <c r="DX144" s="89"/>
      <c r="DY144" s="89"/>
      <c r="DZ144" s="89"/>
      <c r="EA144" s="89"/>
      <c r="EB144" s="89"/>
      <c r="EC144" s="89"/>
      <c r="ED144" s="89"/>
      <c r="EE144" s="89"/>
      <c r="EF144" s="89"/>
      <c r="EG144" s="89"/>
      <c r="EH144" s="89"/>
      <c r="EI144" s="89"/>
      <c r="EJ144" s="89"/>
      <c r="EK144" s="89"/>
      <c r="EL144" s="89"/>
      <c r="EM144" s="89"/>
      <c r="EN144" s="89"/>
      <c r="EO144" s="89"/>
      <c r="EP144" s="89"/>
      <c r="EQ144" s="89"/>
      <c r="ER144" s="89"/>
      <c r="ES144" s="89"/>
      <c r="ET144" s="89"/>
      <c r="EU144" s="89"/>
      <c r="EV144" s="89"/>
      <c r="EW144" s="89"/>
      <c r="EX144" s="89"/>
      <c r="EY144" s="89"/>
      <c r="EZ144" s="89"/>
      <c r="FA144" s="89"/>
      <c r="FB144" s="89"/>
      <c r="FC144" s="89"/>
      <c r="FD144" s="89"/>
      <c r="FE144" s="89"/>
      <c r="FF144" s="89"/>
      <c r="FG144" s="89"/>
      <c r="FH144" s="89"/>
      <c r="FI144" s="89"/>
      <c r="FJ144" s="89"/>
      <c r="FK144" s="89"/>
      <c r="FL144" s="89"/>
      <c r="FM144" s="89"/>
      <c r="FN144" s="89"/>
      <c r="FO144" s="89"/>
      <c r="FP144" s="89"/>
      <c r="FQ144" s="89"/>
      <c r="FR144" s="89"/>
      <c r="FS144" s="89"/>
      <c r="FT144" s="89"/>
      <c r="FU144" s="89"/>
      <c r="FV144" s="89"/>
      <c r="FW144" s="89"/>
      <c r="FX144" s="89"/>
      <c r="FY144" s="89"/>
      <c r="FZ144" s="89"/>
      <c r="GA144" s="89"/>
      <c r="GB144" s="89"/>
      <c r="GC144" s="89"/>
      <c r="GD144" s="89"/>
      <c r="GE144" s="89"/>
      <c r="GF144" s="89"/>
      <c r="GG144" s="89"/>
      <c r="GH144" s="89"/>
      <c r="GI144" s="89"/>
      <c r="GJ144" s="89"/>
      <c r="GK144" s="89"/>
      <c r="GL144" s="89"/>
      <c r="GM144" s="89"/>
      <c r="GN144" s="89"/>
      <c r="GO144" s="89"/>
      <c r="GP144" s="89"/>
      <c r="GQ144" s="89"/>
      <c r="GR144" s="89"/>
      <c r="GS144" s="89"/>
      <c r="GT144" s="89"/>
      <c r="GU144" s="89"/>
      <c r="GV144" s="89"/>
      <c r="GW144" s="89"/>
      <c r="GX144" s="89"/>
      <c r="GY144" s="89"/>
      <c r="GZ144" s="89"/>
      <c r="HA144" s="89"/>
      <c r="HB144" s="89"/>
      <c r="HC144" s="89"/>
      <c r="HD144" s="89"/>
      <c r="HE144" s="89"/>
      <c r="HF144" s="89"/>
      <c r="HG144" s="89"/>
      <c r="HH144" s="89"/>
      <c r="HI144" s="89"/>
      <c r="HJ144" s="89"/>
      <c r="HK144" s="89"/>
      <c r="HL144" s="89"/>
      <c r="HM144" s="89"/>
      <c r="HN144" s="89"/>
      <c r="HO144" s="89"/>
      <c r="HP144" s="89"/>
      <c r="HQ144" s="89"/>
      <c r="HR144" s="89"/>
      <c r="HS144" s="89"/>
      <c r="HT144" s="89"/>
      <c r="HU144" s="89"/>
      <c r="HV144" s="89"/>
      <c r="HW144" s="89"/>
      <c r="HX144" s="89"/>
      <c r="HY144" s="89"/>
      <c r="HZ144" s="89"/>
      <c r="IA144" s="89"/>
      <c r="IB144" s="89"/>
      <c r="IC144" s="89"/>
      <c r="ID144" s="89"/>
      <c r="IE144" s="89"/>
      <c r="IF144" s="89"/>
      <c r="IG144" s="89"/>
      <c r="IH144" s="89"/>
      <c r="II144" s="89"/>
      <c r="IJ144" s="89"/>
      <c r="IK144" s="89"/>
      <c r="IL144" s="89"/>
      <c r="IM144" s="89"/>
      <c r="IN144" s="89"/>
      <c r="IO144" s="89"/>
      <c r="IP144" s="89"/>
      <c r="IQ144" s="89"/>
      <c r="IR144" s="89"/>
      <c r="IS144" s="89"/>
      <c r="IT144" s="89"/>
      <c r="IU144" s="89"/>
      <c r="IV144" s="89"/>
      <c r="IW144" s="89"/>
      <c r="IX144" s="89"/>
      <c r="IY144" s="89"/>
      <c r="IZ144" s="89"/>
      <c r="JA144" s="89"/>
      <c r="JB144" s="89"/>
      <c r="JC144" s="89"/>
      <c r="JD144" s="89"/>
      <c r="JE144" s="89"/>
      <c r="JF144" s="89"/>
      <c r="JG144" s="89"/>
      <c r="JH144" s="89"/>
      <c r="JI144" s="89"/>
      <c r="JJ144" s="89"/>
      <c r="JK144" s="89"/>
      <c r="JL144" s="89"/>
      <c r="JM144" s="89"/>
      <c r="JN144" s="89"/>
      <c r="JO144" s="89"/>
      <c r="JP144" s="89"/>
      <c r="JQ144" s="89"/>
      <c r="JR144" s="89"/>
      <c r="JS144" s="89"/>
      <c r="JT144" s="89"/>
      <c r="JU144" s="89"/>
      <c r="JV144" s="89"/>
      <c r="JW144" s="89"/>
      <c r="JX144" s="89"/>
      <c r="JY144" s="89"/>
      <c r="JZ144" s="89"/>
      <c r="KA144" s="89"/>
      <c r="KB144" s="89"/>
      <c r="KC144" s="89"/>
      <c r="KD144" s="89"/>
      <c r="KE144" s="89"/>
      <c r="KF144" s="89"/>
      <c r="KG144" s="89"/>
      <c r="KH144" s="89"/>
      <c r="KI144" s="89"/>
      <c r="KJ144" s="89"/>
      <c r="KK144" s="89"/>
      <c r="KL144" s="89"/>
      <c r="KM144" s="89"/>
      <c r="KN144" s="89"/>
      <c r="KO144" s="89"/>
      <c r="KP144" s="89"/>
      <c r="KQ144" s="89"/>
      <c r="KR144" s="89"/>
      <c r="KS144" s="89"/>
      <c r="KT144" s="89"/>
      <c r="KU144" s="89"/>
      <c r="KV144" s="89"/>
      <c r="KW144" s="89"/>
      <c r="KX144" s="89"/>
      <c r="KY144" s="89"/>
      <c r="KZ144" s="89"/>
      <c r="LA144" s="89"/>
      <c r="LB144" s="89"/>
      <c r="LC144" s="89"/>
      <c r="LD144" s="89"/>
      <c r="LE144" s="89"/>
      <c r="LF144" s="89"/>
      <c r="LG144" s="89"/>
      <c r="LH144" s="89"/>
      <c r="LI144" s="89"/>
      <c r="LJ144" s="89"/>
      <c r="LK144" s="89"/>
      <c r="LL144" s="89"/>
      <c r="LM144" s="89"/>
      <c r="LN144" s="89"/>
      <c r="LO144" s="89"/>
      <c r="LP144" s="89"/>
      <c r="LQ144" s="89"/>
      <c r="LR144" s="89"/>
      <c r="LS144" s="89"/>
    </row>
    <row r="145" spans="1:331" s="83" customFormat="1">
      <c r="B145" s="106"/>
      <c r="C145" s="142"/>
      <c r="D145" s="142"/>
      <c r="E145" s="142"/>
      <c r="F145" s="142"/>
      <c r="G145" s="142"/>
      <c r="H145" s="142"/>
      <c r="I145" s="129"/>
      <c r="N145" s="109"/>
      <c r="O145" s="110"/>
      <c r="P145" s="110"/>
      <c r="Q145" s="110"/>
      <c r="R145" s="110"/>
      <c r="S145" s="110"/>
      <c r="T145" s="110"/>
      <c r="U145" s="111"/>
      <c r="V145" s="128"/>
      <c r="W145" s="128"/>
    </row>
    <row r="146" spans="1:331" s="121" customFormat="1">
      <c r="A146" s="89"/>
      <c r="B146" s="100" t="s">
        <v>140</v>
      </c>
      <c r="C146" s="162"/>
      <c r="D146" s="162"/>
      <c r="E146" s="162"/>
      <c r="F146" s="162"/>
      <c r="G146" s="162"/>
      <c r="H146" s="162"/>
      <c r="I146" s="163"/>
      <c r="J146" s="89"/>
      <c r="K146" s="89"/>
      <c r="L146" s="89"/>
      <c r="M146" s="89"/>
      <c r="N146" s="118" t="str">
        <f t="shared" ref="N146:N158" si="29">B146</f>
        <v>Investments</v>
      </c>
      <c r="O146" s="119"/>
      <c r="P146" s="119"/>
      <c r="Q146" s="119"/>
      <c r="R146" s="119"/>
      <c r="S146" s="119"/>
      <c r="T146" s="119"/>
      <c r="U146" s="127"/>
      <c r="V146" s="138"/>
      <c r="W146" s="138"/>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M146" s="89"/>
      <c r="BN146" s="89"/>
      <c r="BO146" s="89"/>
      <c r="BP146" s="89"/>
      <c r="BQ146" s="89"/>
      <c r="BR146" s="89"/>
      <c r="BS146" s="89"/>
      <c r="BT146" s="89"/>
      <c r="BU146" s="89"/>
      <c r="BV146" s="89"/>
      <c r="BW146" s="89"/>
      <c r="BX146" s="89"/>
      <c r="BY146" s="89"/>
      <c r="BZ146" s="89"/>
      <c r="CA146" s="89"/>
      <c r="CB146" s="89"/>
      <c r="CC146" s="89"/>
      <c r="CD146" s="89"/>
      <c r="CE146" s="89"/>
      <c r="CF146" s="89"/>
      <c r="CG146" s="89"/>
      <c r="CH146" s="89"/>
      <c r="CI146" s="89"/>
      <c r="CJ146" s="89"/>
      <c r="CK146" s="89"/>
      <c r="CL146" s="89"/>
      <c r="CM146" s="89"/>
      <c r="CN146" s="89"/>
      <c r="CO146" s="89"/>
      <c r="CP146" s="89"/>
      <c r="CQ146" s="89"/>
      <c r="CR146" s="89"/>
      <c r="CS146" s="89"/>
      <c r="CT146" s="89"/>
      <c r="CU146" s="89"/>
      <c r="CV146" s="89"/>
      <c r="CW146" s="89"/>
      <c r="CX146" s="89"/>
      <c r="CY146" s="89"/>
      <c r="CZ146" s="89"/>
      <c r="DA146" s="89"/>
      <c r="DB146" s="89"/>
      <c r="DC146" s="89"/>
      <c r="DD146" s="89"/>
      <c r="DE146" s="89"/>
      <c r="DF146" s="89"/>
      <c r="DG146" s="89"/>
      <c r="DH146" s="89"/>
      <c r="DI146" s="89"/>
      <c r="DJ146" s="89"/>
      <c r="DK146" s="89"/>
      <c r="DL146" s="89"/>
      <c r="DM146" s="89"/>
      <c r="DN146" s="89"/>
      <c r="DO146" s="89"/>
      <c r="DP146" s="89"/>
      <c r="DQ146" s="89"/>
      <c r="DR146" s="89"/>
      <c r="DS146" s="89"/>
      <c r="DT146" s="89"/>
      <c r="DU146" s="89"/>
      <c r="DV146" s="89"/>
      <c r="DW146" s="89"/>
      <c r="DX146" s="89"/>
      <c r="DY146" s="89"/>
      <c r="DZ146" s="89"/>
      <c r="EA146" s="89"/>
      <c r="EB146" s="89"/>
      <c r="EC146" s="89"/>
      <c r="ED146" s="89"/>
      <c r="EE146" s="89"/>
      <c r="EF146" s="89"/>
      <c r="EG146" s="89"/>
      <c r="EH146" s="89"/>
      <c r="EI146" s="89"/>
      <c r="EJ146" s="89"/>
      <c r="EK146" s="89"/>
      <c r="EL146" s="89"/>
      <c r="EM146" s="89"/>
      <c r="EN146" s="89"/>
      <c r="EO146" s="89"/>
      <c r="EP146" s="89"/>
      <c r="EQ146" s="89"/>
      <c r="ER146" s="89"/>
      <c r="ES146" s="89"/>
      <c r="ET146" s="89"/>
      <c r="EU146" s="89"/>
      <c r="EV146" s="89"/>
      <c r="EW146" s="89"/>
      <c r="EX146" s="89"/>
      <c r="EY146" s="89"/>
      <c r="EZ146" s="89"/>
      <c r="FA146" s="89"/>
      <c r="FB146" s="89"/>
      <c r="FC146" s="89"/>
      <c r="FD146" s="89"/>
      <c r="FE146" s="89"/>
      <c r="FF146" s="89"/>
      <c r="FG146" s="89"/>
      <c r="FH146" s="89"/>
      <c r="FI146" s="89"/>
      <c r="FJ146" s="89"/>
      <c r="FK146" s="89"/>
      <c r="FL146" s="89"/>
      <c r="FM146" s="89"/>
      <c r="FN146" s="89"/>
      <c r="FO146" s="89"/>
      <c r="FP146" s="89"/>
      <c r="FQ146" s="89"/>
      <c r="FR146" s="89"/>
      <c r="FS146" s="89"/>
      <c r="FT146" s="89"/>
      <c r="FU146" s="89"/>
      <c r="FV146" s="89"/>
      <c r="FW146" s="89"/>
      <c r="FX146" s="89"/>
      <c r="FY146" s="89"/>
      <c r="FZ146" s="89"/>
      <c r="GA146" s="89"/>
      <c r="GB146" s="89"/>
      <c r="GC146" s="89"/>
      <c r="GD146" s="89"/>
      <c r="GE146" s="89"/>
      <c r="GF146" s="89"/>
      <c r="GG146" s="89"/>
      <c r="GH146" s="89"/>
      <c r="GI146" s="89"/>
      <c r="GJ146" s="89"/>
      <c r="GK146" s="89"/>
      <c r="GL146" s="89"/>
      <c r="GM146" s="89"/>
      <c r="GN146" s="89"/>
      <c r="GO146" s="89"/>
      <c r="GP146" s="89"/>
      <c r="GQ146" s="89"/>
      <c r="GR146" s="89"/>
      <c r="GS146" s="89"/>
      <c r="GT146" s="89"/>
      <c r="GU146" s="89"/>
      <c r="GV146" s="89"/>
      <c r="GW146" s="89"/>
      <c r="GX146" s="89"/>
      <c r="GY146" s="89"/>
      <c r="GZ146" s="89"/>
      <c r="HA146" s="89"/>
      <c r="HB146" s="89"/>
      <c r="HC146" s="89"/>
      <c r="HD146" s="89"/>
      <c r="HE146" s="89"/>
      <c r="HF146" s="89"/>
      <c r="HG146" s="89"/>
      <c r="HH146" s="89"/>
      <c r="HI146" s="89"/>
      <c r="HJ146" s="89"/>
      <c r="HK146" s="89"/>
      <c r="HL146" s="89"/>
      <c r="HM146" s="89"/>
      <c r="HN146" s="89"/>
      <c r="HO146" s="89"/>
      <c r="HP146" s="89"/>
      <c r="HQ146" s="89"/>
      <c r="HR146" s="89"/>
      <c r="HS146" s="89"/>
      <c r="HT146" s="89"/>
      <c r="HU146" s="89"/>
      <c r="HV146" s="89"/>
      <c r="HW146" s="89"/>
      <c r="HX146" s="89"/>
      <c r="HY146" s="89"/>
      <c r="HZ146" s="89"/>
      <c r="IA146" s="89"/>
      <c r="IB146" s="89"/>
      <c r="IC146" s="89"/>
      <c r="ID146" s="89"/>
      <c r="IE146" s="89"/>
      <c r="IF146" s="89"/>
      <c r="IG146" s="89"/>
      <c r="IH146" s="89"/>
      <c r="II146" s="89"/>
      <c r="IJ146" s="89"/>
      <c r="IK146" s="89"/>
      <c r="IL146" s="89"/>
      <c r="IM146" s="89"/>
      <c r="IN146" s="89"/>
      <c r="IO146" s="89"/>
      <c r="IP146" s="89"/>
      <c r="IQ146" s="89"/>
      <c r="IR146" s="89"/>
      <c r="IS146" s="89"/>
      <c r="IT146" s="89"/>
      <c r="IU146" s="89"/>
      <c r="IV146" s="89"/>
      <c r="IW146" s="89"/>
      <c r="IX146" s="89"/>
      <c r="IY146" s="89"/>
      <c r="IZ146" s="89"/>
      <c r="JA146" s="89"/>
      <c r="JB146" s="89"/>
      <c r="JC146" s="89"/>
      <c r="JD146" s="89"/>
      <c r="JE146" s="89"/>
      <c r="JF146" s="89"/>
      <c r="JG146" s="89"/>
      <c r="JH146" s="89"/>
      <c r="JI146" s="89"/>
      <c r="JJ146" s="89"/>
      <c r="JK146" s="89"/>
      <c r="JL146" s="89"/>
      <c r="JM146" s="89"/>
      <c r="JN146" s="89"/>
      <c r="JO146" s="89"/>
      <c r="JP146" s="89"/>
      <c r="JQ146" s="89"/>
      <c r="JR146" s="89"/>
      <c r="JS146" s="89"/>
      <c r="JT146" s="89"/>
      <c r="JU146" s="89"/>
      <c r="JV146" s="89"/>
      <c r="JW146" s="89"/>
      <c r="JX146" s="89"/>
      <c r="JY146" s="89"/>
      <c r="JZ146" s="89"/>
      <c r="KA146" s="89"/>
      <c r="KB146" s="89"/>
      <c r="KC146" s="89"/>
      <c r="KD146" s="89"/>
      <c r="KE146" s="89"/>
      <c r="KF146" s="89"/>
      <c r="KG146" s="89"/>
      <c r="KH146" s="89"/>
      <c r="KI146" s="89"/>
      <c r="KJ146" s="89"/>
      <c r="KK146" s="89"/>
      <c r="KL146" s="89"/>
      <c r="KM146" s="89"/>
      <c r="KN146" s="89"/>
      <c r="KO146" s="89"/>
      <c r="KP146" s="89"/>
      <c r="KQ146" s="89"/>
      <c r="KR146" s="89"/>
      <c r="KS146" s="89"/>
      <c r="KT146" s="89"/>
      <c r="KU146" s="89"/>
      <c r="KV146" s="89"/>
      <c r="KW146" s="89"/>
      <c r="KX146" s="89"/>
      <c r="KY146" s="89"/>
      <c r="KZ146" s="89"/>
      <c r="LA146" s="89"/>
      <c r="LB146" s="89"/>
      <c r="LC146" s="89"/>
      <c r="LD146" s="89"/>
      <c r="LE146" s="89"/>
      <c r="LF146" s="89"/>
      <c r="LG146" s="89"/>
      <c r="LH146" s="89"/>
      <c r="LI146" s="89"/>
      <c r="LJ146" s="89"/>
      <c r="LK146" s="89"/>
      <c r="LL146" s="89"/>
      <c r="LM146" s="89"/>
      <c r="LN146" s="89"/>
      <c r="LO146" s="89"/>
      <c r="LP146" s="89"/>
      <c r="LQ146" s="89"/>
      <c r="LR146" s="89"/>
      <c r="LS146" s="89"/>
    </row>
    <row r="147" spans="1:331" s="83" customFormat="1">
      <c r="B147" s="106"/>
      <c r="C147" s="142"/>
      <c r="D147" s="142"/>
      <c r="E147" s="142"/>
      <c r="F147" s="142"/>
      <c r="G147" s="142"/>
      <c r="H147" s="142"/>
      <c r="I147" s="129"/>
      <c r="N147" s="109">
        <f t="shared" si="29"/>
        <v>0</v>
      </c>
      <c r="O147" s="110">
        <f>C147*BS!$B$9</f>
        <v>0</v>
      </c>
      <c r="P147" s="110">
        <f>D147*BS!$B$9</f>
        <v>0</v>
      </c>
      <c r="Q147" s="110">
        <f>E147*BS!$B$9</f>
        <v>0</v>
      </c>
      <c r="R147" s="110">
        <f>F147*BS!$B$9</f>
        <v>0</v>
      </c>
      <c r="S147" s="110">
        <f>G147*BS!$B$9</f>
        <v>0</v>
      </c>
      <c r="T147" s="110">
        <f>H147*BS!$B$9</f>
        <v>0</v>
      </c>
      <c r="U147" s="130">
        <f t="shared" ref="U147:U158" si="30">I147</f>
        <v>0</v>
      </c>
      <c r="V147" s="128"/>
      <c r="W147" s="128"/>
    </row>
    <row r="148" spans="1:331" s="83" customFormat="1">
      <c r="B148" s="144"/>
      <c r="C148" s="142"/>
      <c r="D148" s="142"/>
      <c r="E148" s="142"/>
      <c r="F148" s="142"/>
      <c r="G148" s="142"/>
      <c r="H148" s="142"/>
      <c r="I148" s="129"/>
      <c r="N148" s="109">
        <f t="shared" si="29"/>
        <v>0</v>
      </c>
      <c r="O148" s="110">
        <f>C148*BS!$B$9</f>
        <v>0</v>
      </c>
      <c r="P148" s="110">
        <f>D148*BS!$B$9</f>
        <v>0</v>
      </c>
      <c r="Q148" s="110">
        <f>E148*BS!$B$9</f>
        <v>0</v>
      </c>
      <c r="R148" s="110">
        <f>F148*BS!$B$9</f>
        <v>0</v>
      </c>
      <c r="S148" s="110">
        <f>G148*BS!$B$9</f>
        <v>0</v>
      </c>
      <c r="T148" s="110">
        <f>H148*BS!$B$9</f>
        <v>0</v>
      </c>
      <c r="U148" s="130">
        <f t="shared" si="30"/>
        <v>0</v>
      </c>
      <c r="V148" s="128"/>
      <c r="W148" s="128"/>
    </row>
    <row r="149" spans="1:331" s="83" customFormat="1">
      <c r="B149" s="106"/>
      <c r="C149" s="142"/>
      <c r="D149" s="142"/>
      <c r="E149" s="142"/>
      <c r="F149" s="142"/>
      <c r="G149" s="142"/>
      <c r="H149" s="142"/>
      <c r="I149" s="129"/>
      <c r="N149" s="109">
        <f t="shared" si="29"/>
        <v>0</v>
      </c>
      <c r="O149" s="110">
        <f>C149*BS!$B$9</f>
        <v>0</v>
      </c>
      <c r="P149" s="110">
        <f>D149*BS!$B$9</f>
        <v>0</v>
      </c>
      <c r="Q149" s="110">
        <f>E149*BS!$B$9</f>
        <v>0</v>
      </c>
      <c r="R149" s="110">
        <f>F149*BS!$B$9</f>
        <v>0</v>
      </c>
      <c r="S149" s="110">
        <f>G149*BS!$B$9</f>
        <v>0</v>
      </c>
      <c r="T149" s="110">
        <f>H149*BS!$B$9</f>
        <v>0</v>
      </c>
      <c r="U149" s="111">
        <f t="shared" si="30"/>
        <v>0</v>
      </c>
      <c r="V149" s="128"/>
      <c r="W149" s="128"/>
    </row>
    <row r="150" spans="1:331" s="83" customFormat="1">
      <c r="B150" s="106"/>
      <c r="C150" s="142"/>
      <c r="D150" s="142"/>
      <c r="E150" s="142"/>
      <c r="F150" s="142"/>
      <c r="G150" s="142"/>
      <c r="H150" s="142"/>
      <c r="I150" s="129"/>
      <c r="N150" s="109">
        <f t="shared" si="29"/>
        <v>0</v>
      </c>
      <c r="O150" s="110">
        <f>C150*BS!$B$9</f>
        <v>0</v>
      </c>
      <c r="P150" s="110">
        <f>D150*BS!$B$9</f>
        <v>0</v>
      </c>
      <c r="Q150" s="110">
        <f>E150*BS!$B$9</f>
        <v>0</v>
      </c>
      <c r="R150" s="110">
        <f>F150*BS!$B$9</f>
        <v>0</v>
      </c>
      <c r="S150" s="110">
        <f>G150*BS!$B$9</f>
        <v>0</v>
      </c>
      <c r="T150" s="110">
        <f>H150*BS!$B$9</f>
        <v>0</v>
      </c>
      <c r="U150" s="111">
        <f t="shared" si="30"/>
        <v>0</v>
      </c>
      <c r="V150" s="128"/>
      <c r="W150" s="128"/>
    </row>
    <row r="151" spans="1:331" s="83" customFormat="1">
      <c r="B151" s="106"/>
      <c r="C151" s="142"/>
      <c r="D151" s="142"/>
      <c r="E151" s="142"/>
      <c r="F151" s="142"/>
      <c r="G151" s="142"/>
      <c r="H151" s="142"/>
      <c r="I151" s="129"/>
      <c r="N151" s="109">
        <f t="shared" si="29"/>
        <v>0</v>
      </c>
      <c r="O151" s="110">
        <f>C151*BS!$B$9</f>
        <v>0</v>
      </c>
      <c r="P151" s="110">
        <f>D151*BS!$B$9</f>
        <v>0</v>
      </c>
      <c r="Q151" s="110">
        <f>E151*BS!$B$9</f>
        <v>0</v>
      </c>
      <c r="R151" s="110">
        <f>F151*BS!$B$9</f>
        <v>0</v>
      </c>
      <c r="S151" s="110">
        <f>G151*BS!$B$9</f>
        <v>0</v>
      </c>
      <c r="T151" s="110">
        <f>H151*BS!$B$9</f>
        <v>0</v>
      </c>
      <c r="U151" s="111">
        <f t="shared" si="30"/>
        <v>0</v>
      </c>
      <c r="V151" s="128"/>
      <c r="W151" s="128"/>
    </row>
    <row r="152" spans="1:331" s="83" customFormat="1">
      <c r="B152" s="106"/>
      <c r="C152" s="142"/>
      <c r="D152" s="142"/>
      <c r="E152" s="142"/>
      <c r="F152" s="142"/>
      <c r="G152" s="142"/>
      <c r="H152" s="142"/>
      <c r="I152" s="129"/>
      <c r="N152" s="109">
        <f t="shared" si="29"/>
        <v>0</v>
      </c>
      <c r="O152" s="110">
        <f>C152*BS!$B$9</f>
        <v>0</v>
      </c>
      <c r="P152" s="110">
        <f>D152*BS!$B$9</f>
        <v>0</v>
      </c>
      <c r="Q152" s="110">
        <f>E152*BS!$B$9</f>
        <v>0</v>
      </c>
      <c r="R152" s="110">
        <f>F152*BS!$B$9</f>
        <v>0</v>
      </c>
      <c r="S152" s="110">
        <f>G152*BS!$B$9</f>
        <v>0</v>
      </c>
      <c r="T152" s="110">
        <f>H152*BS!$B$9</f>
        <v>0</v>
      </c>
      <c r="U152" s="111">
        <f t="shared" si="30"/>
        <v>0</v>
      </c>
      <c r="V152" s="128"/>
      <c r="W152" s="128"/>
    </row>
    <row r="153" spans="1:331" s="83" customFormat="1">
      <c r="B153" s="106"/>
      <c r="C153" s="142"/>
      <c r="D153" s="142"/>
      <c r="E153" s="142"/>
      <c r="F153" s="142"/>
      <c r="G153" s="142"/>
      <c r="H153" s="142"/>
      <c r="I153" s="129"/>
      <c r="N153" s="109">
        <f t="shared" si="29"/>
        <v>0</v>
      </c>
      <c r="O153" s="110">
        <f>C153*BS!$B$9</f>
        <v>0</v>
      </c>
      <c r="P153" s="110">
        <f>D153*BS!$B$9</f>
        <v>0</v>
      </c>
      <c r="Q153" s="110">
        <f>E153*BS!$B$9</f>
        <v>0</v>
      </c>
      <c r="R153" s="110">
        <f>F153*BS!$B$9</f>
        <v>0</v>
      </c>
      <c r="S153" s="110">
        <f>G153*BS!$B$9</f>
        <v>0</v>
      </c>
      <c r="T153" s="110">
        <f>H153*BS!$B$9</f>
        <v>0</v>
      </c>
      <c r="U153" s="111">
        <f t="shared" si="30"/>
        <v>0</v>
      </c>
      <c r="V153" s="128"/>
      <c r="W153" s="128"/>
    </row>
    <row r="154" spans="1:331" s="83" customFormat="1">
      <c r="B154" s="106"/>
      <c r="C154" s="142"/>
      <c r="D154" s="142"/>
      <c r="E154" s="142"/>
      <c r="F154" s="142"/>
      <c r="G154" s="142"/>
      <c r="H154" s="142"/>
      <c r="I154" s="129"/>
      <c r="N154" s="109">
        <f t="shared" si="29"/>
        <v>0</v>
      </c>
      <c r="O154" s="110">
        <f>C154*BS!$B$9</f>
        <v>0</v>
      </c>
      <c r="P154" s="110">
        <f>D154*BS!$B$9</f>
        <v>0</v>
      </c>
      <c r="Q154" s="110">
        <f>E154*BS!$B$9</f>
        <v>0</v>
      </c>
      <c r="R154" s="110">
        <f>F154*BS!$B$9</f>
        <v>0</v>
      </c>
      <c r="S154" s="110">
        <f>G154*BS!$B$9</f>
        <v>0</v>
      </c>
      <c r="T154" s="110">
        <f>H154*BS!$B$9</f>
        <v>0</v>
      </c>
      <c r="U154" s="111">
        <f t="shared" si="30"/>
        <v>0</v>
      </c>
      <c r="V154" s="128"/>
      <c r="W154" s="128"/>
    </row>
    <row r="155" spans="1:331" s="83" customFormat="1">
      <c r="B155" s="106"/>
      <c r="C155" s="142"/>
      <c r="D155" s="142"/>
      <c r="E155" s="142"/>
      <c r="F155" s="142"/>
      <c r="G155" s="142"/>
      <c r="H155" s="142"/>
      <c r="I155" s="129"/>
      <c r="N155" s="109"/>
      <c r="O155" s="110"/>
      <c r="P155" s="110"/>
      <c r="Q155" s="110"/>
      <c r="R155" s="110"/>
      <c r="S155" s="110"/>
      <c r="T155" s="110"/>
      <c r="U155" s="111"/>
      <c r="V155" s="128"/>
      <c r="W155" s="128"/>
    </row>
    <row r="156" spans="1:331" s="83" customFormat="1">
      <c r="B156" s="106"/>
      <c r="C156" s="142"/>
      <c r="D156" s="142"/>
      <c r="E156" s="142"/>
      <c r="F156" s="142"/>
      <c r="G156" s="142"/>
      <c r="H156" s="142"/>
      <c r="I156" s="129"/>
      <c r="N156" s="109">
        <f t="shared" si="29"/>
        <v>0</v>
      </c>
      <c r="O156" s="110">
        <f>C156*BS!$B$9</f>
        <v>0</v>
      </c>
      <c r="P156" s="110">
        <f>D156*BS!$B$9</f>
        <v>0</v>
      </c>
      <c r="Q156" s="110">
        <f>E156*BS!$B$9</f>
        <v>0</v>
      </c>
      <c r="R156" s="110">
        <f>F156*BS!$B$9</f>
        <v>0</v>
      </c>
      <c r="S156" s="110">
        <f>G156*BS!$B$9</f>
        <v>0</v>
      </c>
      <c r="T156" s="110">
        <f>H156*BS!$B$9</f>
        <v>0</v>
      </c>
      <c r="U156" s="111">
        <f t="shared" si="30"/>
        <v>0</v>
      </c>
      <c r="V156" s="128"/>
      <c r="W156" s="128"/>
    </row>
    <row r="157" spans="1:331" s="83" customFormat="1">
      <c r="B157" s="106"/>
      <c r="C157" s="142"/>
      <c r="D157" s="142"/>
      <c r="E157" s="142"/>
      <c r="F157" s="142"/>
      <c r="G157" s="142"/>
      <c r="H157" s="142"/>
      <c r="I157" s="147"/>
      <c r="N157" s="109">
        <f t="shared" si="29"/>
        <v>0</v>
      </c>
      <c r="O157" s="110">
        <f>C157*BS!$B$9</f>
        <v>0</v>
      </c>
      <c r="P157" s="110">
        <f>D157*BS!$B$9</f>
        <v>0</v>
      </c>
      <c r="Q157" s="110">
        <f>E157*BS!$B$9</f>
        <v>0</v>
      </c>
      <c r="R157" s="110">
        <f>F157*BS!$B$9</f>
        <v>0</v>
      </c>
      <c r="S157" s="110">
        <f>G157*BS!$B$9</f>
        <v>0</v>
      </c>
      <c r="T157" s="110">
        <f>H157*BS!$B$9</f>
        <v>0</v>
      </c>
      <c r="U157" s="111">
        <f t="shared" si="30"/>
        <v>0</v>
      </c>
      <c r="V157" s="138"/>
      <c r="W157" s="138"/>
    </row>
    <row r="158" spans="1:331" s="121" customFormat="1">
      <c r="A158" s="89"/>
      <c r="B158" s="100" t="s">
        <v>130</v>
      </c>
      <c r="C158" s="135">
        <f t="shared" ref="C158:H158" si="31">SUM(C147:C157)</f>
        <v>0</v>
      </c>
      <c r="D158" s="135">
        <f t="shared" si="31"/>
        <v>0</v>
      </c>
      <c r="E158" s="135">
        <f t="shared" si="31"/>
        <v>0</v>
      </c>
      <c r="F158" s="135">
        <f t="shared" si="31"/>
        <v>0</v>
      </c>
      <c r="G158" s="135">
        <f t="shared" si="31"/>
        <v>0</v>
      </c>
      <c r="H158" s="135">
        <f t="shared" si="31"/>
        <v>0</v>
      </c>
      <c r="I158" s="163"/>
      <c r="J158" s="89"/>
      <c r="K158" s="89"/>
      <c r="L158" s="89"/>
      <c r="M158" s="89"/>
      <c r="N158" s="118" t="str">
        <f t="shared" si="29"/>
        <v>Total</v>
      </c>
      <c r="O158" s="119">
        <f>C158*BS!$B$9</f>
        <v>0</v>
      </c>
      <c r="P158" s="119">
        <f>D158*BS!$B$9</f>
        <v>0</v>
      </c>
      <c r="Q158" s="119">
        <f>E158*BS!$B$9</f>
        <v>0</v>
      </c>
      <c r="R158" s="119">
        <f>F158*BS!$B$9</f>
        <v>0</v>
      </c>
      <c r="S158" s="119">
        <f>G158*BS!$B$9</f>
        <v>0</v>
      </c>
      <c r="T158" s="119">
        <f>H158*BS!$B$9</f>
        <v>0</v>
      </c>
      <c r="U158" s="127">
        <f t="shared" si="30"/>
        <v>0</v>
      </c>
      <c r="V158" s="138"/>
      <c r="W158" s="138"/>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89"/>
      <c r="BL158" s="89"/>
      <c r="BM158" s="89"/>
      <c r="BN158" s="89"/>
      <c r="BO158" s="89"/>
      <c r="BP158" s="89"/>
      <c r="BQ158" s="89"/>
      <c r="BR158" s="89"/>
      <c r="BS158" s="89"/>
      <c r="BT158" s="89"/>
      <c r="BU158" s="89"/>
      <c r="BV158" s="89"/>
      <c r="BW158" s="89"/>
      <c r="BX158" s="89"/>
      <c r="BY158" s="89"/>
      <c r="BZ158" s="89"/>
      <c r="CA158" s="89"/>
      <c r="CB158" s="89"/>
      <c r="CC158" s="89"/>
      <c r="CD158" s="89"/>
      <c r="CE158" s="89"/>
      <c r="CF158" s="89"/>
      <c r="CG158" s="89"/>
      <c r="CH158" s="89"/>
      <c r="CI158" s="89"/>
      <c r="CJ158" s="89"/>
      <c r="CK158" s="89"/>
      <c r="CL158" s="89"/>
      <c r="CM158" s="89"/>
      <c r="CN158" s="89"/>
      <c r="CO158" s="89"/>
      <c r="CP158" s="89"/>
      <c r="CQ158" s="89"/>
      <c r="CR158" s="89"/>
      <c r="CS158" s="89"/>
      <c r="CT158" s="89"/>
      <c r="CU158" s="89"/>
      <c r="CV158" s="89"/>
      <c r="CW158" s="89"/>
      <c r="CX158" s="89"/>
      <c r="CY158" s="89"/>
      <c r="CZ158" s="89"/>
      <c r="DA158" s="89"/>
      <c r="DB158" s="89"/>
      <c r="DC158" s="89"/>
      <c r="DD158" s="89"/>
      <c r="DE158" s="89"/>
      <c r="DF158" s="89"/>
      <c r="DG158" s="89"/>
      <c r="DH158" s="89"/>
      <c r="DI158" s="89"/>
      <c r="DJ158" s="89"/>
      <c r="DK158" s="89"/>
      <c r="DL158" s="89"/>
      <c r="DM158" s="89"/>
      <c r="DN158" s="89"/>
      <c r="DO158" s="89"/>
      <c r="DP158" s="89"/>
      <c r="DQ158" s="89"/>
      <c r="DR158" s="89"/>
      <c r="DS158" s="89"/>
      <c r="DT158" s="89"/>
      <c r="DU158" s="89"/>
      <c r="DV158" s="89"/>
      <c r="DW158" s="89"/>
      <c r="DX158" s="89"/>
      <c r="DY158" s="89"/>
      <c r="DZ158" s="89"/>
      <c r="EA158" s="89"/>
      <c r="EB158" s="89"/>
      <c r="EC158" s="89"/>
      <c r="ED158" s="89"/>
      <c r="EE158" s="89"/>
      <c r="EF158" s="89"/>
      <c r="EG158" s="89"/>
      <c r="EH158" s="89"/>
      <c r="EI158" s="89"/>
      <c r="EJ158" s="89"/>
      <c r="EK158" s="89"/>
      <c r="EL158" s="89"/>
      <c r="EM158" s="89"/>
      <c r="EN158" s="89"/>
      <c r="EO158" s="89"/>
      <c r="EP158" s="89"/>
      <c r="EQ158" s="89"/>
      <c r="ER158" s="89"/>
      <c r="ES158" s="89"/>
      <c r="ET158" s="89"/>
      <c r="EU158" s="89"/>
      <c r="EV158" s="89"/>
      <c r="EW158" s="89"/>
      <c r="EX158" s="89"/>
      <c r="EY158" s="89"/>
      <c r="EZ158" s="89"/>
      <c r="FA158" s="89"/>
      <c r="FB158" s="89"/>
      <c r="FC158" s="89"/>
      <c r="FD158" s="89"/>
      <c r="FE158" s="89"/>
      <c r="FF158" s="89"/>
      <c r="FG158" s="89"/>
      <c r="FH158" s="89"/>
      <c r="FI158" s="89"/>
      <c r="FJ158" s="89"/>
      <c r="FK158" s="89"/>
      <c r="FL158" s="89"/>
      <c r="FM158" s="89"/>
      <c r="FN158" s="89"/>
      <c r="FO158" s="89"/>
      <c r="FP158" s="89"/>
      <c r="FQ158" s="89"/>
      <c r="FR158" s="89"/>
      <c r="FS158" s="89"/>
      <c r="FT158" s="89"/>
      <c r="FU158" s="89"/>
      <c r="FV158" s="89"/>
      <c r="FW158" s="89"/>
      <c r="FX158" s="89"/>
      <c r="FY158" s="89"/>
      <c r="FZ158" s="89"/>
      <c r="GA158" s="89"/>
      <c r="GB158" s="89"/>
      <c r="GC158" s="89"/>
      <c r="GD158" s="89"/>
      <c r="GE158" s="89"/>
      <c r="GF158" s="89"/>
      <c r="GG158" s="89"/>
      <c r="GH158" s="89"/>
      <c r="GI158" s="89"/>
      <c r="GJ158" s="89"/>
      <c r="GK158" s="89"/>
      <c r="GL158" s="89"/>
      <c r="GM158" s="89"/>
      <c r="GN158" s="89"/>
      <c r="GO158" s="89"/>
      <c r="GP158" s="89"/>
      <c r="GQ158" s="89"/>
      <c r="GR158" s="89"/>
      <c r="GS158" s="89"/>
      <c r="GT158" s="89"/>
      <c r="GU158" s="89"/>
      <c r="GV158" s="89"/>
      <c r="GW158" s="89"/>
      <c r="GX158" s="89"/>
      <c r="GY158" s="89"/>
      <c r="GZ158" s="89"/>
      <c r="HA158" s="89"/>
      <c r="HB158" s="89"/>
      <c r="HC158" s="89"/>
      <c r="HD158" s="89"/>
      <c r="HE158" s="89"/>
      <c r="HF158" s="89"/>
      <c r="HG158" s="89"/>
      <c r="HH158" s="89"/>
      <c r="HI158" s="89"/>
      <c r="HJ158" s="89"/>
      <c r="HK158" s="89"/>
      <c r="HL158" s="89"/>
      <c r="HM158" s="89"/>
      <c r="HN158" s="89"/>
      <c r="HO158" s="89"/>
      <c r="HP158" s="89"/>
      <c r="HQ158" s="89"/>
      <c r="HR158" s="89"/>
      <c r="HS158" s="89"/>
      <c r="HT158" s="89"/>
      <c r="HU158" s="89"/>
      <c r="HV158" s="89"/>
      <c r="HW158" s="89"/>
      <c r="HX158" s="89"/>
      <c r="HY158" s="89"/>
      <c r="HZ158" s="89"/>
      <c r="IA158" s="89"/>
      <c r="IB158" s="89"/>
      <c r="IC158" s="89"/>
      <c r="ID158" s="89"/>
      <c r="IE158" s="89"/>
      <c r="IF158" s="89"/>
      <c r="IG158" s="89"/>
      <c r="IH158" s="89"/>
      <c r="II158" s="89"/>
      <c r="IJ158" s="89"/>
      <c r="IK158" s="89"/>
      <c r="IL158" s="89"/>
      <c r="IM158" s="89"/>
      <c r="IN158" s="89"/>
      <c r="IO158" s="89"/>
      <c r="IP158" s="89"/>
      <c r="IQ158" s="89"/>
      <c r="IR158" s="89"/>
      <c r="IS158" s="89"/>
      <c r="IT158" s="89"/>
      <c r="IU158" s="89"/>
      <c r="IV158" s="89"/>
      <c r="IW158" s="89"/>
      <c r="IX158" s="89"/>
      <c r="IY158" s="89"/>
      <c r="IZ158" s="89"/>
      <c r="JA158" s="89"/>
      <c r="JB158" s="89"/>
      <c r="JC158" s="89"/>
      <c r="JD158" s="89"/>
      <c r="JE158" s="89"/>
      <c r="JF158" s="89"/>
      <c r="JG158" s="89"/>
      <c r="JH158" s="89"/>
      <c r="JI158" s="89"/>
      <c r="JJ158" s="89"/>
      <c r="JK158" s="89"/>
      <c r="JL158" s="89"/>
      <c r="JM158" s="89"/>
      <c r="JN158" s="89"/>
      <c r="JO158" s="89"/>
      <c r="JP158" s="89"/>
      <c r="JQ158" s="89"/>
      <c r="JR158" s="89"/>
      <c r="JS158" s="89"/>
      <c r="JT158" s="89"/>
      <c r="JU158" s="89"/>
      <c r="JV158" s="89"/>
      <c r="JW158" s="89"/>
      <c r="JX158" s="89"/>
      <c r="JY158" s="89"/>
      <c r="JZ158" s="89"/>
      <c r="KA158" s="89"/>
      <c r="KB158" s="89"/>
      <c r="KC158" s="89"/>
      <c r="KD158" s="89"/>
      <c r="KE158" s="89"/>
      <c r="KF158" s="89"/>
      <c r="KG158" s="89"/>
      <c r="KH158" s="89"/>
      <c r="KI158" s="89"/>
      <c r="KJ158" s="89"/>
      <c r="KK158" s="89"/>
      <c r="KL158" s="89"/>
      <c r="KM158" s="89"/>
      <c r="KN158" s="89"/>
      <c r="KO158" s="89"/>
      <c r="KP158" s="89"/>
      <c r="KQ158" s="89"/>
      <c r="KR158" s="89"/>
      <c r="KS158" s="89"/>
      <c r="KT158" s="89"/>
      <c r="KU158" s="89"/>
      <c r="KV158" s="89"/>
      <c r="KW158" s="89"/>
      <c r="KX158" s="89"/>
      <c r="KY158" s="89"/>
      <c r="KZ158" s="89"/>
      <c r="LA158" s="89"/>
      <c r="LB158" s="89"/>
      <c r="LC158" s="89"/>
      <c r="LD158" s="89"/>
      <c r="LE158" s="89"/>
      <c r="LF158" s="89"/>
      <c r="LG158" s="89"/>
      <c r="LH158" s="89"/>
      <c r="LI158" s="89"/>
      <c r="LJ158" s="89"/>
      <c r="LK158" s="89"/>
      <c r="LL158" s="89"/>
      <c r="LM158" s="89"/>
      <c r="LN158" s="89"/>
      <c r="LO158" s="89"/>
      <c r="LP158" s="89"/>
      <c r="LQ158" s="89"/>
      <c r="LR158" s="89"/>
      <c r="LS158" s="89"/>
    </row>
    <row r="159" spans="1:331" s="83" customFormat="1">
      <c r="B159" s="106"/>
      <c r="C159" s="142"/>
      <c r="D159" s="142"/>
      <c r="E159" s="142"/>
      <c r="F159" s="142"/>
      <c r="G159" s="142"/>
      <c r="H159" s="142"/>
      <c r="I159" s="129"/>
      <c r="N159" s="109"/>
      <c r="O159" s="110"/>
      <c r="P159" s="110"/>
      <c r="Q159" s="110"/>
      <c r="R159" s="110"/>
      <c r="S159" s="110"/>
      <c r="T159" s="110"/>
      <c r="U159" s="111"/>
      <c r="V159" s="128"/>
      <c r="W159" s="128"/>
    </row>
    <row r="160" spans="1:331" s="121" customFormat="1">
      <c r="A160" s="89"/>
      <c r="B160" s="100" t="s">
        <v>141</v>
      </c>
      <c r="C160" s="159"/>
      <c r="D160" s="159"/>
      <c r="E160" s="159"/>
      <c r="F160" s="159"/>
      <c r="G160" s="159"/>
      <c r="H160" s="159"/>
      <c r="I160" s="136"/>
      <c r="J160" s="89"/>
      <c r="K160" s="89"/>
      <c r="L160" s="89"/>
      <c r="M160" s="89"/>
      <c r="N160" s="118" t="str">
        <f>B160</f>
        <v xml:space="preserve">Deferred charges </v>
      </c>
      <c r="O160" s="119">
        <f>C160*BS!$B$9</f>
        <v>0</v>
      </c>
      <c r="P160" s="119">
        <f>D160*BS!$B$9</f>
        <v>0</v>
      </c>
      <c r="Q160" s="119">
        <f>E160*BS!$B$9</f>
        <v>0</v>
      </c>
      <c r="R160" s="119">
        <f>F160*BS!$B$9</f>
        <v>0</v>
      </c>
      <c r="S160" s="119">
        <f>G160*BS!$B$9</f>
        <v>0</v>
      </c>
      <c r="T160" s="119">
        <f>H160*BS!$B$9</f>
        <v>0</v>
      </c>
      <c r="U160" s="137">
        <f>I160</f>
        <v>0</v>
      </c>
      <c r="V160" s="145"/>
      <c r="W160" s="145"/>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c r="AY160" s="89"/>
      <c r="AZ160" s="89"/>
      <c r="BA160" s="89"/>
      <c r="BB160" s="89"/>
      <c r="BC160" s="89"/>
      <c r="BD160" s="89"/>
      <c r="BE160" s="89"/>
      <c r="BF160" s="89"/>
      <c r="BG160" s="89"/>
      <c r="BH160" s="89"/>
      <c r="BI160" s="89"/>
      <c r="BJ160" s="89"/>
      <c r="BK160" s="89"/>
      <c r="BL160" s="89"/>
      <c r="BM160" s="89"/>
      <c r="BN160" s="89"/>
      <c r="BO160" s="89"/>
      <c r="BP160" s="89"/>
      <c r="BQ160" s="89"/>
      <c r="BR160" s="89"/>
      <c r="BS160" s="89"/>
      <c r="BT160" s="89"/>
      <c r="BU160" s="89"/>
      <c r="BV160" s="89"/>
      <c r="BW160" s="89"/>
      <c r="BX160" s="89"/>
      <c r="BY160" s="89"/>
      <c r="BZ160" s="89"/>
      <c r="CA160" s="89"/>
      <c r="CB160" s="89"/>
      <c r="CC160" s="89"/>
      <c r="CD160" s="89"/>
      <c r="CE160" s="89"/>
      <c r="CF160" s="89"/>
      <c r="CG160" s="89"/>
      <c r="CH160" s="89"/>
      <c r="CI160" s="89"/>
      <c r="CJ160" s="89"/>
      <c r="CK160" s="89"/>
      <c r="CL160" s="89"/>
      <c r="CM160" s="89"/>
      <c r="CN160" s="89"/>
      <c r="CO160" s="89"/>
      <c r="CP160" s="89"/>
      <c r="CQ160" s="89"/>
      <c r="CR160" s="89"/>
      <c r="CS160" s="89"/>
      <c r="CT160" s="89"/>
      <c r="CU160" s="89"/>
      <c r="CV160" s="89"/>
      <c r="CW160" s="89"/>
      <c r="CX160" s="89"/>
      <c r="CY160" s="89"/>
      <c r="CZ160" s="89"/>
      <c r="DA160" s="89"/>
      <c r="DB160" s="89"/>
      <c r="DC160" s="89"/>
      <c r="DD160" s="89"/>
      <c r="DE160" s="89"/>
      <c r="DF160" s="89"/>
      <c r="DG160" s="89"/>
      <c r="DH160" s="89"/>
      <c r="DI160" s="89"/>
      <c r="DJ160" s="89"/>
      <c r="DK160" s="89"/>
      <c r="DL160" s="89"/>
      <c r="DM160" s="89"/>
      <c r="DN160" s="89"/>
      <c r="DO160" s="89"/>
      <c r="DP160" s="89"/>
      <c r="DQ160" s="89"/>
      <c r="DR160" s="89"/>
      <c r="DS160" s="89"/>
      <c r="DT160" s="89"/>
      <c r="DU160" s="89"/>
      <c r="DV160" s="89"/>
      <c r="DW160" s="89"/>
      <c r="DX160" s="89"/>
      <c r="DY160" s="89"/>
      <c r="DZ160" s="89"/>
      <c r="EA160" s="89"/>
      <c r="EB160" s="89"/>
      <c r="EC160" s="89"/>
      <c r="ED160" s="89"/>
      <c r="EE160" s="89"/>
      <c r="EF160" s="89"/>
      <c r="EG160" s="89"/>
      <c r="EH160" s="89"/>
      <c r="EI160" s="89"/>
      <c r="EJ160" s="89"/>
      <c r="EK160" s="89"/>
      <c r="EL160" s="89"/>
      <c r="EM160" s="89"/>
      <c r="EN160" s="89"/>
      <c r="EO160" s="89"/>
      <c r="EP160" s="89"/>
      <c r="EQ160" s="89"/>
      <c r="ER160" s="89"/>
      <c r="ES160" s="89"/>
      <c r="ET160" s="89"/>
      <c r="EU160" s="89"/>
      <c r="EV160" s="89"/>
      <c r="EW160" s="89"/>
      <c r="EX160" s="89"/>
      <c r="EY160" s="89"/>
      <c r="EZ160" s="89"/>
      <c r="FA160" s="89"/>
      <c r="FB160" s="89"/>
      <c r="FC160" s="89"/>
      <c r="FD160" s="89"/>
      <c r="FE160" s="89"/>
      <c r="FF160" s="89"/>
      <c r="FG160" s="89"/>
      <c r="FH160" s="89"/>
      <c r="FI160" s="89"/>
      <c r="FJ160" s="89"/>
      <c r="FK160" s="89"/>
      <c r="FL160" s="89"/>
      <c r="FM160" s="89"/>
      <c r="FN160" s="89"/>
      <c r="FO160" s="89"/>
      <c r="FP160" s="89"/>
      <c r="FQ160" s="89"/>
      <c r="FR160" s="89"/>
      <c r="FS160" s="89"/>
      <c r="FT160" s="89"/>
      <c r="FU160" s="89"/>
      <c r="FV160" s="89"/>
      <c r="FW160" s="89"/>
      <c r="FX160" s="89"/>
      <c r="FY160" s="89"/>
      <c r="FZ160" s="89"/>
      <c r="GA160" s="89"/>
      <c r="GB160" s="89"/>
      <c r="GC160" s="89"/>
      <c r="GD160" s="89"/>
      <c r="GE160" s="89"/>
      <c r="GF160" s="89"/>
      <c r="GG160" s="89"/>
      <c r="GH160" s="89"/>
      <c r="GI160" s="89"/>
      <c r="GJ160" s="89"/>
      <c r="GK160" s="89"/>
      <c r="GL160" s="89"/>
      <c r="GM160" s="89"/>
      <c r="GN160" s="89"/>
      <c r="GO160" s="89"/>
      <c r="GP160" s="89"/>
      <c r="GQ160" s="89"/>
      <c r="GR160" s="89"/>
      <c r="GS160" s="89"/>
      <c r="GT160" s="89"/>
      <c r="GU160" s="89"/>
      <c r="GV160" s="89"/>
      <c r="GW160" s="89"/>
      <c r="GX160" s="89"/>
      <c r="GY160" s="89"/>
      <c r="GZ160" s="89"/>
      <c r="HA160" s="89"/>
      <c r="HB160" s="89"/>
      <c r="HC160" s="89"/>
      <c r="HD160" s="89"/>
      <c r="HE160" s="89"/>
      <c r="HF160" s="89"/>
      <c r="HG160" s="89"/>
      <c r="HH160" s="89"/>
      <c r="HI160" s="89"/>
      <c r="HJ160" s="89"/>
      <c r="HK160" s="89"/>
      <c r="HL160" s="89"/>
      <c r="HM160" s="89"/>
      <c r="HN160" s="89"/>
      <c r="HO160" s="89"/>
      <c r="HP160" s="89"/>
      <c r="HQ160" s="89"/>
      <c r="HR160" s="89"/>
      <c r="HS160" s="89"/>
      <c r="HT160" s="89"/>
      <c r="HU160" s="89"/>
      <c r="HV160" s="89"/>
      <c r="HW160" s="89"/>
      <c r="HX160" s="89"/>
      <c r="HY160" s="89"/>
      <c r="HZ160" s="89"/>
      <c r="IA160" s="89"/>
      <c r="IB160" s="89"/>
      <c r="IC160" s="89"/>
      <c r="ID160" s="89"/>
      <c r="IE160" s="89"/>
      <c r="IF160" s="89"/>
      <c r="IG160" s="89"/>
      <c r="IH160" s="89"/>
      <c r="II160" s="89"/>
      <c r="IJ160" s="89"/>
      <c r="IK160" s="89"/>
      <c r="IL160" s="89"/>
      <c r="IM160" s="89"/>
      <c r="IN160" s="89"/>
      <c r="IO160" s="89"/>
      <c r="IP160" s="89"/>
      <c r="IQ160" s="89"/>
      <c r="IR160" s="89"/>
      <c r="IS160" s="89"/>
      <c r="IT160" s="89"/>
      <c r="IU160" s="89"/>
      <c r="IV160" s="89"/>
      <c r="IW160" s="89"/>
      <c r="IX160" s="89"/>
      <c r="IY160" s="89"/>
      <c r="IZ160" s="89"/>
      <c r="JA160" s="89"/>
      <c r="JB160" s="89"/>
      <c r="JC160" s="89"/>
      <c r="JD160" s="89"/>
      <c r="JE160" s="89"/>
      <c r="JF160" s="89"/>
      <c r="JG160" s="89"/>
      <c r="JH160" s="89"/>
      <c r="JI160" s="89"/>
      <c r="JJ160" s="89"/>
      <c r="JK160" s="89"/>
      <c r="JL160" s="89"/>
      <c r="JM160" s="89"/>
      <c r="JN160" s="89"/>
      <c r="JO160" s="89"/>
      <c r="JP160" s="89"/>
      <c r="JQ160" s="89"/>
      <c r="JR160" s="89"/>
      <c r="JS160" s="89"/>
      <c r="JT160" s="89"/>
      <c r="JU160" s="89"/>
      <c r="JV160" s="89"/>
      <c r="JW160" s="89"/>
      <c r="JX160" s="89"/>
      <c r="JY160" s="89"/>
      <c r="JZ160" s="89"/>
      <c r="KA160" s="89"/>
      <c r="KB160" s="89"/>
      <c r="KC160" s="89"/>
      <c r="KD160" s="89"/>
      <c r="KE160" s="89"/>
      <c r="KF160" s="89"/>
      <c r="KG160" s="89"/>
      <c r="KH160" s="89"/>
      <c r="KI160" s="89"/>
      <c r="KJ160" s="89"/>
      <c r="KK160" s="89"/>
      <c r="KL160" s="89"/>
      <c r="KM160" s="89"/>
      <c r="KN160" s="89"/>
      <c r="KO160" s="89"/>
      <c r="KP160" s="89"/>
      <c r="KQ160" s="89"/>
      <c r="KR160" s="89"/>
      <c r="KS160" s="89"/>
      <c r="KT160" s="89"/>
      <c r="KU160" s="89"/>
      <c r="KV160" s="89"/>
      <c r="KW160" s="89"/>
      <c r="KX160" s="89"/>
      <c r="KY160" s="89"/>
      <c r="KZ160" s="89"/>
      <c r="LA160" s="89"/>
      <c r="LB160" s="89"/>
      <c r="LC160" s="89"/>
      <c r="LD160" s="89"/>
      <c r="LE160" s="89"/>
      <c r="LF160" s="89"/>
      <c r="LG160" s="89"/>
      <c r="LH160" s="89"/>
      <c r="LI160" s="89"/>
      <c r="LJ160" s="89"/>
      <c r="LK160" s="89"/>
      <c r="LL160" s="89"/>
      <c r="LM160" s="89"/>
      <c r="LN160" s="89"/>
      <c r="LO160" s="89"/>
      <c r="LP160" s="89"/>
      <c r="LQ160" s="89"/>
      <c r="LR160" s="89"/>
      <c r="LS160" s="89"/>
    </row>
    <row r="161" spans="1:331" s="121" customFormat="1">
      <c r="A161" s="89"/>
      <c r="B161" s="106"/>
      <c r="C161" s="142"/>
      <c r="D161" s="142"/>
      <c r="E161" s="142"/>
      <c r="F161" s="142"/>
      <c r="G161" s="142"/>
      <c r="H161" s="142"/>
      <c r="I161" s="136"/>
      <c r="J161" s="89"/>
      <c r="K161" s="89"/>
      <c r="L161" s="89"/>
      <c r="M161" s="89"/>
      <c r="N161" s="118"/>
      <c r="O161" s="119"/>
      <c r="P161" s="119"/>
      <c r="Q161" s="119"/>
      <c r="R161" s="119"/>
      <c r="S161" s="119"/>
      <c r="T161" s="119"/>
      <c r="U161" s="127"/>
      <c r="V161" s="145"/>
      <c r="W161" s="145"/>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c r="AY161" s="89"/>
      <c r="AZ161" s="89"/>
      <c r="BA161" s="89"/>
      <c r="BB161" s="89"/>
      <c r="BC161" s="89"/>
      <c r="BD161" s="89"/>
      <c r="BE161" s="89"/>
      <c r="BF161" s="89"/>
      <c r="BG161" s="89"/>
      <c r="BH161" s="89"/>
      <c r="BI161" s="89"/>
      <c r="BJ161" s="89"/>
      <c r="BK161" s="89"/>
      <c r="BL161" s="89"/>
      <c r="BM161" s="89"/>
      <c r="BN161" s="89"/>
      <c r="BO161" s="89"/>
      <c r="BP161" s="89"/>
      <c r="BQ161" s="89"/>
      <c r="BR161" s="89"/>
      <c r="BS161" s="89"/>
      <c r="BT161" s="89"/>
      <c r="BU161" s="89"/>
      <c r="BV161" s="89"/>
      <c r="BW161" s="89"/>
      <c r="BX161" s="89"/>
      <c r="BY161" s="89"/>
      <c r="BZ161" s="89"/>
      <c r="CA161" s="89"/>
      <c r="CB161" s="89"/>
      <c r="CC161" s="89"/>
      <c r="CD161" s="89"/>
      <c r="CE161" s="89"/>
      <c r="CF161" s="89"/>
      <c r="CG161" s="89"/>
      <c r="CH161" s="89"/>
      <c r="CI161" s="89"/>
      <c r="CJ161" s="89"/>
      <c r="CK161" s="89"/>
      <c r="CL161" s="89"/>
      <c r="CM161" s="89"/>
      <c r="CN161" s="89"/>
      <c r="CO161" s="89"/>
      <c r="CP161" s="89"/>
      <c r="CQ161" s="89"/>
      <c r="CR161" s="89"/>
      <c r="CS161" s="89"/>
      <c r="CT161" s="89"/>
      <c r="CU161" s="89"/>
      <c r="CV161" s="89"/>
      <c r="CW161" s="89"/>
      <c r="CX161" s="89"/>
      <c r="CY161" s="89"/>
      <c r="CZ161" s="89"/>
      <c r="DA161" s="89"/>
      <c r="DB161" s="89"/>
      <c r="DC161" s="89"/>
      <c r="DD161" s="89"/>
      <c r="DE161" s="89"/>
      <c r="DF161" s="89"/>
      <c r="DG161" s="89"/>
      <c r="DH161" s="89"/>
      <c r="DI161" s="89"/>
      <c r="DJ161" s="89"/>
      <c r="DK161" s="89"/>
      <c r="DL161" s="89"/>
      <c r="DM161" s="89"/>
      <c r="DN161" s="89"/>
      <c r="DO161" s="89"/>
      <c r="DP161" s="89"/>
      <c r="DQ161" s="89"/>
      <c r="DR161" s="89"/>
      <c r="DS161" s="89"/>
      <c r="DT161" s="89"/>
      <c r="DU161" s="89"/>
      <c r="DV161" s="89"/>
      <c r="DW161" s="89"/>
      <c r="DX161" s="89"/>
      <c r="DY161" s="89"/>
      <c r="DZ161" s="89"/>
      <c r="EA161" s="89"/>
      <c r="EB161" s="89"/>
      <c r="EC161" s="89"/>
      <c r="ED161" s="89"/>
      <c r="EE161" s="89"/>
      <c r="EF161" s="89"/>
      <c r="EG161" s="89"/>
      <c r="EH161" s="89"/>
      <c r="EI161" s="89"/>
      <c r="EJ161" s="89"/>
      <c r="EK161" s="89"/>
      <c r="EL161" s="89"/>
      <c r="EM161" s="89"/>
      <c r="EN161" s="89"/>
      <c r="EO161" s="89"/>
      <c r="EP161" s="89"/>
      <c r="EQ161" s="89"/>
      <c r="ER161" s="89"/>
      <c r="ES161" s="89"/>
      <c r="ET161" s="89"/>
      <c r="EU161" s="89"/>
      <c r="EV161" s="89"/>
      <c r="EW161" s="89"/>
      <c r="EX161" s="89"/>
      <c r="EY161" s="89"/>
      <c r="EZ161" s="89"/>
      <c r="FA161" s="89"/>
      <c r="FB161" s="89"/>
      <c r="FC161" s="89"/>
      <c r="FD161" s="89"/>
      <c r="FE161" s="89"/>
      <c r="FF161" s="89"/>
      <c r="FG161" s="89"/>
      <c r="FH161" s="89"/>
      <c r="FI161" s="89"/>
      <c r="FJ161" s="89"/>
      <c r="FK161" s="89"/>
      <c r="FL161" s="89"/>
      <c r="FM161" s="89"/>
      <c r="FN161" s="89"/>
      <c r="FO161" s="89"/>
      <c r="FP161" s="89"/>
      <c r="FQ161" s="89"/>
      <c r="FR161" s="89"/>
      <c r="FS161" s="89"/>
      <c r="FT161" s="89"/>
      <c r="FU161" s="89"/>
      <c r="FV161" s="89"/>
      <c r="FW161" s="89"/>
      <c r="FX161" s="89"/>
      <c r="FY161" s="89"/>
      <c r="FZ161" s="89"/>
      <c r="GA161" s="89"/>
      <c r="GB161" s="89"/>
      <c r="GC161" s="89"/>
      <c r="GD161" s="89"/>
      <c r="GE161" s="89"/>
      <c r="GF161" s="89"/>
      <c r="GG161" s="89"/>
      <c r="GH161" s="89"/>
      <c r="GI161" s="89"/>
      <c r="GJ161" s="89"/>
      <c r="GK161" s="89"/>
      <c r="GL161" s="89"/>
      <c r="GM161" s="89"/>
      <c r="GN161" s="89"/>
      <c r="GO161" s="89"/>
      <c r="GP161" s="89"/>
      <c r="GQ161" s="89"/>
      <c r="GR161" s="89"/>
      <c r="GS161" s="89"/>
      <c r="GT161" s="89"/>
      <c r="GU161" s="89"/>
      <c r="GV161" s="89"/>
      <c r="GW161" s="89"/>
      <c r="GX161" s="89"/>
      <c r="GY161" s="89"/>
      <c r="GZ161" s="89"/>
      <c r="HA161" s="89"/>
      <c r="HB161" s="89"/>
      <c r="HC161" s="89"/>
      <c r="HD161" s="89"/>
      <c r="HE161" s="89"/>
      <c r="HF161" s="89"/>
      <c r="HG161" s="89"/>
      <c r="HH161" s="89"/>
      <c r="HI161" s="89"/>
      <c r="HJ161" s="89"/>
      <c r="HK161" s="89"/>
      <c r="HL161" s="89"/>
      <c r="HM161" s="89"/>
      <c r="HN161" s="89"/>
      <c r="HO161" s="89"/>
      <c r="HP161" s="89"/>
      <c r="HQ161" s="89"/>
      <c r="HR161" s="89"/>
      <c r="HS161" s="89"/>
      <c r="HT161" s="89"/>
      <c r="HU161" s="89"/>
      <c r="HV161" s="89"/>
      <c r="HW161" s="89"/>
      <c r="HX161" s="89"/>
      <c r="HY161" s="89"/>
      <c r="HZ161" s="89"/>
      <c r="IA161" s="89"/>
      <c r="IB161" s="89"/>
      <c r="IC161" s="89"/>
      <c r="ID161" s="89"/>
      <c r="IE161" s="89"/>
      <c r="IF161" s="89"/>
      <c r="IG161" s="89"/>
      <c r="IH161" s="89"/>
      <c r="II161" s="89"/>
      <c r="IJ161" s="89"/>
      <c r="IK161" s="89"/>
      <c r="IL161" s="89"/>
      <c r="IM161" s="89"/>
      <c r="IN161" s="89"/>
      <c r="IO161" s="89"/>
      <c r="IP161" s="89"/>
      <c r="IQ161" s="89"/>
      <c r="IR161" s="89"/>
      <c r="IS161" s="89"/>
      <c r="IT161" s="89"/>
      <c r="IU161" s="89"/>
      <c r="IV161" s="89"/>
      <c r="IW161" s="89"/>
      <c r="IX161" s="89"/>
      <c r="IY161" s="89"/>
      <c r="IZ161" s="89"/>
      <c r="JA161" s="89"/>
      <c r="JB161" s="89"/>
      <c r="JC161" s="89"/>
      <c r="JD161" s="89"/>
      <c r="JE161" s="89"/>
      <c r="JF161" s="89"/>
      <c r="JG161" s="89"/>
      <c r="JH161" s="89"/>
      <c r="JI161" s="89"/>
      <c r="JJ161" s="89"/>
      <c r="JK161" s="89"/>
      <c r="JL161" s="89"/>
      <c r="JM161" s="89"/>
      <c r="JN161" s="89"/>
      <c r="JO161" s="89"/>
      <c r="JP161" s="89"/>
      <c r="JQ161" s="89"/>
      <c r="JR161" s="89"/>
      <c r="JS161" s="89"/>
      <c r="JT161" s="89"/>
      <c r="JU161" s="89"/>
      <c r="JV161" s="89"/>
      <c r="JW161" s="89"/>
      <c r="JX161" s="89"/>
      <c r="JY161" s="89"/>
      <c r="JZ161" s="89"/>
      <c r="KA161" s="89"/>
      <c r="KB161" s="89"/>
      <c r="KC161" s="89"/>
      <c r="KD161" s="89"/>
      <c r="KE161" s="89"/>
      <c r="KF161" s="89"/>
      <c r="KG161" s="89"/>
      <c r="KH161" s="89"/>
      <c r="KI161" s="89"/>
      <c r="KJ161" s="89"/>
      <c r="KK161" s="89"/>
      <c r="KL161" s="89"/>
      <c r="KM161" s="89"/>
      <c r="KN161" s="89"/>
      <c r="KO161" s="89"/>
      <c r="KP161" s="89"/>
      <c r="KQ161" s="89"/>
      <c r="KR161" s="89"/>
      <c r="KS161" s="89"/>
      <c r="KT161" s="89"/>
      <c r="KU161" s="89"/>
      <c r="KV161" s="89"/>
      <c r="KW161" s="89"/>
      <c r="KX161" s="89"/>
      <c r="KY161" s="89"/>
      <c r="KZ161" s="89"/>
      <c r="LA161" s="89"/>
      <c r="LB161" s="89"/>
      <c r="LC161" s="89"/>
      <c r="LD161" s="89"/>
      <c r="LE161" s="89"/>
      <c r="LF161" s="89"/>
      <c r="LG161" s="89"/>
      <c r="LH161" s="89"/>
      <c r="LI161" s="89"/>
      <c r="LJ161" s="89"/>
      <c r="LK161" s="89"/>
      <c r="LL161" s="89"/>
      <c r="LM161" s="89"/>
      <c r="LN161" s="89"/>
      <c r="LO161" s="89"/>
      <c r="LP161" s="89"/>
      <c r="LQ161" s="89"/>
      <c r="LR161" s="89"/>
      <c r="LS161" s="89"/>
    </row>
    <row r="162" spans="1:331" s="83" customFormat="1">
      <c r="B162" s="106"/>
      <c r="C162" s="142"/>
      <c r="D162" s="142"/>
      <c r="E162" s="142"/>
      <c r="F162" s="142"/>
      <c r="G162" s="142"/>
      <c r="H162" s="142"/>
      <c r="I162" s="129"/>
      <c r="N162" s="109"/>
      <c r="O162" s="110"/>
      <c r="P162" s="110"/>
      <c r="Q162" s="110"/>
      <c r="R162" s="110"/>
      <c r="S162" s="110"/>
      <c r="T162" s="110"/>
      <c r="U162" s="111"/>
      <c r="V162" s="128"/>
      <c r="W162" s="128"/>
    </row>
    <row r="163" spans="1:331" s="83" customFormat="1">
      <c r="B163" s="100" t="s">
        <v>130</v>
      </c>
      <c r="C163" s="135">
        <f t="shared" ref="C163:H163" si="32">SUM(C161:C162)</f>
        <v>0</v>
      </c>
      <c r="D163" s="135">
        <f t="shared" si="32"/>
        <v>0</v>
      </c>
      <c r="E163" s="135">
        <f t="shared" si="32"/>
        <v>0</v>
      </c>
      <c r="F163" s="135">
        <f t="shared" si="32"/>
        <v>0</v>
      </c>
      <c r="G163" s="135">
        <f t="shared" si="32"/>
        <v>0</v>
      </c>
      <c r="H163" s="135">
        <f t="shared" si="32"/>
        <v>0</v>
      </c>
      <c r="I163" s="129"/>
      <c r="N163" s="109"/>
      <c r="O163" s="110"/>
      <c r="P163" s="110"/>
      <c r="Q163" s="110"/>
      <c r="R163" s="110"/>
      <c r="S163" s="110"/>
      <c r="T163" s="110"/>
      <c r="U163" s="111"/>
      <c r="V163" s="128"/>
      <c r="W163" s="128"/>
    </row>
    <row r="164" spans="1:331" s="121" customFormat="1">
      <c r="A164" s="89"/>
      <c r="B164" s="100" t="s">
        <v>142</v>
      </c>
      <c r="C164" s="159"/>
      <c r="D164" s="159"/>
      <c r="E164" s="159"/>
      <c r="F164" s="159"/>
      <c r="G164" s="159"/>
      <c r="H164" s="159"/>
      <c r="I164" s="136"/>
      <c r="J164" s="89"/>
      <c r="K164" s="154"/>
      <c r="L164" s="154"/>
      <c r="M164" s="89"/>
      <c r="N164" s="118" t="str">
        <f t="shared" ref="N164:N176" si="33">B164</f>
        <v>Other Non-Current Assets</v>
      </c>
      <c r="O164" s="119">
        <f>C164*BS!$B$9</f>
        <v>0</v>
      </c>
      <c r="P164" s="119">
        <f>D164*BS!$B$9</f>
        <v>0</v>
      </c>
      <c r="Q164" s="119">
        <f>E164*BS!$B$9</f>
        <v>0</v>
      </c>
      <c r="R164" s="119">
        <f>F164*BS!$B$9</f>
        <v>0</v>
      </c>
      <c r="S164" s="119">
        <f>G164*BS!$B$9</f>
        <v>0</v>
      </c>
      <c r="T164" s="119">
        <f>H164*BS!$B$9</f>
        <v>0</v>
      </c>
      <c r="U164" s="137">
        <f t="shared" ref="U164:U176" si="34">I164</f>
        <v>0</v>
      </c>
      <c r="V164" s="145"/>
      <c r="W164" s="145"/>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c r="BK164" s="89"/>
      <c r="BL164" s="89"/>
      <c r="BM164" s="89"/>
      <c r="BN164" s="89"/>
      <c r="BO164" s="89"/>
      <c r="BP164" s="89"/>
      <c r="BQ164" s="89"/>
      <c r="BR164" s="89"/>
      <c r="BS164" s="89"/>
      <c r="BT164" s="89"/>
      <c r="BU164" s="89"/>
      <c r="BV164" s="89"/>
      <c r="BW164" s="89"/>
      <c r="BX164" s="89"/>
      <c r="BY164" s="89"/>
      <c r="BZ164" s="89"/>
      <c r="CA164" s="89"/>
      <c r="CB164" s="89"/>
      <c r="CC164" s="89"/>
      <c r="CD164" s="89"/>
      <c r="CE164" s="89"/>
      <c r="CF164" s="89"/>
      <c r="CG164" s="89"/>
      <c r="CH164" s="89"/>
      <c r="CI164" s="89"/>
      <c r="CJ164" s="89"/>
      <c r="CK164" s="89"/>
      <c r="CL164" s="89"/>
      <c r="CM164" s="89"/>
      <c r="CN164" s="89"/>
      <c r="CO164" s="89"/>
      <c r="CP164" s="89"/>
      <c r="CQ164" s="89"/>
      <c r="CR164" s="89"/>
      <c r="CS164" s="89"/>
      <c r="CT164" s="89"/>
      <c r="CU164" s="89"/>
      <c r="CV164" s="89"/>
      <c r="CW164" s="89"/>
      <c r="CX164" s="89"/>
      <c r="CY164" s="89"/>
      <c r="CZ164" s="89"/>
      <c r="DA164" s="89"/>
      <c r="DB164" s="89"/>
      <c r="DC164" s="89"/>
      <c r="DD164" s="89"/>
      <c r="DE164" s="89"/>
      <c r="DF164" s="89"/>
      <c r="DG164" s="89"/>
      <c r="DH164" s="89"/>
      <c r="DI164" s="89"/>
      <c r="DJ164" s="89"/>
      <c r="DK164" s="89"/>
      <c r="DL164" s="89"/>
      <c r="DM164" s="89"/>
      <c r="DN164" s="89"/>
      <c r="DO164" s="89"/>
      <c r="DP164" s="89"/>
      <c r="DQ164" s="89"/>
      <c r="DR164" s="89"/>
      <c r="DS164" s="89"/>
      <c r="DT164" s="89"/>
      <c r="DU164" s="89"/>
      <c r="DV164" s="89"/>
      <c r="DW164" s="89"/>
      <c r="DX164" s="89"/>
      <c r="DY164" s="89"/>
      <c r="DZ164" s="89"/>
      <c r="EA164" s="89"/>
      <c r="EB164" s="89"/>
      <c r="EC164" s="89"/>
      <c r="ED164" s="89"/>
      <c r="EE164" s="89"/>
      <c r="EF164" s="89"/>
      <c r="EG164" s="89"/>
      <c r="EH164" s="89"/>
      <c r="EI164" s="89"/>
      <c r="EJ164" s="89"/>
      <c r="EK164" s="89"/>
      <c r="EL164" s="89"/>
      <c r="EM164" s="89"/>
      <c r="EN164" s="89"/>
      <c r="EO164" s="89"/>
      <c r="EP164" s="89"/>
      <c r="EQ164" s="89"/>
      <c r="ER164" s="89"/>
      <c r="ES164" s="89"/>
      <c r="ET164" s="89"/>
      <c r="EU164" s="89"/>
      <c r="EV164" s="89"/>
      <c r="EW164" s="89"/>
      <c r="EX164" s="89"/>
      <c r="EY164" s="89"/>
      <c r="EZ164" s="89"/>
      <c r="FA164" s="89"/>
      <c r="FB164" s="89"/>
      <c r="FC164" s="89"/>
      <c r="FD164" s="89"/>
      <c r="FE164" s="89"/>
      <c r="FF164" s="89"/>
      <c r="FG164" s="89"/>
      <c r="FH164" s="89"/>
      <c r="FI164" s="89"/>
      <c r="FJ164" s="89"/>
      <c r="FK164" s="89"/>
      <c r="FL164" s="89"/>
      <c r="FM164" s="89"/>
      <c r="FN164" s="89"/>
      <c r="FO164" s="89"/>
      <c r="FP164" s="89"/>
      <c r="FQ164" s="89"/>
      <c r="FR164" s="89"/>
      <c r="FS164" s="89"/>
      <c r="FT164" s="89"/>
      <c r="FU164" s="89"/>
      <c r="FV164" s="89"/>
      <c r="FW164" s="89"/>
      <c r="FX164" s="89"/>
      <c r="FY164" s="89"/>
      <c r="FZ164" s="89"/>
      <c r="GA164" s="89"/>
      <c r="GB164" s="89"/>
      <c r="GC164" s="89"/>
      <c r="GD164" s="89"/>
      <c r="GE164" s="89"/>
      <c r="GF164" s="89"/>
      <c r="GG164" s="89"/>
      <c r="GH164" s="89"/>
      <c r="GI164" s="89"/>
      <c r="GJ164" s="89"/>
      <c r="GK164" s="89"/>
      <c r="GL164" s="89"/>
      <c r="GM164" s="89"/>
      <c r="GN164" s="89"/>
      <c r="GO164" s="89"/>
      <c r="GP164" s="89"/>
      <c r="GQ164" s="89"/>
      <c r="GR164" s="89"/>
      <c r="GS164" s="89"/>
      <c r="GT164" s="89"/>
      <c r="GU164" s="89"/>
      <c r="GV164" s="89"/>
      <c r="GW164" s="89"/>
      <c r="GX164" s="89"/>
      <c r="GY164" s="89"/>
      <c r="GZ164" s="89"/>
      <c r="HA164" s="89"/>
      <c r="HB164" s="89"/>
      <c r="HC164" s="89"/>
      <c r="HD164" s="89"/>
      <c r="HE164" s="89"/>
      <c r="HF164" s="89"/>
      <c r="HG164" s="89"/>
      <c r="HH164" s="89"/>
      <c r="HI164" s="89"/>
      <c r="HJ164" s="89"/>
      <c r="HK164" s="89"/>
      <c r="HL164" s="89"/>
      <c r="HM164" s="89"/>
      <c r="HN164" s="89"/>
      <c r="HO164" s="89"/>
      <c r="HP164" s="89"/>
      <c r="HQ164" s="89"/>
      <c r="HR164" s="89"/>
      <c r="HS164" s="89"/>
      <c r="HT164" s="89"/>
      <c r="HU164" s="89"/>
      <c r="HV164" s="89"/>
      <c r="HW164" s="89"/>
      <c r="HX164" s="89"/>
      <c r="HY164" s="89"/>
      <c r="HZ164" s="89"/>
      <c r="IA164" s="89"/>
      <c r="IB164" s="89"/>
      <c r="IC164" s="89"/>
      <c r="ID164" s="89"/>
      <c r="IE164" s="89"/>
      <c r="IF164" s="89"/>
      <c r="IG164" s="89"/>
      <c r="IH164" s="89"/>
      <c r="II164" s="89"/>
      <c r="IJ164" s="89"/>
      <c r="IK164" s="89"/>
      <c r="IL164" s="89"/>
      <c r="IM164" s="89"/>
      <c r="IN164" s="89"/>
      <c r="IO164" s="89"/>
      <c r="IP164" s="89"/>
      <c r="IQ164" s="89"/>
      <c r="IR164" s="89"/>
      <c r="IS164" s="89"/>
      <c r="IT164" s="89"/>
      <c r="IU164" s="89"/>
      <c r="IV164" s="89"/>
      <c r="IW164" s="89"/>
      <c r="IX164" s="89"/>
      <c r="IY164" s="89"/>
      <c r="IZ164" s="89"/>
      <c r="JA164" s="89"/>
      <c r="JB164" s="89"/>
      <c r="JC164" s="89"/>
      <c r="JD164" s="89"/>
      <c r="JE164" s="89"/>
      <c r="JF164" s="89"/>
      <c r="JG164" s="89"/>
      <c r="JH164" s="89"/>
      <c r="JI164" s="89"/>
      <c r="JJ164" s="89"/>
      <c r="JK164" s="89"/>
      <c r="JL164" s="89"/>
      <c r="JM164" s="89"/>
      <c r="JN164" s="89"/>
      <c r="JO164" s="89"/>
      <c r="JP164" s="89"/>
      <c r="JQ164" s="89"/>
      <c r="JR164" s="89"/>
      <c r="JS164" s="89"/>
      <c r="JT164" s="89"/>
      <c r="JU164" s="89"/>
      <c r="JV164" s="89"/>
      <c r="JW164" s="89"/>
      <c r="JX164" s="89"/>
      <c r="JY164" s="89"/>
      <c r="JZ164" s="89"/>
      <c r="KA164" s="89"/>
      <c r="KB164" s="89"/>
      <c r="KC164" s="89"/>
      <c r="KD164" s="89"/>
      <c r="KE164" s="89"/>
      <c r="KF164" s="89"/>
      <c r="KG164" s="89"/>
      <c r="KH164" s="89"/>
      <c r="KI164" s="89"/>
      <c r="KJ164" s="89"/>
      <c r="KK164" s="89"/>
      <c r="KL164" s="89"/>
      <c r="KM164" s="89"/>
      <c r="KN164" s="89"/>
      <c r="KO164" s="89"/>
      <c r="KP164" s="89"/>
      <c r="KQ164" s="89"/>
      <c r="KR164" s="89"/>
      <c r="KS164" s="89"/>
      <c r="KT164" s="89"/>
      <c r="KU164" s="89"/>
      <c r="KV164" s="89"/>
      <c r="KW164" s="89"/>
      <c r="KX164" s="89"/>
      <c r="KY164" s="89"/>
      <c r="KZ164" s="89"/>
      <c r="LA164" s="89"/>
      <c r="LB164" s="89"/>
      <c r="LC164" s="89"/>
      <c r="LD164" s="89"/>
      <c r="LE164" s="89"/>
      <c r="LF164" s="89"/>
      <c r="LG164" s="89"/>
      <c r="LH164" s="89"/>
      <c r="LI164" s="89"/>
      <c r="LJ164" s="89"/>
      <c r="LK164" s="89"/>
      <c r="LL164" s="89"/>
      <c r="LM164" s="89"/>
      <c r="LN164" s="89"/>
      <c r="LO164" s="89"/>
      <c r="LP164" s="89"/>
      <c r="LQ164" s="89"/>
      <c r="LR164" s="89"/>
      <c r="LS164" s="89"/>
    </row>
    <row r="165" spans="1:331" s="83" customFormat="1">
      <c r="B165" s="106"/>
      <c r="C165" s="142"/>
      <c r="D165" s="142"/>
      <c r="E165" s="142"/>
      <c r="F165" s="142"/>
      <c r="G165" s="142"/>
      <c r="H165" s="142"/>
      <c r="I165" s="129"/>
      <c r="K165" s="133"/>
      <c r="L165" s="133"/>
      <c r="N165" s="109">
        <f t="shared" si="33"/>
        <v>0</v>
      </c>
      <c r="O165" s="110">
        <f>C165*BS!$B$9</f>
        <v>0</v>
      </c>
      <c r="P165" s="110">
        <f>D165*BS!$B$9</f>
        <v>0</v>
      </c>
      <c r="Q165" s="110">
        <f>E165*BS!$B$9</f>
        <v>0</v>
      </c>
      <c r="R165" s="110">
        <f>F165*BS!$B$9</f>
        <v>0</v>
      </c>
      <c r="S165" s="110">
        <f>G165*BS!$B$9</f>
        <v>0</v>
      </c>
      <c r="T165" s="110">
        <f>H165*BS!$B$9</f>
        <v>0</v>
      </c>
      <c r="U165" s="130">
        <f t="shared" si="34"/>
        <v>0</v>
      </c>
      <c r="V165" s="128"/>
      <c r="W165" s="128"/>
    </row>
    <row r="166" spans="1:331" s="83" customFormat="1">
      <c r="B166" s="106"/>
      <c r="C166" s="142"/>
      <c r="D166" s="142"/>
      <c r="E166" s="142"/>
      <c r="F166" s="142"/>
      <c r="G166" s="142"/>
      <c r="H166" s="142"/>
      <c r="I166" s="129"/>
      <c r="K166" s="133"/>
      <c r="N166" s="109">
        <f t="shared" si="33"/>
        <v>0</v>
      </c>
      <c r="O166" s="110">
        <f>C166*BS!$B$9</f>
        <v>0</v>
      </c>
      <c r="P166" s="110">
        <f>D166*BS!$B$9</f>
        <v>0</v>
      </c>
      <c r="Q166" s="110">
        <f>E166*BS!$B$9</f>
        <v>0</v>
      </c>
      <c r="R166" s="110">
        <f>F166*BS!$B$9</f>
        <v>0</v>
      </c>
      <c r="S166" s="110">
        <f>G166*BS!$B$9</f>
        <v>0</v>
      </c>
      <c r="T166" s="110">
        <f>H166*BS!$B$9</f>
        <v>0</v>
      </c>
      <c r="U166" s="111">
        <f t="shared" si="34"/>
        <v>0</v>
      </c>
      <c r="V166" s="128"/>
      <c r="W166" s="128"/>
    </row>
    <row r="167" spans="1:331" s="83" customFormat="1">
      <c r="B167" s="106"/>
      <c r="C167" s="142"/>
      <c r="D167" s="142"/>
      <c r="E167" s="142"/>
      <c r="F167" s="142"/>
      <c r="G167" s="142"/>
      <c r="H167" s="142"/>
      <c r="I167" s="131"/>
      <c r="K167" s="133"/>
      <c r="N167" s="109">
        <f t="shared" si="33"/>
        <v>0</v>
      </c>
      <c r="O167" s="110">
        <f>C167*BS!$B$9</f>
        <v>0</v>
      </c>
      <c r="P167" s="110">
        <f>D167*BS!$B$9</f>
        <v>0</v>
      </c>
      <c r="Q167" s="110">
        <f>E167*BS!$B$9</f>
        <v>0</v>
      </c>
      <c r="R167" s="110">
        <f>F167*BS!$B$9</f>
        <v>0</v>
      </c>
      <c r="S167" s="110">
        <f>G167*BS!$B$9</f>
        <v>0</v>
      </c>
      <c r="T167" s="110">
        <f>H167*BS!$B$9</f>
        <v>0</v>
      </c>
      <c r="U167" s="111">
        <f t="shared" si="34"/>
        <v>0</v>
      </c>
      <c r="V167" s="133"/>
      <c r="W167" s="133"/>
    </row>
    <row r="168" spans="1:331" s="83" customFormat="1">
      <c r="B168" s="106"/>
      <c r="C168" s="142"/>
      <c r="D168" s="142"/>
      <c r="E168" s="142"/>
      <c r="F168" s="142"/>
      <c r="G168" s="142"/>
      <c r="H168" s="142"/>
      <c r="I168" s="131"/>
      <c r="K168" s="133"/>
      <c r="N168" s="109">
        <f t="shared" si="33"/>
        <v>0</v>
      </c>
      <c r="O168" s="110">
        <f>C168*BS!$B$9</f>
        <v>0</v>
      </c>
      <c r="P168" s="110">
        <f>D168*BS!$B$9</f>
        <v>0</v>
      </c>
      <c r="Q168" s="110">
        <f>E168*BS!$B$9</f>
        <v>0</v>
      </c>
      <c r="R168" s="110">
        <f>F168*BS!$B$9</f>
        <v>0</v>
      </c>
      <c r="S168" s="110">
        <f>G168*BS!$B$9</f>
        <v>0</v>
      </c>
      <c r="T168" s="110">
        <f>H168*BS!$B$9</f>
        <v>0</v>
      </c>
      <c r="U168" s="111">
        <f t="shared" si="34"/>
        <v>0</v>
      </c>
      <c r="V168" s="133"/>
      <c r="W168" s="133"/>
    </row>
    <row r="169" spans="1:331" s="83" customFormat="1">
      <c r="B169" s="106"/>
      <c r="C169" s="142"/>
      <c r="D169" s="142"/>
      <c r="E169" s="142"/>
      <c r="F169" s="142"/>
      <c r="G169" s="142"/>
      <c r="H169" s="142"/>
      <c r="I169" s="131"/>
      <c r="K169" s="133"/>
      <c r="N169" s="109">
        <f t="shared" si="33"/>
        <v>0</v>
      </c>
      <c r="O169" s="110">
        <f>C169*BS!$B$9</f>
        <v>0</v>
      </c>
      <c r="P169" s="110">
        <f>D169*BS!$B$9</f>
        <v>0</v>
      </c>
      <c r="Q169" s="110">
        <f>E169*BS!$B$9</f>
        <v>0</v>
      </c>
      <c r="R169" s="110">
        <f>F169*BS!$B$9</f>
        <v>0</v>
      </c>
      <c r="S169" s="110">
        <f>G169*BS!$B$9</f>
        <v>0</v>
      </c>
      <c r="T169" s="110">
        <f>H169*BS!$B$9</f>
        <v>0</v>
      </c>
      <c r="U169" s="111">
        <f t="shared" si="34"/>
        <v>0</v>
      </c>
      <c r="V169" s="133"/>
      <c r="W169" s="133"/>
    </row>
    <row r="170" spans="1:331" s="83" customFormat="1">
      <c r="B170" s="164"/>
      <c r="C170" s="142"/>
      <c r="D170" s="142"/>
      <c r="E170" s="142"/>
      <c r="F170" s="142"/>
      <c r="G170" s="142"/>
      <c r="H170" s="142"/>
      <c r="I170" s="165"/>
      <c r="K170" s="133"/>
      <c r="N170" s="166">
        <f t="shared" si="33"/>
        <v>0</v>
      </c>
      <c r="O170" s="110">
        <f>C170*BS!$B$9</f>
        <v>0</v>
      </c>
      <c r="P170" s="110">
        <f>D170*BS!$B$9</f>
        <v>0</v>
      </c>
      <c r="Q170" s="110">
        <f>E170*BS!$B$9</f>
        <v>0</v>
      </c>
      <c r="R170" s="110">
        <f>F170*BS!$B$9</f>
        <v>0</v>
      </c>
      <c r="S170" s="110">
        <f>G170*BS!$B$9</f>
        <v>0</v>
      </c>
      <c r="T170" s="110">
        <f>H170*BS!$B$9</f>
        <v>0</v>
      </c>
      <c r="U170" s="111">
        <f t="shared" si="34"/>
        <v>0</v>
      </c>
      <c r="V170" s="133"/>
      <c r="W170" s="133"/>
    </row>
    <row r="171" spans="1:331" s="83" customFormat="1">
      <c r="B171" s="164"/>
      <c r="C171" s="142"/>
      <c r="D171" s="142"/>
      <c r="E171" s="142"/>
      <c r="F171" s="142"/>
      <c r="G171" s="142"/>
      <c r="H171" s="142"/>
      <c r="I171" s="165"/>
      <c r="K171" s="133"/>
      <c r="N171" s="109">
        <f t="shared" si="33"/>
        <v>0</v>
      </c>
      <c r="O171" s="110">
        <f>C171*BS!$B$9</f>
        <v>0</v>
      </c>
      <c r="P171" s="110">
        <f>D171*BS!$B$9</f>
        <v>0</v>
      </c>
      <c r="Q171" s="110">
        <f>E171*BS!$B$9</f>
        <v>0</v>
      </c>
      <c r="R171" s="110">
        <f>F171*BS!$B$9</f>
        <v>0</v>
      </c>
      <c r="S171" s="110">
        <f>G171*BS!$B$9</f>
        <v>0</v>
      </c>
      <c r="T171" s="110">
        <f>H171*BS!$B$9</f>
        <v>0</v>
      </c>
      <c r="U171" s="111">
        <f t="shared" si="34"/>
        <v>0</v>
      </c>
      <c r="V171" s="133"/>
      <c r="W171" s="133"/>
    </row>
    <row r="172" spans="1:331" s="83" customFormat="1">
      <c r="B172" s="164"/>
      <c r="C172" s="142"/>
      <c r="D172" s="142"/>
      <c r="E172" s="142"/>
      <c r="F172" s="142"/>
      <c r="G172" s="142"/>
      <c r="H172" s="142"/>
      <c r="I172" s="165"/>
      <c r="K172" s="133"/>
      <c r="N172" s="109">
        <f t="shared" si="33"/>
        <v>0</v>
      </c>
      <c r="O172" s="110">
        <f>C172*BS!$B$9</f>
        <v>0</v>
      </c>
      <c r="P172" s="110">
        <f>D172*BS!$B$9</f>
        <v>0</v>
      </c>
      <c r="Q172" s="110">
        <f>E172*BS!$B$9</f>
        <v>0</v>
      </c>
      <c r="R172" s="110">
        <f>F172*BS!$B$9</f>
        <v>0</v>
      </c>
      <c r="S172" s="110">
        <f>G172*BS!$B$9</f>
        <v>0</v>
      </c>
      <c r="T172" s="110">
        <f>H172*BS!$B$9</f>
        <v>0</v>
      </c>
      <c r="U172" s="111">
        <f t="shared" si="34"/>
        <v>0</v>
      </c>
      <c r="V172" s="133"/>
      <c r="W172" s="133"/>
    </row>
    <row r="173" spans="1:331" s="83" customFormat="1">
      <c r="B173" s="164"/>
      <c r="C173" s="142"/>
      <c r="D173" s="142"/>
      <c r="E173" s="142"/>
      <c r="F173" s="142"/>
      <c r="G173" s="142"/>
      <c r="H173" s="142"/>
      <c r="I173" s="165"/>
      <c r="K173" s="133"/>
      <c r="N173" s="109">
        <f t="shared" si="33"/>
        <v>0</v>
      </c>
      <c r="O173" s="110">
        <f>C173*BS!$B$9</f>
        <v>0</v>
      </c>
      <c r="P173" s="110">
        <f>D173*BS!$B$9</f>
        <v>0</v>
      </c>
      <c r="Q173" s="110">
        <f>E173*BS!$B$9</f>
        <v>0</v>
      </c>
      <c r="R173" s="110">
        <f>F173*BS!$B$9</f>
        <v>0</v>
      </c>
      <c r="S173" s="110">
        <f>G173*BS!$B$9</f>
        <v>0</v>
      </c>
      <c r="T173" s="110">
        <f>H173*BS!$B$9</f>
        <v>0</v>
      </c>
      <c r="U173" s="111">
        <f t="shared" si="34"/>
        <v>0</v>
      </c>
      <c r="V173" s="133"/>
      <c r="W173" s="133"/>
    </row>
    <row r="174" spans="1:331" s="83" customFormat="1">
      <c r="B174" s="164"/>
      <c r="C174" s="142"/>
      <c r="D174" s="142"/>
      <c r="E174" s="142"/>
      <c r="F174" s="142"/>
      <c r="G174" s="142"/>
      <c r="H174" s="142"/>
      <c r="I174" s="165"/>
      <c r="K174" s="133"/>
      <c r="N174" s="109">
        <f t="shared" si="33"/>
        <v>0</v>
      </c>
      <c r="O174" s="110">
        <f>C174*BS!$B$9</f>
        <v>0</v>
      </c>
      <c r="P174" s="110">
        <f>D174*BS!$B$9</f>
        <v>0</v>
      </c>
      <c r="Q174" s="110">
        <f>E174*BS!$B$9</f>
        <v>0</v>
      </c>
      <c r="R174" s="110">
        <f>F174*BS!$B$9</f>
        <v>0</v>
      </c>
      <c r="S174" s="110">
        <f>G174*BS!$B$9</f>
        <v>0</v>
      </c>
      <c r="T174" s="110">
        <f>H174*BS!$B$9</f>
        <v>0</v>
      </c>
      <c r="U174" s="111">
        <f t="shared" si="34"/>
        <v>0</v>
      </c>
      <c r="V174" s="133"/>
      <c r="W174" s="133"/>
    </row>
    <row r="175" spans="1:331" s="83" customFormat="1">
      <c r="B175" s="106"/>
      <c r="C175" s="142"/>
      <c r="D175" s="142"/>
      <c r="E175" s="142"/>
      <c r="F175" s="142"/>
      <c r="G175" s="142"/>
      <c r="H175" s="142"/>
      <c r="I175" s="165"/>
      <c r="K175" s="133"/>
      <c r="N175" s="109">
        <f t="shared" si="33"/>
        <v>0</v>
      </c>
      <c r="O175" s="110">
        <f>C175*BS!$B$9</f>
        <v>0</v>
      </c>
      <c r="P175" s="110">
        <f>D175*BS!$B$9</f>
        <v>0</v>
      </c>
      <c r="Q175" s="110">
        <f>E175*BS!$B$9</f>
        <v>0</v>
      </c>
      <c r="R175" s="110">
        <f>F175*BS!$B$9</f>
        <v>0</v>
      </c>
      <c r="S175" s="110">
        <f>G175*BS!$B$9</f>
        <v>0</v>
      </c>
      <c r="T175" s="110">
        <f>H175*BS!$B$9</f>
        <v>0</v>
      </c>
      <c r="U175" s="111">
        <f t="shared" si="34"/>
        <v>0</v>
      </c>
      <c r="V175" s="133"/>
      <c r="W175" s="133"/>
    </row>
    <row r="176" spans="1:331" s="158" customFormat="1">
      <c r="A176" s="83"/>
      <c r="B176" s="167" t="s">
        <v>130</v>
      </c>
      <c r="C176" s="168">
        <f t="shared" ref="C176:H176" si="35">SUM(C165:C175)</f>
        <v>0</v>
      </c>
      <c r="D176" s="168">
        <f t="shared" si="35"/>
        <v>0</v>
      </c>
      <c r="E176" s="168">
        <f t="shared" si="35"/>
        <v>0</v>
      </c>
      <c r="F176" s="168">
        <f t="shared" si="35"/>
        <v>0</v>
      </c>
      <c r="G176" s="168">
        <f t="shared" si="35"/>
        <v>0</v>
      </c>
      <c r="H176" s="168">
        <f t="shared" si="35"/>
        <v>0</v>
      </c>
      <c r="I176" s="169"/>
      <c r="J176" s="83"/>
      <c r="K176" s="133"/>
      <c r="L176" s="83"/>
      <c r="M176" s="83"/>
      <c r="N176" s="170" t="str">
        <f t="shared" si="33"/>
        <v>Total</v>
      </c>
      <c r="O176" s="171">
        <f>C176*BS!$B$9</f>
        <v>0</v>
      </c>
      <c r="P176" s="171">
        <f>D176*BS!$B$9</f>
        <v>0</v>
      </c>
      <c r="Q176" s="171">
        <f>E176*BS!$B$9</f>
        <v>0</v>
      </c>
      <c r="R176" s="171">
        <f>F176*BS!$B$9</f>
        <v>0</v>
      </c>
      <c r="S176" s="171">
        <f>G176*BS!$B$9</f>
        <v>0</v>
      </c>
      <c r="T176" s="171">
        <f>H176*BS!$B$9</f>
        <v>0</v>
      </c>
      <c r="U176" s="172">
        <f t="shared" si="34"/>
        <v>0</v>
      </c>
      <c r="V176" s="173"/>
      <c r="W176" s="17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83"/>
      <c r="BJ176" s="83"/>
      <c r="BK176" s="83"/>
      <c r="BL176" s="83"/>
      <c r="BM176" s="83"/>
      <c r="BN176" s="83"/>
      <c r="BO176" s="83"/>
      <c r="BP176" s="83"/>
      <c r="BQ176" s="83"/>
      <c r="BR176" s="83"/>
      <c r="BS176" s="83"/>
      <c r="BT176" s="83"/>
      <c r="BU176" s="83"/>
      <c r="BV176" s="83"/>
      <c r="BW176" s="83"/>
      <c r="BX176" s="83"/>
      <c r="BY176" s="83"/>
      <c r="BZ176" s="83"/>
      <c r="CA176" s="83"/>
      <c r="CB176" s="83"/>
      <c r="CC176" s="83"/>
      <c r="CD176" s="83"/>
      <c r="CE176" s="83"/>
      <c r="CF176" s="83"/>
      <c r="CG176" s="83"/>
      <c r="CH176" s="83"/>
      <c r="CI176" s="83"/>
      <c r="CJ176" s="83"/>
      <c r="CK176" s="83"/>
      <c r="CL176" s="83"/>
      <c r="CM176" s="83"/>
      <c r="CN176" s="83"/>
      <c r="CO176" s="83"/>
      <c r="CP176" s="83"/>
      <c r="CQ176" s="83"/>
      <c r="CR176" s="83"/>
      <c r="CS176" s="83"/>
      <c r="CT176" s="83"/>
      <c r="CU176" s="83"/>
      <c r="CV176" s="83"/>
      <c r="CW176" s="83"/>
      <c r="CX176" s="83"/>
      <c r="CY176" s="83"/>
      <c r="CZ176" s="83"/>
      <c r="DA176" s="83"/>
      <c r="DB176" s="83"/>
      <c r="DC176" s="83"/>
      <c r="DD176" s="83"/>
      <c r="DE176" s="83"/>
      <c r="DF176" s="83"/>
      <c r="DG176" s="83"/>
      <c r="DH176" s="83"/>
      <c r="DI176" s="83"/>
      <c r="DJ176" s="83"/>
      <c r="DK176" s="83"/>
      <c r="DL176" s="83"/>
      <c r="DM176" s="83"/>
      <c r="DN176" s="83"/>
      <c r="DO176" s="83"/>
      <c r="DP176" s="83"/>
      <c r="DQ176" s="83"/>
      <c r="DR176" s="83"/>
      <c r="DS176" s="83"/>
      <c r="DT176" s="83"/>
      <c r="DU176" s="83"/>
      <c r="DV176" s="83"/>
      <c r="DW176" s="83"/>
      <c r="DX176" s="83"/>
      <c r="DY176" s="83"/>
      <c r="DZ176" s="83"/>
      <c r="EA176" s="83"/>
      <c r="EB176" s="83"/>
      <c r="EC176" s="83"/>
      <c r="ED176" s="83"/>
      <c r="EE176" s="83"/>
      <c r="EF176" s="83"/>
      <c r="EG176" s="83"/>
      <c r="EH176" s="83"/>
      <c r="EI176" s="83"/>
      <c r="EJ176" s="83"/>
      <c r="EK176" s="83"/>
      <c r="EL176" s="83"/>
      <c r="EM176" s="83"/>
      <c r="EN176" s="83"/>
      <c r="EO176" s="83"/>
      <c r="EP176" s="83"/>
      <c r="EQ176" s="83"/>
      <c r="ER176" s="83"/>
      <c r="ES176" s="83"/>
      <c r="ET176" s="83"/>
      <c r="EU176" s="83"/>
      <c r="EV176" s="83"/>
      <c r="EW176" s="83"/>
      <c r="EX176" s="83"/>
      <c r="EY176" s="83"/>
      <c r="EZ176" s="83"/>
      <c r="FA176" s="83"/>
      <c r="FB176" s="83"/>
      <c r="FC176" s="83"/>
      <c r="FD176" s="83"/>
      <c r="FE176" s="83"/>
      <c r="FF176" s="83"/>
      <c r="FG176" s="83"/>
      <c r="FH176" s="83"/>
      <c r="FI176" s="83"/>
      <c r="FJ176" s="83"/>
      <c r="FK176" s="83"/>
      <c r="FL176" s="83"/>
      <c r="FM176" s="83"/>
      <c r="FN176" s="83"/>
      <c r="FO176" s="83"/>
      <c r="FP176" s="83"/>
      <c r="FQ176" s="83"/>
      <c r="FR176" s="83"/>
      <c r="FS176" s="83"/>
      <c r="FT176" s="83"/>
      <c r="FU176" s="83"/>
      <c r="FV176" s="83"/>
      <c r="FW176" s="83"/>
      <c r="FX176" s="83"/>
      <c r="FY176" s="83"/>
      <c r="FZ176" s="83"/>
      <c r="GA176" s="83"/>
      <c r="GB176" s="83"/>
      <c r="GC176" s="83"/>
      <c r="GD176" s="83"/>
      <c r="GE176" s="83"/>
      <c r="GF176" s="83"/>
      <c r="GG176" s="83"/>
      <c r="GH176" s="83"/>
      <c r="GI176" s="83"/>
      <c r="GJ176" s="83"/>
      <c r="GK176" s="83"/>
      <c r="GL176" s="83"/>
      <c r="GM176" s="83"/>
      <c r="GN176" s="83"/>
      <c r="GO176" s="83"/>
      <c r="GP176" s="83"/>
      <c r="GQ176" s="83"/>
      <c r="GR176" s="83"/>
      <c r="GS176" s="83"/>
      <c r="GT176" s="83"/>
      <c r="GU176" s="83"/>
      <c r="GV176" s="83"/>
      <c r="GW176" s="83"/>
      <c r="GX176" s="83"/>
      <c r="GY176" s="83"/>
      <c r="GZ176" s="83"/>
      <c r="HA176" s="83"/>
      <c r="HB176" s="83"/>
      <c r="HC176" s="83"/>
      <c r="HD176" s="83"/>
      <c r="HE176" s="83"/>
      <c r="HF176" s="83"/>
      <c r="HG176" s="83"/>
      <c r="HH176" s="83"/>
      <c r="HI176" s="83"/>
      <c r="HJ176" s="83"/>
      <c r="HK176" s="83"/>
      <c r="HL176" s="83"/>
      <c r="HM176" s="83"/>
      <c r="HN176" s="83"/>
      <c r="HO176" s="83"/>
      <c r="HP176" s="83"/>
      <c r="HQ176" s="83"/>
      <c r="HR176" s="83"/>
      <c r="HS176" s="83"/>
      <c r="HT176" s="83"/>
      <c r="HU176" s="83"/>
      <c r="HV176" s="83"/>
      <c r="HW176" s="83"/>
      <c r="HX176" s="83"/>
      <c r="HY176" s="83"/>
      <c r="HZ176" s="83"/>
      <c r="IA176" s="83"/>
      <c r="IB176" s="83"/>
      <c r="IC176" s="83"/>
      <c r="ID176" s="83"/>
      <c r="IE176" s="83"/>
      <c r="IF176" s="83"/>
      <c r="IG176" s="83"/>
      <c r="IH176" s="83"/>
      <c r="II176" s="83"/>
      <c r="IJ176" s="83"/>
      <c r="IK176" s="83"/>
      <c r="IL176" s="83"/>
      <c r="IM176" s="83"/>
      <c r="IN176" s="83"/>
      <c r="IO176" s="83"/>
      <c r="IP176" s="83"/>
      <c r="IQ176" s="83"/>
      <c r="IR176" s="83"/>
      <c r="IS176" s="83"/>
      <c r="IT176" s="83"/>
      <c r="IU176" s="83"/>
      <c r="IV176" s="83"/>
      <c r="IW176" s="83"/>
      <c r="IX176" s="83"/>
      <c r="IY176" s="83"/>
      <c r="IZ176" s="83"/>
      <c r="JA176" s="83"/>
      <c r="JB176" s="83"/>
      <c r="JC176" s="83"/>
      <c r="JD176" s="83"/>
      <c r="JE176" s="83"/>
      <c r="JF176" s="83"/>
      <c r="JG176" s="83"/>
      <c r="JH176" s="83"/>
      <c r="JI176" s="83"/>
      <c r="JJ176" s="83"/>
      <c r="JK176" s="83"/>
      <c r="JL176" s="83"/>
      <c r="JM176" s="83"/>
      <c r="JN176" s="83"/>
      <c r="JO176" s="83"/>
      <c r="JP176" s="83"/>
      <c r="JQ176" s="83"/>
      <c r="JR176" s="83"/>
      <c r="JS176" s="83"/>
      <c r="JT176" s="83"/>
      <c r="JU176" s="83"/>
      <c r="JV176" s="83"/>
      <c r="JW176" s="83"/>
      <c r="JX176" s="83"/>
      <c r="JY176" s="83"/>
      <c r="JZ176" s="83"/>
      <c r="KA176" s="83"/>
      <c r="KB176" s="83"/>
      <c r="KC176" s="83"/>
      <c r="KD176" s="83"/>
      <c r="KE176" s="83"/>
      <c r="KF176" s="83"/>
      <c r="KG176" s="83"/>
      <c r="KH176" s="83"/>
      <c r="KI176" s="83"/>
      <c r="KJ176" s="83"/>
      <c r="KK176" s="83"/>
      <c r="KL176" s="83"/>
      <c r="KM176" s="83"/>
      <c r="KN176" s="83"/>
      <c r="KO176" s="83"/>
      <c r="KP176" s="83"/>
      <c r="KQ176" s="83"/>
      <c r="KR176" s="83"/>
      <c r="KS176" s="83"/>
      <c r="KT176" s="83"/>
      <c r="KU176" s="83"/>
      <c r="KV176" s="83"/>
      <c r="KW176" s="83"/>
      <c r="KX176" s="83"/>
      <c r="KY176" s="83"/>
      <c r="KZ176" s="83"/>
      <c r="LA176" s="83"/>
      <c r="LB176" s="83"/>
      <c r="LC176" s="83"/>
      <c r="LD176" s="83"/>
      <c r="LE176" s="83"/>
      <c r="LF176" s="83"/>
      <c r="LG176" s="83"/>
      <c r="LH176" s="83"/>
      <c r="LI176" s="83"/>
      <c r="LJ176" s="83"/>
      <c r="LK176" s="83"/>
      <c r="LL176" s="83"/>
      <c r="LM176" s="83"/>
      <c r="LN176" s="83"/>
      <c r="LO176" s="83"/>
      <c r="LP176" s="83"/>
      <c r="LQ176" s="83"/>
      <c r="LR176" s="83"/>
      <c r="LS176" s="83"/>
    </row>
    <row r="186" spans="7:7">
      <c r="G186" s="174"/>
    </row>
    <row r="189" spans="7:7">
      <c r="G189" s="174"/>
    </row>
  </sheetData>
  <sheetProtection sheet="1" objects="1" scenarios="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type="list" allowBlank="1" showInputMessage="1" showErrorMessage="1" sqref="V8:W8" xr:uid="{00000000-0002-0000-0100-000000000000}">
      <formula1>$L$3:$L$4</formula1>
      <formula2>0</formula2>
    </dataValidation>
    <dataValidation type="list" allowBlank="1" showInputMessage="1" showErrorMessage="1" sqref="C8:I8" xr:uid="{00000000-0002-0000-0100-000001000000}">
      <formula1>$K$8:$K$9</formula1>
      <formula2>0</formula2>
    </dataValidation>
  </dataValidations>
  <hyperlinks>
    <hyperlink ref="B14" location="BS_LineItems!A5" display="Cash and cash equivalents " xr:uid="{00000000-0004-0000-0100-000000000000}"/>
    <hyperlink ref="N14" location="BS_LineItems!A5" display="Cash and cash equivalents " xr:uid="{00000000-0004-0000-0100-000001000000}"/>
  </hyperlinks>
  <printOptions horizontalCentered="1"/>
  <pageMargins left="0.25" right="0.25" top="0.25" bottom="0" header="0.511811023622047" footer="0.511811023622047"/>
  <pageSetup paperSize="9" scale="26" orientation="portrait" horizontalDpi="300" verticalDpi="300" r:id="rId1"/>
  <colBreaks count="1" manualBreakCount="1">
    <brk id="21" max="1048575" man="1"/>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MJ64"/>
  <sheetViews>
    <sheetView view="pageBreakPreview" zoomScale="95" zoomScaleNormal="115" zoomScalePageLayoutView="95" workbookViewId="0">
      <selection activeCell="C7" sqref="C7"/>
    </sheetView>
  </sheetViews>
  <sheetFormatPr defaultColWidth="0.90625" defaultRowHeight="13"/>
  <cols>
    <col min="1" max="11" width="0.90625" style="433"/>
    <col min="12" max="12" width="2.36328125" style="433" customWidth="1"/>
    <col min="13" max="112" width="0.90625" style="433"/>
    <col min="113" max="267" width="0.90625" style="580"/>
    <col min="268" max="268" width="2.36328125" style="580" customWidth="1"/>
    <col min="269" max="523" width="0.90625" style="580"/>
    <col min="524" max="524" width="2.36328125" style="580" customWidth="1"/>
    <col min="525" max="779" width="0.90625" style="580"/>
    <col min="780" max="780" width="2.36328125" style="580" customWidth="1"/>
    <col min="781" max="1024" width="0.90625" style="580"/>
  </cols>
  <sheetData>
    <row r="1" spans="1:154" s="583" customFormat="1" ht="15" customHeight="1">
      <c r="A1" s="581"/>
      <c r="B1" s="581"/>
      <c r="C1" s="581"/>
      <c r="D1" s="581"/>
      <c r="E1" s="581"/>
      <c r="F1" s="581"/>
      <c r="G1" s="581"/>
      <c r="H1" s="581"/>
      <c r="I1" s="581"/>
      <c r="J1" s="581"/>
      <c r="K1" s="581"/>
      <c r="L1" s="581"/>
      <c r="M1" s="581"/>
      <c r="N1" s="581"/>
      <c r="O1" s="581"/>
      <c r="P1" s="581"/>
      <c r="Q1" s="581"/>
      <c r="R1" s="581"/>
      <c r="S1" s="581"/>
      <c r="T1" s="581"/>
      <c r="U1" s="581"/>
      <c r="V1" s="581"/>
      <c r="W1" s="581"/>
      <c r="X1" s="581"/>
      <c r="Y1" s="581"/>
      <c r="Z1" s="581"/>
      <c r="AA1" s="581"/>
      <c r="AB1" s="581"/>
      <c r="AC1" s="581"/>
      <c r="AD1" s="581"/>
      <c r="AE1" s="581"/>
      <c r="AF1" s="581"/>
      <c r="AG1" s="581"/>
      <c r="AH1" s="581"/>
      <c r="AI1" s="581"/>
      <c r="AJ1" s="581"/>
      <c r="AK1" s="581"/>
      <c r="AL1" s="581"/>
      <c r="AM1" s="581"/>
      <c r="AN1" s="581"/>
      <c r="AO1" s="581"/>
      <c r="AP1" s="581"/>
      <c r="AQ1" s="581"/>
      <c r="AR1" s="581"/>
      <c r="AS1" s="581"/>
      <c r="AT1" s="581"/>
      <c r="AU1" s="582"/>
      <c r="AV1" s="581"/>
      <c r="AW1" s="581"/>
      <c r="AX1" s="581"/>
      <c r="AY1" s="581"/>
      <c r="AZ1" s="581"/>
      <c r="BA1" s="581"/>
      <c r="BB1" s="581"/>
      <c r="BC1" s="581"/>
      <c r="BD1" s="581"/>
      <c r="BE1" s="581"/>
      <c r="BF1" s="581"/>
      <c r="BG1" s="581"/>
      <c r="BH1" s="581"/>
      <c r="BI1" s="581"/>
      <c r="BJ1" s="581"/>
      <c r="BK1" s="581"/>
      <c r="BL1" s="581"/>
      <c r="BM1" s="581"/>
      <c r="BN1" s="581"/>
      <c r="BO1" s="581"/>
      <c r="BP1" s="581"/>
      <c r="BQ1" s="582" t="s">
        <v>520</v>
      </c>
      <c r="BR1" s="581"/>
      <c r="BS1" s="581"/>
      <c r="BT1" s="581"/>
      <c r="BU1" s="581"/>
      <c r="BV1" s="581"/>
      <c r="BW1" s="581"/>
      <c r="BX1" s="581"/>
      <c r="BY1" s="581"/>
      <c r="BZ1" s="581"/>
      <c r="CA1" s="581"/>
      <c r="CB1" s="582"/>
      <c r="CC1" s="581"/>
      <c r="CD1" s="581"/>
      <c r="CE1" s="581"/>
      <c r="CF1" s="581"/>
      <c r="CG1" s="581"/>
      <c r="CH1" s="581"/>
      <c r="CI1" s="581"/>
      <c r="CJ1" s="581"/>
      <c r="CK1" s="581"/>
      <c r="CL1" s="581"/>
      <c r="CM1" s="581"/>
      <c r="CN1" s="581"/>
      <c r="CO1" s="581"/>
      <c r="CP1" s="581"/>
      <c r="CQ1" s="581"/>
      <c r="CR1" s="581"/>
      <c r="CS1" s="581"/>
      <c r="CT1" s="581"/>
      <c r="CU1" s="581"/>
      <c r="CV1" s="581"/>
      <c r="CW1" s="581"/>
      <c r="CX1" s="581"/>
      <c r="CY1" s="581"/>
      <c r="CZ1" s="581"/>
      <c r="DA1" s="581"/>
      <c r="DB1" s="581"/>
      <c r="DC1" s="581"/>
      <c r="DD1" s="581"/>
      <c r="DE1" s="581"/>
      <c r="DF1" s="581"/>
      <c r="DG1" s="581"/>
      <c r="DH1" s="581"/>
      <c r="DI1" s="581"/>
      <c r="DJ1" s="581"/>
    </row>
    <row r="2" spans="1:154" ht="13.5" customHeight="1">
      <c r="A2" s="880" t="s">
        <v>521</v>
      </c>
      <c r="B2" s="880"/>
      <c r="C2" s="880"/>
      <c r="D2" s="880"/>
      <c r="E2" s="880"/>
      <c r="F2" s="880"/>
      <c r="G2" s="880"/>
      <c r="H2" s="880"/>
      <c r="I2" s="880"/>
      <c r="J2" s="880"/>
      <c r="K2" s="880"/>
      <c r="L2" s="880"/>
      <c r="M2" s="880"/>
      <c r="N2" s="880"/>
      <c r="O2" s="880"/>
      <c r="P2" s="880"/>
      <c r="Q2" s="880"/>
      <c r="R2" s="880"/>
      <c r="S2" s="880"/>
      <c r="T2" s="883">
        <f ca="1">TODAY()</f>
        <v>45036</v>
      </c>
      <c r="U2" s="883"/>
      <c r="V2" s="883"/>
      <c r="W2" s="883"/>
      <c r="X2" s="883"/>
      <c r="Y2" s="883"/>
      <c r="Z2" s="883"/>
      <c r="AA2" s="883"/>
      <c r="AB2" s="883"/>
      <c r="AC2" s="883"/>
      <c r="AD2" s="883"/>
      <c r="AE2" s="883"/>
      <c r="AF2" s="883"/>
      <c r="AG2" s="883"/>
      <c r="AH2" s="883"/>
      <c r="AL2" s="880" t="s">
        <v>523</v>
      </c>
      <c r="AM2" s="880"/>
      <c r="AN2" s="880"/>
      <c r="AO2" s="880"/>
      <c r="AP2" s="880"/>
      <c r="AQ2" s="880"/>
      <c r="AR2" s="880"/>
      <c r="AS2" s="880"/>
      <c r="AT2" s="880"/>
      <c r="AU2" s="880"/>
      <c r="AV2" s="881" t="str">
        <f>BS!B7</f>
        <v>NZD</v>
      </c>
      <c r="AW2" s="881"/>
      <c r="AX2" s="881"/>
      <c r="AY2" s="881"/>
      <c r="AZ2" s="881"/>
      <c r="BA2" s="881"/>
      <c r="BB2" s="881"/>
      <c r="BC2" s="881"/>
      <c r="BD2" s="881"/>
      <c r="BE2" s="881"/>
      <c r="BF2" s="881"/>
      <c r="BG2" s="881"/>
      <c r="BH2" s="881"/>
      <c r="BI2" s="881"/>
      <c r="BJ2" s="881"/>
      <c r="BQ2" s="862"/>
      <c r="BR2" s="862"/>
      <c r="BS2" s="862"/>
      <c r="BT2" s="862"/>
      <c r="BU2" s="862"/>
      <c r="BV2" s="862"/>
      <c r="BW2" s="862"/>
      <c r="BX2" s="862"/>
      <c r="BY2" s="862"/>
      <c r="DG2" s="585"/>
      <c r="DT2" s="433"/>
      <c r="DU2" s="433"/>
      <c r="DV2" s="433"/>
      <c r="DW2" s="433"/>
      <c r="DX2" s="433"/>
      <c r="DY2" s="433"/>
      <c r="DZ2" s="433"/>
      <c r="EA2" s="433"/>
      <c r="EB2" s="433"/>
      <c r="EC2" s="433"/>
      <c r="ED2" s="586"/>
      <c r="EE2" s="586"/>
      <c r="EF2" s="586"/>
      <c r="EG2" s="586"/>
      <c r="EH2" s="586"/>
      <c r="EI2" s="586"/>
      <c r="EJ2" s="586"/>
      <c r="EK2" s="586"/>
      <c r="EL2" s="586"/>
      <c r="EM2" s="586"/>
      <c r="EN2" s="586"/>
      <c r="EO2" s="586"/>
      <c r="EP2" s="586"/>
      <c r="EQ2" s="586"/>
      <c r="ER2" s="586"/>
    </row>
    <row r="3" spans="1:154" ht="6.75" customHeight="1">
      <c r="A3" s="880" t="s">
        <v>720</v>
      </c>
      <c r="B3" s="880"/>
      <c r="C3" s="880"/>
      <c r="D3" s="880"/>
      <c r="E3" s="880"/>
      <c r="F3" s="880"/>
      <c r="G3" s="880"/>
      <c r="H3" s="880"/>
      <c r="I3" s="880"/>
      <c r="J3" s="880"/>
      <c r="K3" s="880"/>
      <c r="L3" s="880"/>
      <c r="M3" s="880"/>
      <c r="N3" s="880"/>
      <c r="O3" s="880"/>
      <c r="P3" s="880"/>
      <c r="Q3" s="880"/>
      <c r="R3" s="880"/>
      <c r="S3" s="880"/>
      <c r="T3" s="881" t="e">
        <f>#REF!</f>
        <v>#REF!</v>
      </c>
      <c r="U3" s="881"/>
      <c r="V3" s="881"/>
      <c r="W3" s="881"/>
      <c r="X3" s="881"/>
      <c r="Y3" s="881"/>
      <c r="Z3" s="881"/>
      <c r="AA3" s="881"/>
      <c r="AB3" s="881"/>
      <c r="AC3" s="881"/>
      <c r="AD3" s="881"/>
      <c r="AE3" s="881"/>
      <c r="AF3" s="881"/>
      <c r="AG3" s="881"/>
      <c r="AH3" s="881"/>
      <c r="AL3" s="880" t="s">
        <v>525</v>
      </c>
      <c r="AM3" s="880"/>
      <c r="AN3" s="880"/>
      <c r="AO3" s="880"/>
      <c r="AP3" s="880"/>
      <c r="AQ3" s="880"/>
      <c r="AR3" s="880"/>
      <c r="AS3" s="880"/>
      <c r="AT3" s="880"/>
      <c r="AU3" s="880"/>
      <c r="AV3" s="881" t="str">
        <f>BS!B10</f>
        <v>Millions</v>
      </c>
      <c r="AW3" s="881"/>
      <c r="AX3" s="881"/>
      <c r="AY3" s="881"/>
      <c r="AZ3" s="881"/>
      <c r="BA3" s="881"/>
      <c r="BB3" s="881"/>
      <c r="BC3" s="881"/>
      <c r="BD3" s="881"/>
      <c r="BE3" s="881"/>
      <c r="BF3" s="881"/>
      <c r="BG3" s="881"/>
      <c r="BH3" s="881"/>
      <c r="BI3" s="881"/>
      <c r="BJ3" s="881"/>
      <c r="DG3" s="587"/>
      <c r="DT3" s="433"/>
      <c r="DU3" s="433"/>
      <c r="DV3" s="433"/>
      <c r="DW3" s="433"/>
      <c r="DX3" s="433"/>
      <c r="DY3" s="433"/>
      <c r="DZ3" s="433"/>
      <c r="EA3" s="433"/>
      <c r="EB3" s="433"/>
      <c r="EC3" s="433"/>
      <c r="ED3" s="586"/>
      <c r="EE3" s="586"/>
      <c r="EF3" s="586"/>
      <c r="EG3" s="586"/>
      <c r="EH3" s="586"/>
      <c r="EI3" s="586"/>
      <c r="EJ3" s="586"/>
      <c r="EK3" s="586"/>
      <c r="EL3" s="586"/>
      <c r="EM3" s="586"/>
      <c r="EN3" s="586"/>
      <c r="EO3" s="586"/>
      <c r="EP3" s="586"/>
      <c r="EQ3" s="586"/>
      <c r="ER3" s="586"/>
    </row>
    <row r="4" spans="1:154" ht="6.75" customHeight="1">
      <c r="A4" s="880"/>
      <c r="B4" s="880"/>
      <c r="C4" s="880"/>
      <c r="D4" s="880"/>
      <c r="E4" s="880"/>
      <c r="F4" s="880"/>
      <c r="G4" s="880"/>
      <c r="H4" s="880"/>
      <c r="I4" s="880"/>
      <c r="J4" s="880"/>
      <c r="K4" s="880"/>
      <c r="L4" s="880"/>
      <c r="M4" s="880"/>
      <c r="N4" s="880"/>
      <c r="O4" s="880"/>
      <c r="P4" s="880"/>
      <c r="Q4" s="880"/>
      <c r="R4" s="880"/>
      <c r="S4" s="880"/>
      <c r="T4" s="881"/>
      <c r="U4" s="881"/>
      <c r="V4" s="881"/>
      <c r="W4" s="881"/>
      <c r="X4" s="881"/>
      <c r="Y4" s="881"/>
      <c r="Z4" s="881"/>
      <c r="AA4" s="881"/>
      <c r="AB4" s="881"/>
      <c r="AC4" s="881"/>
      <c r="AD4" s="881"/>
      <c r="AE4" s="881"/>
      <c r="AF4" s="881"/>
      <c r="AG4" s="881"/>
      <c r="AH4" s="881"/>
      <c r="AL4" s="880"/>
      <c r="AM4" s="880"/>
      <c r="AN4" s="880"/>
      <c r="AO4" s="880"/>
      <c r="AP4" s="880"/>
      <c r="AQ4" s="880"/>
      <c r="AR4" s="880"/>
      <c r="AS4" s="880"/>
      <c r="AT4" s="880"/>
      <c r="AU4" s="880"/>
      <c r="AV4" s="881"/>
      <c r="AW4" s="881"/>
      <c r="AX4" s="881"/>
      <c r="AY4" s="881"/>
      <c r="AZ4" s="881"/>
      <c r="BA4" s="881"/>
      <c r="BB4" s="881"/>
      <c r="BC4" s="881"/>
      <c r="BD4" s="881"/>
      <c r="BE4" s="881"/>
      <c r="BF4" s="881"/>
      <c r="BG4" s="881"/>
      <c r="BH4" s="881"/>
      <c r="BI4" s="881"/>
      <c r="BJ4" s="881"/>
      <c r="DG4" s="588"/>
      <c r="DT4" s="433"/>
      <c r="DU4" s="433"/>
      <c r="DV4" s="433"/>
      <c r="DW4" s="433"/>
      <c r="DX4" s="433"/>
      <c r="DY4" s="433"/>
      <c r="DZ4" s="433"/>
      <c r="EA4" s="433"/>
      <c r="EB4" s="433"/>
      <c r="EC4" s="433"/>
      <c r="ED4" s="586"/>
      <c r="EE4" s="586"/>
      <c r="EF4" s="586"/>
      <c r="EG4" s="586"/>
      <c r="EH4" s="586"/>
      <c r="EI4" s="586"/>
      <c r="EJ4" s="586"/>
      <c r="EK4" s="586"/>
      <c r="EL4" s="586"/>
      <c r="EM4" s="586"/>
      <c r="EN4" s="586"/>
      <c r="EO4" s="586"/>
      <c r="EP4" s="586"/>
      <c r="EQ4" s="586"/>
      <c r="ER4" s="586"/>
    </row>
    <row r="5" spans="1:154" ht="6.75" customHeight="1">
      <c r="K5" s="586"/>
      <c r="L5" s="586"/>
      <c r="M5" s="586"/>
      <c r="N5" s="586"/>
      <c r="O5" s="586"/>
      <c r="P5" s="586"/>
      <c r="Q5" s="586"/>
      <c r="R5" s="586"/>
      <c r="S5" s="586"/>
      <c r="T5" s="586"/>
      <c r="U5" s="586"/>
      <c r="V5" s="586"/>
      <c r="W5" s="586"/>
      <c r="X5" s="586"/>
      <c r="Y5" s="586"/>
      <c r="AJ5" s="589"/>
      <c r="AK5" s="589"/>
      <c r="AL5" s="589"/>
      <c r="AM5" s="589"/>
      <c r="AN5" s="589"/>
      <c r="AO5" s="589"/>
      <c r="AP5" s="589"/>
      <c r="AQ5" s="589"/>
      <c r="AR5" s="589"/>
      <c r="AS5" s="589"/>
      <c r="BM5" s="590"/>
      <c r="BN5" s="590"/>
      <c r="BO5" s="590"/>
      <c r="BP5" s="590"/>
      <c r="DG5" s="588"/>
    </row>
    <row r="6" spans="1:154" ht="6.75" customHeight="1">
      <c r="K6" s="586"/>
      <c r="L6" s="586"/>
      <c r="M6" s="586"/>
      <c r="N6" s="586"/>
      <c r="O6" s="586"/>
      <c r="P6" s="586"/>
      <c r="Q6" s="586"/>
      <c r="R6" s="586"/>
      <c r="S6" s="586"/>
      <c r="T6" s="586"/>
      <c r="U6" s="586"/>
      <c r="V6" s="586"/>
      <c r="W6" s="586"/>
      <c r="X6" s="586"/>
      <c r="Y6" s="586"/>
      <c r="AJ6" s="589"/>
      <c r="AK6" s="589"/>
      <c r="AL6" s="589"/>
      <c r="AM6" s="589"/>
      <c r="AN6" s="589"/>
      <c r="AO6" s="589"/>
      <c r="AP6" s="589"/>
      <c r="AQ6" s="589"/>
      <c r="AR6" s="589"/>
      <c r="AS6" s="589"/>
      <c r="BM6" s="590"/>
      <c r="BN6" s="590"/>
      <c r="BO6" s="590"/>
      <c r="BP6" s="590"/>
      <c r="DG6" s="588"/>
    </row>
    <row r="7" spans="1:154" ht="9" customHeight="1">
      <c r="L7" s="590"/>
      <c r="M7" s="590"/>
      <c r="N7" s="590"/>
      <c r="O7" s="590"/>
      <c r="P7" s="590"/>
      <c r="Q7" s="590"/>
      <c r="R7" s="590"/>
      <c r="S7" s="590"/>
      <c r="T7" s="590"/>
      <c r="U7" s="590"/>
      <c r="V7" s="590"/>
      <c r="W7" s="590"/>
      <c r="X7" s="590"/>
      <c r="Y7" s="590"/>
      <c r="Z7" s="590"/>
      <c r="BM7" s="590"/>
      <c r="BN7" s="590"/>
      <c r="BO7" s="590"/>
      <c r="BP7" s="590"/>
      <c r="DG7" s="591"/>
    </row>
    <row r="8" spans="1:154" ht="4.5" customHeight="1"/>
    <row r="9" spans="1:154" ht="15" customHeight="1">
      <c r="A9" s="856" t="s">
        <v>505</v>
      </c>
      <c r="B9" s="856"/>
      <c r="C9" s="856"/>
      <c r="D9" s="856"/>
      <c r="E9" s="856"/>
      <c r="F9" s="856"/>
      <c r="G9" s="856"/>
      <c r="H9" s="856"/>
      <c r="I9" s="856"/>
      <c r="J9" s="856"/>
      <c r="K9" s="856"/>
      <c r="L9" s="856"/>
      <c r="M9" s="882" t="s">
        <v>423</v>
      </c>
      <c r="N9" s="882"/>
      <c r="O9" s="882"/>
      <c r="P9" s="882"/>
      <c r="Q9" s="882"/>
      <c r="R9" s="882"/>
      <c r="S9" s="882"/>
      <c r="T9" s="882"/>
      <c r="U9" s="882"/>
      <c r="V9" s="882"/>
      <c r="W9" s="882"/>
      <c r="X9" s="882"/>
      <c r="Y9" s="882"/>
      <c r="Z9" s="882"/>
      <c r="AA9" s="882"/>
      <c r="AB9" s="882"/>
      <c r="AC9" s="882"/>
      <c r="AD9" s="882"/>
      <c r="AE9" s="882"/>
      <c r="AF9" s="882"/>
      <c r="AG9" s="882"/>
      <c r="AH9" s="882"/>
      <c r="AI9" s="882"/>
      <c r="AJ9" s="882"/>
      <c r="AK9" s="882"/>
      <c r="AL9" s="882"/>
      <c r="AM9" s="882"/>
      <c r="AN9" s="882"/>
      <c r="AO9" s="882"/>
      <c r="AP9" s="882"/>
      <c r="AQ9" s="882"/>
      <c r="AR9" s="882"/>
      <c r="AS9" s="882"/>
      <c r="AT9" s="882" t="s">
        <v>424</v>
      </c>
      <c r="AU9" s="882"/>
      <c r="AV9" s="882"/>
      <c r="AW9" s="882"/>
      <c r="AX9" s="882"/>
      <c r="AY9" s="882"/>
      <c r="AZ9" s="882"/>
      <c r="BA9" s="882"/>
      <c r="BB9" s="882"/>
      <c r="BC9" s="882"/>
      <c r="BD9" s="882"/>
      <c r="BE9" s="882"/>
      <c r="BF9" s="882"/>
      <c r="BG9" s="882"/>
      <c r="BH9" s="882"/>
      <c r="BI9" s="882"/>
      <c r="BJ9" s="882"/>
      <c r="BK9" s="882"/>
      <c r="BL9" s="882"/>
      <c r="BM9" s="882"/>
      <c r="BN9" s="882"/>
      <c r="BO9" s="882"/>
      <c r="BP9" s="882"/>
      <c r="BQ9" s="882"/>
      <c r="BR9" s="882"/>
      <c r="BS9" s="882"/>
      <c r="BT9" s="882"/>
      <c r="BU9" s="882"/>
      <c r="BV9" s="882"/>
      <c r="BW9" s="882"/>
      <c r="BX9" s="882"/>
      <c r="BY9" s="882"/>
      <c r="BZ9" s="882"/>
      <c r="CA9" s="882"/>
      <c r="CB9" s="882"/>
      <c r="CC9" s="882"/>
      <c r="CD9" s="882"/>
      <c r="CE9" s="882"/>
      <c r="CF9" s="882"/>
      <c r="CG9" s="882"/>
      <c r="CH9" s="882"/>
      <c r="CI9" s="882"/>
      <c r="CJ9" s="882"/>
      <c r="CK9" s="882"/>
      <c r="CL9" s="882"/>
      <c r="CM9" s="882"/>
      <c r="CN9" s="882"/>
      <c r="CO9" s="882"/>
      <c r="CP9" s="882"/>
      <c r="CQ9" s="882"/>
      <c r="CR9" s="882"/>
      <c r="CS9" s="882"/>
      <c r="CT9" s="882"/>
      <c r="CU9" s="882"/>
      <c r="CV9" s="882"/>
      <c r="CW9" s="882"/>
      <c r="CX9" s="882"/>
      <c r="CY9" s="882"/>
      <c r="CZ9" s="882"/>
      <c r="DA9" s="882"/>
      <c r="DB9" s="882"/>
      <c r="DC9" s="882"/>
      <c r="DD9" s="882"/>
      <c r="DE9" s="882"/>
      <c r="DF9" s="882"/>
      <c r="DG9" s="882"/>
    </row>
    <row r="10" spans="1:154" ht="15.75" customHeight="1">
      <c r="A10" s="879" t="str">
        <f>BS!B3</f>
        <v>0306612351</v>
      </c>
      <c r="B10" s="879"/>
      <c r="C10" s="879"/>
      <c r="D10" s="879"/>
      <c r="E10" s="879"/>
      <c r="F10" s="879"/>
      <c r="G10" s="879"/>
      <c r="H10" s="879"/>
      <c r="I10" s="879"/>
      <c r="J10" s="879"/>
      <c r="K10" s="879"/>
      <c r="L10" s="879"/>
      <c r="M10" s="879">
        <f>BS!H5</f>
        <v>0</v>
      </c>
      <c r="N10" s="879"/>
      <c r="O10" s="879"/>
      <c r="P10" s="879"/>
      <c r="Q10" s="879"/>
      <c r="R10" s="879"/>
      <c r="S10" s="879"/>
      <c r="T10" s="879"/>
      <c r="U10" s="879"/>
      <c r="V10" s="879"/>
      <c r="W10" s="879"/>
      <c r="X10" s="879"/>
      <c r="Y10" s="879"/>
      <c r="Z10" s="879"/>
      <c r="AA10" s="879"/>
      <c r="AB10" s="879"/>
      <c r="AC10" s="879"/>
      <c r="AD10" s="879"/>
      <c r="AE10" s="879"/>
      <c r="AF10" s="879"/>
      <c r="AG10" s="879"/>
      <c r="AH10" s="879"/>
      <c r="AI10" s="879"/>
      <c r="AJ10" s="879"/>
      <c r="AK10" s="879"/>
      <c r="AL10" s="879"/>
      <c r="AM10" s="879"/>
      <c r="AN10" s="879"/>
      <c r="AO10" s="879"/>
      <c r="AP10" s="879"/>
      <c r="AQ10" s="879"/>
      <c r="AR10" s="879"/>
      <c r="AS10" s="879"/>
      <c r="AT10" s="879" t="str">
        <f>BS!B2</f>
        <v xml:space="preserve">Reliance India Limited </v>
      </c>
      <c r="AU10" s="879"/>
      <c r="AV10" s="879"/>
      <c r="AW10" s="879"/>
      <c r="AX10" s="879"/>
      <c r="AY10" s="879"/>
      <c r="AZ10" s="879"/>
      <c r="BA10" s="879"/>
      <c r="BB10" s="879"/>
      <c r="BC10" s="879"/>
      <c r="BD10" s="879"/>
      <c r="BE10" s="879"/>
      <c r="BF10" s="879"/>
      <c r="BG10" s="879"/>
      <c r="BH10" s="879"/>
      <c r="BI10" s="879"/>
      <c r="BJ10" s="879"/>
      <c r="BK10" s="879"/>
      <c r="BL10" s="879"/>
      <c r="BM10" s="879"/>
      <c r="BN10" s="879"/>
      <c r="BO10" s="879"/>
      <c r="BP10" s="879"/>
      <c r="BQ10" s="879"/>
      <c r="BR10" s="879"/>
      <c r="BS10" s="879"/>
      <c r="BT10" s="879"/>
      <c r="BU10" s="879"/>
      <c r="BV10" s="879"/>
      <c r="BW10" s="879"/>
      <c r="BX10" s="879"/>
      <c r="BY10" s="879"/>
      <c r="BZ10" s="879"/>
      <c r="CA10" s="879"/>
      <c r="CB10" s="879"/>
      <c r="CC10" s="879"/>
      <c r="CD10" s="879"/>
      <c r="CE10" s="879"/>
      <c r="CF10" s="879"/>
      <c r="CG10" s="879"/>
      <c r="CH10" s="879"/>
      <c r="CI10" s="879"/>
      <c r="CJ10" s="879"/>
      <c r="CK10" s="879"/>
      <c r="CL10" s="879"/>
      <c r="CM10" s="879"/>
      <c r="CN10" s="879"/>
      <c r="CO10" s="879"/>
      <c r="CP10" s="879"/>
      <c r="CQ10" s="879"/>
      <c r="CR10" s="879"/>
      <c r="CS10" s="879"/>
      <c r="CT10" s="879"/>
      <c r="CU10" s="879"/>
      <c r="CV10" s="879"/>
      <c r="CW10" s="879"/>
      <c r="CX10" s="879"/>
      <c r="CY10" s="879"/>
      <c r="CZ10" s="879"/>
      <c r="DA10" s="879"/>
      <c r="DB10" s="879"/>
      <c r="DC10" s="879"/>
      <c r="DD10" s="879"/>
      <c r="DE10" s="879"/>
      <c r="DF10" s="879"/>
      <c r="DG10" s="879"/>
    </row>
    <row r="11" spans="1:154" ht="6.75" customHeight="1">
      <c r="AR11" s="592"/>
      <c r="AS11" s="592"/>
      <c r="AT11" s="592"/>
      <c r="AU11" s="592"/>
      <c r="AV11" s="592"/>
      <c r="AW11" s="592"/>
      <c r="AX11" s="592"/>
      <c r="AY11" s="592"/>
      <c r="AZ11" s="592"/>
      <c r="BA11" s="592"/>
      <c r="BB11" s="592"/>
      <c r="BC11" s="592"/>
      <c r="BD11" s="592"/>
      <c r="BE11" s="592"/>
      <c r="BF11" s="592"/>
      <c r="BG11" s="592"/>
      <c r="BH11" s="592"/>
      <c r="BI11" s="592"/>
      <c r="BJ11" s="592"/>
      <c r="BK11" s="592"/>
      <c r="BL11" s="592"/>
      <c r="BM11" s="592"/>
      <c r="BN11" s="592"/>
      <c r="BO11" s="592"/>
      <c r="BP11" s="592"/>
      <c r="BQ11" s="592"/>
      <c r="BR11" s="592"/>
      <c r="BS11" s="592"/>
      <c r="BT11" s="592"/>
      <c r="BU11" s="592"/>
      <c r="BV11" s="592"/>
      <c r="BW11" s="592"/>
      <c r="DI11" s="433"/>
      <c r="DJ11" s="433"/>
      <c r="DK11" s="433"/>
      <c r="DL11" s="433"/>
      <c r="DM11" s="433"/>
      <c r="DN11" s="433"/>
      <c r="DO11" s="433"/>
      <c r="DP11" s="433"/>
      <c r="DQ11" s="433"/>
      <c r="DR11" s="433"/>
      <c r="DS11" s="433"/>
      <c r="DT11" s="433"/>
      <c r="DU11" s="433"/>
      <c r="DV11" s="433"/>
      <c r="DW11" s="433"/>
      <c r="DX11" s="433"/>
      <c r="DY11" s="433"/>
      <c r="DZ11" s="433"/>
      <c r="EA11" s="433"/>
      <c r="EB11" s="433"/>
      <c r="EC11" s="433"/>
      <c r="ED11" s="433"/>
      <c r="EE11" s="433"/>
      <c r="EF11" s="433"/>
      <c r="EG11" s="433"/>
      <c r="EH11" s="433"/>
      <c r="EI11" s="433"/>
      <c r="EJ11" s="433"/>
      <c r="EK11" s="433"/>
      <c r="EL11" s="433"/>
      <c r="EM11" s="433"/>
      <c r="EN11" s="433"/>
      <c r="EO11" s="433"/>
      <c r="EP11" s="433"/>
      <c r="EQ11" s="433"/>
      <c r="ER11" s="433"/>
      <c r="ES11" s="433"/>
      <c r="ET11" s="433"/>
      <c r="EU11" s="433"/>
      <c r="EV11" s="433"/>
      <c r="EW11" s="433"/>
      <c r="EX11" s="433"/>
    </row>
    <row r="12" spans="1:154" s="580" customFormat="1" ht="18" customHeight="1">
      <c r="A12" s="433"/>
      <c r="B12" s="593" t="s">
        <v>721</v>
      </c>
      <c r="C12" s="594"/>
      <c r="D12" s="594"/>
      <c r="E12" s="594"/>
      <c r="F12" s="594"/>
      <c r="G12" s="594"/>
      <c r="H12" s="594"/>
      <c r="I12" s="594"/>
      <c r="J12" s="594"/>
      <c r="K12" s="594"/>
      <c r="L12" s="594"/>
      <c r="M12" s="594"/>
      <c r="N12" s="594"/>
      <c r="O12" s="594"/>
      <c r="P12" s="594"/>
      <c r="Q12" s="594"/>
      <c r="R12" s="594"/>
      <c r="S12" s="594"/>
      <c r="T12" s="594"/>
      <c r="U12" s="594"/>
      <c r="V12" s="594"/>
      <c r="W12" s="594"/>
      <c r="X12" s="594"/>
      <c r="Y12" s="594"/>
      <c r="Z12" s="594"/>
      <c r="AA12" s="594"/>
      <c r="AB12" s="594"/>
      <c r="AC12" s="594"/>
      <c r="AD12" s="594"/>
      <c r="AE12" s="594"/>
      <c r="AF12" s="594"/>
      <c r="AG12" s="594"/>
      <c r="AH12" s="594"/>
      <c r="AI12" s="594"/>
      <c r="AJ12" s="594"/>
      <c r="AK12" s="594"/>
      <c r="AL12" s="594"/>
      <c r="AM12" s="594"/>
      <c r="AN12" s="594"/>
      <c r="AO12" s="594"/>
      <c r="AP12" s="594"/>
      <c r="AQ12" s="594"/>
      <c r="AR12" s="594"/>
      <c r="AS12" s="594"/>
      <c r="AT12" s="875" t="e">
        <f>#REF!</f>
        <v>#REF!</v>
      </c>
      <c r="AU12" s="875"/>
      <c r="AV12" s="875"/>
      <c r="AW12" s="875"/>
      <c r="AX12" s="875"/>
      <c r="AY12" s="875"/>
      <c r="AZ12" s="875"/>
      <c r="BA12" s="875"/>
      <c r="BB12" s="875"/>
      <c r="BC12" s="875"/>
      <c r="BD12" s="595"/>
      <c r="BF12" s="433"/>
      <c r="BG12" s="596" t="s">
        <v>722</v>
      </c>
      <c r="BH12" s="433"/>
      <c r="BI12" s="433"/>
      <c r="BJ12" s="433"/>
      <c r="BK12" s="433"/>
      <c r="BL12" s="433"/>
      <c r="BM12" s="433"/>
      <c r="BN12" s="433"/>
      <c r="BO12" s="433"/>
      <c r="BP12" s="433"/>
      <c r="BQ12" s="433"/>
      <c r="BR12" s="433"/>
      <c r="BS12" s="433"/>
      <c r="BT12" s="433"/>
      <c r="BU12" s="433"/>
      <c r="BV12" s="433"/>
      <c r="BW12" s="433"/>
      <c r="BX12" s="433"/>
      <c r="BY12" s="433"/>
      <c r="BZ12" s="433"/>
      <c r="CA12" s="433"/>
      <c r="CB12" s="433"/>
      <c r="CC12" s="433"/>
      <c r="CD12" s="433"/>
      <c r="CE12" s="433"/>
      <c r="CF12" s="433"/>
      <c r="CG12" s="433"/>
      <c r="CH12" s="433"/>
      <c r="CI12" s="433"/>
      <c r="CJ12" s="433"/>
      <c r="CK12" s="433"/>
      <c r="CL12" s="433"/>
      <c r="CM12" s="433"/>
      <c r="CN12" s="433"/>
      <c r="CO12" s="433"/>
      <c r="CP12" s="433" t="s">
        <v>698</v>
      </c>
      <c r="CQ12" s="433"/>
      <c r="CR12" s="433"/>
      <c r="CS12" s="433"/>
      <c r="CT12" s="433"/>
      <c r="CU12" s="433"/>
      <c r="CV12" s="433"/>
      <c r="CW12" s="433" t="s">
        <v>597</v>
      </c>
      <c r="CX12" s="433"/>
      <c r="CY12" s="433"/>
      <c r="CZ12" s="433"/>
      <c r="DA12" s="433"/>
      <c r="DB12" s="433"/>
      <c r="DC12" s="433"/>
      <c r="DD12" s="433"/>
      <c r="DE12" s="433"/>
      <c r="DF12" s="433"/>
      <c r="DG12" s="433"/>
      <c r="DH12" s="433"/>
      <c r="DI12" s="433"/>
      <c r="DJ12" s="433"/>
      <c r="DK12" s="433"/>
      <c r="DL12" s="433"/>
      <c r="DM12" s="433"/>
      <c r="DN12" s="433"/>
      <c r="DO12" s="433"/>
      <c r="DP12" s="433"/>
      <c r="DQ12" s="433"/>
      <c r="DR12" s="433"/>
      <c r="DS12" s="433"/>
      <c r="DT12" s="433"/>
      <c r="DU12" s="433"/>
      <c r="DV12" s="433"/>
      <c r="DW12" s="433"/>
      <c r="DX12" s="433"/>
      <c r="DY12" s="433"/>
    </row>
    <row r="13" spans="1:154" s="580" customFormat="1" ht="18" customHeight="1">
      <c r="A13" s="433"/>
      <c r="B13" s="597" t="s">
        <v>723</v>
      </c>
      <c r="C13" s="598"/>
      <c r="D13" s="598"/>
      <c r="E13" s="598"/>
      <c r="F13" s="598"/>
      <c r="G13" s="598"/>
      <c r="H13" s="598"/>
      <c r="I13" s="598"/>
      <c r="J13" s="598"/>
      <c r="K13" s="598"/>
      <c r="L13" s="598"/>
      <c r="M13" s="598"/>
      <c r="N13" s="598"/>
      <c r="O13" s="598"/>
      <c r="P13" s="598"/>
      <c r="Q13" s="598"/>
      <c r="R13" s="598"/>
      <c r="S13" s="598"/>
      <c r="T13" s="598"/>
      <c r="U13" s="598"/>
      <c r="V13" s="598"/>
      <c r="W13" s="598"/>
      <c r="X13" s="598"/>
      <c r="Y13" s="598"/>
      <c r="Z13" s="598"/>
      <c r="AA13" s="598"/>
      <c r="AB13" s="598"/>
      <c r="AC13" s="598"/>
      <c r="AD13" s="598"/>
      <c r="AE13" s="598"/>
      <c r="AF13" s="598"/>
      <c r="AG13" s="598"/>
      <c r="AH13" s="598"/>
      <c r="AI13" s="598"/>
      <c r="AJ13" s="598"/>
      <c r="AK13" s="598"/>
      <c r="AL13" s="598"/>
      <c r="AM13" s="598"/>
      <c r="AN13" s="598"/>
      <c r="AO13" s="598"/>
      <c r="AP13" s="598"/>
      <c r="AQ13" s="598"/>
      <c r="AR13" s="598"/>
      <c r="AS13" s="598"/>
      <c r="AT13" s="875" t="e">
        <f>#REF!</f>
        <v>#REF!</v>
      </c>
      <c r="AU13" s="875"/>
      <c r="AV13" s="875"/>
      <c r="AW13" s="875"/>
      <c r="AX13" s="875"/>
      <c r="AY13" s="875"/>
      <c r="AZ13" s="875"/>
      <c r="BA13" s="875"/>
      <c r="BB13" s="875"/>
      <c r="BC13" s="875"/>
      <c r="BD13" s="595"/>
      <c r="BE13" s="595"/>
      <c r="BF13" s="433"/>
      <c r="BG13" s="433" t="s">
        <v>724</v>
      </c>
      <c r="BH13" s="399"/>
      <c r="BI13" s="433"/>
      <c r="BJ13" s="399"/>
      <c r="BK13" s="399"/>
      <c r="BL13" s="399"/>
      <c r="BM13" s="399"/>
      <c r="BN13" s="399"/>
      <c r="BO13" s="399"/>
      <c r="BP13" s="399"/>
      <c r="BQ13" s="399"/>
      <c r="BR13" s="584"/>
      <c r="BS13" s="433"/>
      <c r="BT13" s="433"/>
      <c r="BU13" s="433"/>
      <c r="BV13" s="433"/>
      <c r="BW13" s="433"/>
      <c r="BX13" s="433"/>
      <c r="BY13" s="433"/>
      <c r="BZ13" s="433"/>
      <c r="CA13" s="433"/>
      <c r="CB13" s="433"/>
      <c r="CC13" s="433"/>
      <c r="CD13" s="433"/>
      <c r="CE13" s="433"/>
      <c r="CF13" s="433"/>
      <c r="CG13" s="433"/>
      <c r="CH13" s="433"/>
      <c r="CI13" s="433"/>
      <c r="CJ13" s="433"/>
      <c r="CK13" s="433"/>
      <c r="CL13" s="433"/>
      <c r="CM13" s="433"/>
      <c r="CN13" s="433"/>
      <c r="CO13" s="433"/>
      <c r="CP13" s="433" t="s">
        <v>698</v>
      </c>
      <c r="CQ13" s="433"/>
      <c r="CR13" s="433"/>
      <c r="CS13" s="433"/>
      <c r="CT13" s="433"/>
      <c r="CU13" s="433"/>
      <c r="CV13" s="433"/>
      <c r="CW13" s="433" t="s">
        <v>597</v>
      </c>
      <c r="CX13" s="433"/>
      <c r="CY13" s="433"/>
      <c r="CZ13" s="433"/>
      <c r="DA13" s="433"/>
      <c r="DB13" s="433"/>
      <c r="DC13" s="433"/>
      <c r="DD13" s="433"/>
      <c r="DE13" s="433"/>
      <c r="DF13" s="433"/>
      <c r="DG13" s="433"/>
      <c r="DH13" s="433"/>
      <c r="DI13" s="433"/>
      <c r="DJ13" s="433"/>
      <c r="DK13" s="433"/>
      <c r="DL13" s="433"/>
      <c r="DM13" s="433"/>
      <c r="DN13" s="433"/>
      <c r="DO13" s="433"/>
      <c r="DP13" s="433"/>
      <c r="DQ13" s="433"/>
      <c r="DR13" s="433"/>
      <c r="DS13" s="433"/>
      <c r="DT13" s="433"/>
      <c r="DU13" s="433"/>
      <c r="DV13" s="433"/>
      <c r="DW13" s="433"/>
      <c r="DX13" s="433"/>
      <c r="DY13" s="433"/>
    </row>
    <row r="14" spans="1:154" s="580" customFormat="1" ht="18" customHeight="1">
      <c r="A14" s="433"/>
      <c r="B14" s="876" t="s">
        <v>725</v>
      </c>
      <c r="C14" s="876"/>
      <c r="D14" s="876"/>
      <c r="E14" s="876"/>
      <c r="F14" s="876"/>
      <c r="G14" s="876"/>
      <c r="H14" s="876"/>
      <c r="I14" s="876"/>
      <c r="J14" s="876"/>
      <c r="K14" s="876"/>
      <c r="L14" s="876"/>
      <c r="M14" s="876"/>
      <c r="N14" s="876"/>
      <c r="O14" s="876"/>
      <c r="P14" s="876"/>
      <c r="Q14" s="876"/>
      <c r="R14" s="876"/>
      <c r="S14" s="876"/>
      <c r="T14" s="876"/>
      <c r="U14" s="876"/>
      <c r="V14" s="876"/>
      <c r="W14" s="876"/>
      <c r="X14" s="876"/>
      <c r="Y14" s="876"/>
      <c r="Z14" s="876"/>
      <c r="AA14" s="876"/>
      <c r="AB14" s="876"/>
      <c r="AC14" s="876"/>
      <c r="AD14" s="876"/>
      <c r="AE14" s="876"/>
      <c r="AF14" s="876"/>
      <c r="AG14" s="876"/>
      <c r="AH14" s="876"/>
      <c r="AI14" s="876"/>
      <c r="AJ14" s="876"/>
      <c r="AK14" s="876"/>
      <c r="AL14" s="876"/>
      <c r="AM14" s="876"/>
      <c r="AN14" s="876"/>
      <c r="AO14" s="876"/>
      <c r="AP14" s="876"/>
      <c r="AQ14" s="876"/>
      <c r="AR14" s="876"/>
      <c r="AS14" s="876"/>
      <c r="AT14" s="875" t="e">
        <f>#REF!</f>
        <v>#REF!</v>
      </c>
      <c r="AU14" s="875"/>
      <c r="AV14" s="875"/>
      <c r="AW14" s="875"/>
      <c r="AX14" s="875"/>
      <c r="AY14" s="875"/>
      <c r="AZ14" s="875"/>
      <c r="BA14" s="875"/>
      <c r="BB14" s="875"/>
      <c r="BC14" s="875"/>
      <c r="BD14" s="595"/>
      <c r="BE14" s="595"/>
      <c r="BF14" s="433"/>
      <c r="BG14" s="433" t="s">
        <v>726</v>
      </c>
      <c r="BH14" s="433"/>
      <c r="BI14" s="433"/>
      <c r="BJ14" s="433"/>
      <c r="BK14" s="433"/>
      <c r="BL14" s="433"/>
      <c r="BM14" s="433"/>
      <c r="BN14" s="433"/>
      <c r="BO14" s="433"/>
      <c r="BP14" s="433"/>
      <c r="BQ14" s="433"/>
      <c r="BR14" s="433"/>
      <c r="BS14" s="433"/>
      <c r="BT14" s="433"/>
      <c r="BU14" s="433"/>
      <c r="BV14" s="433"/>
      <c r="BW14" s="433"/>
      <c r="BX14" s="433"/>
      <c r="BY14" s="433"/>
      <c r="BZ14" s="433"/>
      <c r="CA14" s="433"/>
      <c r="CB14" s="599"/>
      <c r="CC14" s="599"/>
      <c r="CD14" s="599"/>
      <c r="CE14" s="599"/>
      <c r="CF14" s="600"/>
      <c r="CG14" s="877"/>
      <c r="CH14" s="877"/>
      <c r="CI14" s="877"/>
      <c r="CJ14" s="877"/>
      <c r="CK14" s="877"/>
      <c r="CL14" s="877"/>
      <c r="CM14" s="877"/>
      <c r="CN14" s="877"/>
      <c r="CO14" s="877"/>
      <c r="CP14" s="877"/>
      <c r="CQ14" s="877"/>
      <c r="CR14" s="877"/>
      <c r="CS14" s="877"/>
      <c r="CT14" s="877"/>
      <c r="CU14" s="877"/>
      <c r="CV14" s="877"/>
      <c r="CW14" s="877"/>
      <c r="DE14" s="433"/>
      <c r="DF14" s="433"/>
      <c r="DG14" s="878"/>
      <c r="DH14" s="878"/>
      <c r="DI14" s="878"/>
      <c r="DJ14" s="862"/>
      <c r="DK14" s="862"/>
      <c r="DL14" s="862"/>
      <c r="DM14" s="433"/>
      <c r="DN14" s="433"/>
      <c r="DO14" s="433"/>
      <c r="DP14" s="433"/>
      <c r="DQ14" s="433"/>
      <c r="DR14" s="433"/>
      <c r="DS14" s="433"/>
      <c r="DT14" s="433"/>
      <c r="DU14" s="433"/>
      <c r="DV14" s="433"/>
      <c r="DW14" s="433"/>
    </row>
    <row r="15" spans="1:154" ht="9.75" customHeight="1">
      <c r="DI15" s="433"/>
      <c r="DJ15" s="433"/>
    </row>
    <row r="16" spans="1:154" ht="12" customHeight="1">
      <c r="B16" s="601"/>
      <c r="C16" s="602"/>
      <c r="D16" s="602"/>
      <c r="E16" s="602"/>
      <c r="F16" s="602"/>
      <c r="G16" s="602"/>
      <c r="H16" s="602"/>
      <c r="I16" s="602"/>
      <c r="J16" s="602"/>
      <c r="K16" s="602"/>
      <c r="L16" s="602"/>
      <c r="M16" s="602"/>
      <c r="N16" s="602"/>
      <c r="O16" s="602"/>
      <c r="P16" s="602"/>
      <c r="Q16" s="602"/>
      <c r="R16" s="602"/>
      <c r="S16" s="602"/>
      <c r="T16" s="602"/>
      <c r="U16" s="602"/>
      <c r="V16" s="602"/>
      <c r="W16" s="602"/>
      <c r="X16" s="602"/>
      <c r="Y16" s="602"/>
      <c r="Z16" s="602"/>
      <c r="AA16" s="602"/>
      <c r="AB16" s="602"/>
      <c r="AC16" s="602"/>
      <c r="AD16" s="602"/>
      <c r="AE16" s="602"/>
      <c r="AF16" s="602"/>
      <c r="AG16" s="602"/>
      <c r="AH16" s="602"/>
      <c r="AI16" s="602"/>
      <c r="AJ16" s="602"/>
      <c r="AK16" s="602"/>
      <c r="AL16" s="602"/>
      <c r="AM16" s="602"/>
      <c r="AN16" s="602"/>
      <c r="AO16" s="602"/>
      <c r="AP16" s="602"/>
      <c r="AQ16" s="603"/>
      <c r="AR16" s="873" t="s">
        <v>727</v>
      </c>
      <c r="AS16" s="873"/>
      <c r="AT16" s="873"/>
      <c r="AU16" s="873"/>
      <c r="AV16" s="873"/>
      <c r="AW16" s="873"/>
      <c r="AX16" s="873"/>
      <c r="AY16" s="873"/>
      <c r="AZ16" s="873"/>
      <c r="BA16" s="873"/>
      <c r="BB16" s="873"/>
      <c r="BC16" s="873"/>
      <c r="BD16" s="873"/>
      <c r="BE16" s="873"/>
      <c r="BF16" s="873"/>
      <c r="BG16" s="601" t="s">
        <v>434</v>
      </c>
      <c r="BH16" s="602"/>
      <c r="BI16" s="602"/>
      <c r="BJ16" s="602"/>
      <c r="BK16" s="602"/>
      <c r="BL16" s="602"/>
      <c r="BM16" s="602"/>
      <c r="BN16" s="602"/>
      <c r="BO16" s="602"/>
      <c r="BP16" s="602"/>
      <c r="BQ16" s="602"/>
      <c r="BR16" s="602"/>
      <c r="BS16" s="602"/>
      <c r="BT16" s="602"/>
      <c r="BU16" s="602"/>
      <c r="BV16" s="602"/>
      <c r="BW16" s="602"/>
      <c r="BX16" s="602"/>
      <c r="BY16" s="602"/>
      <c r="BZ16" s="602"/>
      <c r="CA16" s="602"/>
      <c r="CB16" s="602"/>
      <c r="CC16" s="602"/>
      <c r="CD16" s="602"/>
      <c r="CE16" s="602"/>
      <c r="CF16" s="602"/>
      <c r="CG16" s="602"/>
      <c r="CH16" s="602"/>
      <c r="CI16" s="602"/>
      <c r="CJ16" s="602"/>
      <c r="CK16" s="602"/>
      <c r="CL16" s="602"/>
      <c r="CM16" s="602"/>
      <c r="CN16" s="602"/>
      <c r="CO16" s="602"/>
      <c r="CP16" s="602"/>
      <c r="CQ16" s="602"/>
      <c r="CR16" s="602"/>
      <c r="CS16" s="602"/>
      <c r="CT16" s="602"/>
      <c r="CU16" s="602"/>
      <c r="CV16" s="602"/>
      <c r="CW16" s="602"/>
      <c r="CX16" s="602"/>
      <c r="CY16" s="602"/>
      <c r="CZ16" s="602"/>
      <c r="DA16" s="602"/>
      <c r="DB16" s="602"/>
      <c r="DC16" s="602"/>
      <c r="DD16" s="602"/>
      <c r="DE16" s="602"/>
      <c r="DF16" s="602"/>
      <c r="DG16" s="602"/>
      <c r="DI16" s="433"/>
      <c r="DJ16" s="604"/>
      <c r="DK16" s="604"/>
      <c r="DL16" s="604"/>
      <c r="DM16" s="604"/>
      <c r="DN16" s="604"/>
      <c r="DO16" s="604"/>
      <c r="DP16" s="604"/>
      <c r="DQ16" s="604"/>
      <c r="DR16" s="604"/>
      <c r="DS16" s="604"/>
      <c r="DT16" s="604"/>
      <c r="DU16" s="604"/>
    </row>
    <row r="17" spans="1:125" ht="12" customHeight="1">
      <c r="B17" s="605" t="s">
        <v>728</v>
      </c>
      <c r="C17" s="606"/>
      <c r="D17" s="606"/>
      <c r="E17" s="606"/>
      <c r="F17" s="606"/>
      <c r="G17" s="606"/>
      <c r="H17" s="606"/>
      <c r="I17" s="606"/>
      <c r="J17" s="606"/>
      <c r="K17" s="606"/>
      <c r="L17" s="606"/>
      <c r="M17" s="606"/>
      <c r="N17" s="606"/>
      <c r="O17" s="606"/>
      <c r="P17" s="606"/>
      <c r="Q17" s="606"/>
      <c r="R17" s="606"/>
      <c r="S17" s="606"/>
      <c r="T17" s="606"/>
      <c r="U17" s="606"/>
      <c r="V17" s="606"/>
      <c r="W17" s="606"/>
      <c r="X17" s="606"/>
      <c r="Y17" s="606"/>
      <c r="Z17" s="606"/>
      <c r="AA17" s="606"/>
      <c r="AB17" s="606"/>
      <c r="AC17" s="606"/>
      <c r="AD17" s="606"/>
      <c r="AE17" s="606"/>
      <c r="AF17" s="606"/>
      <c r="AG17" s="606"/>
      <c r="AH17" s="606"/>
      <c r="AI17" s="606"/>
      <c r="AJ17" s="606"/>
      <c r="AK17" s="606"/>
      <c r="AL17" s="606"/>
      <c r="AM17" s="606"/>
      <c r="AN17" s="606"/>
      <c r="AO17" s="606"/>
      <c r="AP17" s="606"/>
      <c r="AQ17" s="585"/>
      <c r="AR17" s="874" t="e">
        <f>#REF!</f>
        <v>#REF!</v>
      </c>
      <c r="AS17" s="874"/>
      <c r="AT17" s="874"/>
      <c r="AU17" s="874"/>
      <c r="AV17" s="874"/>
      <c r="AW17" s="874"/>
      <c r="AX17" s="874"/>
      <c r="AY17" s="874"/>
      <c r="AZ17" s="874"/>
      <c r="BA17" s="874"/>
      <c r="BB17" s="874"/>
      <c r="BC17" s="874"/>
      <c r="BD17" s="874"/>
      <c r="BE17" s="874"/>
      <c r="BF17" s="874"/>
      <c r="BG17" s="605" t="s">
        <v>729</v>
      </c>
      <c r="BH17" s="606"/>
      <c r="BI17" s="606"/>
      <c r="BJ17" s="606"/>
      <c r="BK17" s="606"/>
      <c r="BL17" s="606"/>
      <c r="BM17" s="606"/>
      <c r="BN17" s="606"/>
      <c r="BO17" s="606"/>
      <c r="BP17" s="606"/>
      <c r="BQ17" s="606"/>
      <c r="BR17" s="606"/>
      <c r="BS17" s="606"/>
      <c r="BT17" s="606"/>
      <c r="BU17" s="606"/>
      <c r="BV17" s="606"/>
      <c r="BW17" s="606"/>
      <c r="BX17" s="606"/>
      <c r="BY17" s="606"/>
      <c r="BZ17" s="606"/>
      <c r="CA17" s="606"/>
      <c r="CB17" s="606"/>
      <c r="CC17" s="606"/>
      <c r="CD17" s="606"/>
      <c r="CE17" s="606"/>
      <c r="CF17" s="606"/>
      <c r="CG17" s="606"/>
      <c r="CH17" s="606"/>
      <c r="CI17" s="606"/>
      <c r="CJ17" s="606"/>
      <c r="CK17" s="606"/>
      <c r="CL17" s="606"/>
      <c r="CM17" s="606"/>
      <c r="CN17" s="606"/>
      <c r="CO17" s="606"/>
      <c r="CP17" s="606"/>
      <c r="CQ17" s="606"/>
      <c r="CR17" s="606"/>
      <c r="CS17" s="606"/>
      <c r="CT17" s="606"/>
      <c r="CU17" s="606"/>
      <c r="CV17" s="606"/>
      <c r="CW17" s="606"/>
      <c r="CX17" s="606"/>
      <c r="CY17" s="606"/>
      <c r="CZ17" s="606"/>
      <c r="DA17" s="606"/>
      <c r="DB17" s="606"/>
      <c r="DC17" s="606"/>
      <c r="DD17" s="606"/>
      <c r="DE17" s="606"/>
      <c r="DF17" s="606"/>
      <c r="DG17" s="606"/>
      <c r="DI17" s="433"/>
      <c r="DJ17" s="604"/>
      <c r="DK17" s="604"/>
      <c r="DL17" s="604"/>
      <c r="DM17" s="604"/>
      <c r="DN17" s="604"/>
      <c r="DO17" s="604"/>
      <c r="DP17" s="604"/>
      <c r="DQ17" s="604"/>
      <c r="DR17" s="604"/>
      <c r="DS17" s="604"/>
      <c r="DT17" s="604"/>
      <c r="DU17" s="604"/>
    </row>
    <row r="18" spans="1:125" ht="12" customHeight="1">
      <c r="B18" s="607" t="s">
        <v>730</v>
      </c>
      <c r="C18" s="608"/>
      <c r="D18" s="608"/>
      <c r="E18" s="608"/>
      <c r="F18" s="608"/>
      <c r="G18" s="608"/>
      <c r="H18" s="608"/>
      <c r="I18" s="608"/>
      <c r="J18" s="608"/>
      <c r="K18" s="608"/>
      <c r="L18" s="608"/>
      <c r="M18" s="608"/>
      <c r="N18" s="608"/>
      <c r="O18" s="608"/>
      <c r="P18" s="608"/>
      <c r="Q18" s="608"/>
      <c r="R18" s="608"/>
      <c r="S18" s="608"/>
      <c r="T18" s="608"/>
      <c r="U18" s="608"/>
      <c r="V18" s="608"/>
      <c r="W18" s="608"/>
      <c r="X18" s="608"/>
      <c r="Y18" s="608"/>
      <c r="Z18" s="608"/>
      <c r="AA18" s="608"/>
      <c r="AB18" s="608"/>
      <c r="AC18" s="608"/>
      <c r="AD18" s="608"/>
      <c r="AE18" s="608"/>
      <c r="AF18" s="608"/>
      <c r="AG18" s="608"/>
      <c r="AH18" s="608"/>
      <c r="AI18" s="608"/>
      <c r="AJ18" s="608"/>
      <c r="AK18" s="608"/>
      <c r="AL18" s="608"/>
      <c r="AM18" s="608"/>
      <c r="AN18" s="608"/>
      <c r="AO18" s="608"/>
      <c r="AP18" s="608"/>
      <c r="AQ18" s="609"/>
      <c r="AR18" s="872" t="e">
        <f>SUM(AR19:BF20)</f>
        <v>#REF!</v>
      </c>
      <c r="AS18" s="872"/>
      <c r="AT18" s="872"/>
      <c r="AU18" s="872"/>
      <c r="AV18" s="872"/>
      <c r="AW18" s="872"/>
      <c r="AX18" s="872"/>
      <c r="AY18" s="872"/>
      <c r="AZ18" s="872"/>
      <c r="BA18" s="872"/>
      <c r="BB18" s="872"/>
      <c r="BC18" s="872"/>
      <c r="BD18" s="872"/>
      <c r="BE18" s="872"/>
      <c r="BF18" s="872"/>
      <c r="BG18" s="605"/>
      <c r="BH18" s="606"/>
      <c r="BI18" s="606"/>
      <c r="BJ18" s="606"/>
      <c r="BK18" s="606"/>
      <c r="BL18" s="606"/>
      <c r="BM18" s="606"/>
      <c r="BN18" s="606"/>
      <c r="BO18" s="606"/>
      <c r="BP18" s="606"/>
      <c r="BQ18" s="606"/>
      <c r="BR18" s="606"/>
      <c r="BS18" s="606"/>
      <c r="BT18" s="606"/>
      <c r="BU18" s="606"/>
      <c r="BV18" s="606"/>
      <c r="BW18" s="606"/>
      <c r="BX18" s="606"/>
      <c r="BY18" s="606"/>
      <c r="BZ18" s="606"/>
      <c r="CA18" s="606"/>
      <c r="CB18" s="606"/>
      <c r="CC18" s="606"/>
      <c r="CD18" s="606"/>
      <c r="CE18" s="606"/>
      <c r="CF18" s="606"/>
      <c r="CG18" s="606"/>
      <c r="CH18" s="606"/>
      <c r="CI18" s="606"/>
      <c r="CJ18" s="606"/>
      <c r="CK18" s="606"/>
      <c r="CL18" s="606"/>
      <c r="CM18" s="606"/>
      <c r="CN18" s="606"/>
      <c r="CO18" s="606"/>
      <c r="CP18" s="606"/>
      <c r="CQ18" s="606"/>
      <c r="CR18" s="606"/>
      <c r="CS18" s="606"/>
      <c r="CT18" s="606"/>
      <c r="CU18" s="606"/>
      <c r="CV18" s="606"/>
      <c r="CW18" s="606"/>
      <c r="CX18" s="606"/>
      <c r="CY18" s="606"/>
      <c r="CZ18" s="606"/>
      <c r="DA18" s="606"/>
      <c r="DB18" s="606"/>
      <c r="DC18" s="606"/>
      <c r="DD18" s="606"/>
      <c r="DE18" s="606"/>
      <c r="DF18" s="606"/>
      <c r="DG18" s="606"/>
      <c r="DJ18" s="580">
        <v>0</v>
      </c>
    </row>
    <row r="19" spans="1:125" ht="12" customHeight="1">
      <c r="B19" s="610"/>
      <c r="G19" s="588"/>
      <c r="H19" s="605" t="s">
        <v>543</v>
      </c>
      <c r="I19" s="606"/>
      <c r="J19" s="606"/>
      <c r="K19" s="606"/>
      <c r="L19" s="606"/>
      <c r="M19" s="606"/>
      <c r="N19" s="606"/>
      <c r="O19" s="606"/>
      <c r="P19" s="606"/>
      <c r="Q19" s="606"/>
      <c r="R19" s="606"/>
      <c r="S19" s="606"/>
      <c r="T19" s="606"/>
      <c r="U19" s="606"/>
      <c r="V19" s="606"/>
      <c r="W19" s="606"/>
      <c r="X19" s="606"/>
      <c r="Y19" s="606"/>
      <c r="Z19" s="606"/>
      <c r="AA19" s="606"/>
      <c r="AB19" s="606"/>
      <c r="AC19" s="606"/>
      <c r="AD19" s="606"/>
      <c r="AE19" s="606"/>
      <c r="AF19" s="606"/>
      <c r="AG19" s="606"/>
      <c r="AH19" s="606"/>
      <c r="AI19" s="606"/>
      <c r="AJ19" s="606"/>
      <c r="AK19" s="606"/>
      <c r="AL19" s="606"/>
      <c r="AM19" s="606"/>
      <c r="AN19" s="606"/>
      <c r="AO19" s="606"/>
      <c r="AP19" s="606"/>
      <c r="AQ19" s="585"/>
      <c r="AR19" s="874" t="e">
        <f>#REF!</f>
        <v>#REF!</v>
      </c>
      <c r="AS19" s="874"/>
      <c r="AT19" s="874"/>
      <c r="AU19" s="874"/>
      <c r="AV19" s="874"/>
      <c r="AW19" s="874"/>
      <c r="AX19" s="874"/>
      <c r="AY19" s="874"/>
      <c r="AZ19" s="874"/>
      <c r="BA19" s="874"/>
      <c r="BB19" s="874"/>
      <c r="BC19" s="874"/>
      <c r="BD19" s="874"/>
      <c r="BE19" s="874"/>
      <c r="BF19" s="874"/>
      <c r="BG19" s="605"/>
      <c r="BH19" s="606"/>
      <c r="BI19" s="606"/>
      <c r="BJ19" s="606"/>
      <c r="BK19" s="606"/>
      <c r="BL19" s="606"/>
      <c r="BM19" s="606"/>
      <c r="BN19" s="606"/>
      <c r="BO19" s="606"/>
      <c r="BP19" s="606"/>
      <c r="BQ19" s="606"/>
      <c r="BR19" s="606"/>
      <c r="BS19" s="606"/>
      <c r="BT19" s="606"/>
      <c r="BU19" s="606"/>
      <c r="BV19" s="606"/>
      <c r="BW19" s="606"/>
      <c r="BX19" s="606"/>
      <c r="BY19" s="606"/>
      <c r="BZ19" s="606"/>
      <c r="CA19" s="606"/>
      <c r="CB19" s="606"/>
      <c r="CC19" s="606"/>
      <c r="CD19" s="606"/>
      <c r="CE19" s="606"/>
      <c r="CF19" s="606"/>
      <c r="CG19" s="606"/>
      <c r="CH19" s="606"/>
      <c r="CI19" s="606"/>
      <c r="CJ19" s="606"/>
      <c r="CK19" s="606"/>
      <c r="CL19" s="606"/>
      <c r="CM19" s="606"/>
      <c r="CN19" s="606"/>
      <c r="CO19" s="606"/>
      <c r="CP19" s="606"/>
      <c r="CQ19" s="606"/>
      <c r="CR19" s="606"/>
      <c r="CS19" s="606"/>
      <c r="CT19" s="606"/>
      <c r="CU19" s="606"/>
      <c r="CV19" s="606"/>
      <c r="CW19" s="606"/>
      <c r="CX19" s="606"/>
      <c r="CY19" s="606"/>
      <c r="CZ19" s="606"/>
      <c r="DA19" s="606"/>
      <c r="DB19" s="606"/>
      <c r="DC19" s="606"/>
      <c r="DD19" s="606"/>
      <c r="DE19" s="606"/>
      <c r="DF19" s="606"/>
      <c r="DG19" s="606"/>
      <c r="DJ19" s="580">
        <v>0</v>
      </c>
    </row>
    <row r="20" spans="1:125" ht="12" customHeight="1">
      <c r="B20" s="611"/>
      <c r="C20" s="612"/>
      <c r="D20" s="612"/>
      <c r="E20" s="612"/>
      <c r="F20" s="612"/>
      <c r="G20" s="591"/>
      <c r="H20" s="605" t="s">
        <v>731</v>
      </c>
      <c r="I20" s="606"/>
      <c r="J20" s="606"/>
      <c r="K20" s="606"/>
      <c r="L20" s="606"/>
      <c r="M20" s="606"/>
      <c r="N20" s="606"/>
      <c r="O20" s="606"/>
      <c r="P20" s="606"/>
      <c r="Q20" s="606"/>
      <c r="R20" s="606"/>
      <c r="S20" s="606"/>
      <c r="T20" s="606"/>
      <c r="U20" s="606"/>
      <c r="V20" s="606"/>
      <c r="W20" s="606"/>
      <c r="X20" s="606"/>
      <c r="Y20" s="606"/>
      <c r="Z20" s="606"/>
      <c r="AA20" s="606"/>
      <c r="AB20" s="606"/>
      <c r="AC20" s="606"/>
      <c r="AD20" s="606"/>
      <c r="AE20" s="606"/>
      <c r="AF20" s="606"/>
      <c r="AG20" s="606"/>
      <c r="AH20" s="606"/>
      <c r="AI20" s="606"/>
      <c r="AJ20" s="606"/>
      <c r="AK20" s="606"/>
      <c r="AL20" s="606"/>
      <c r="AM20" s="606"/>
      <c r="AN20" s="606"/>
      <c r="AO20" s="606"/>
      <c r="AP20" s="606"/>
      <c r="AQ20" s="585"/>
      <c r="AR20" s="875" t="e">
        <f>#REF!</f>
        <v>#REF!</v>
      </c>
      <c r="AS20" s="875"/>
      <c r="AT20" s="875"/>
      <c r="AU20" s="875"/>
      <c r="AV20" s="875"/>
      <c r="AW20" s="875"/>
      <c r="AX20" s="875"/>
      <c r="AY20" s="875"/>
      <c r="AZ20" s="875"/>
      <c r="BA20" s="875"/>
      <c r="BB20" s="875"/>
      <c r="BC20" s="875"/>
      <c r="BD20" s="875"/>
      <c r="BE20" s="875"/>
      <c r="BF20" s="875"/>
      <c r="BG20" s="605" t="s">
        <v>732</v>
      </c>
      <c r="BH20" s="606"/>
      <c r="BI20" s="606"/>
      <c r="BJ20" s="606"/>
      <c r="BK20" s="606"/>
      <c r="BL20" s="606"/>
      <c r="BM20" s="606"/>
      <c r="BN20" s="606"/>
      <c r="BO20" s="606"/>
      <c r="BP20" s="606"/>
      <c r="BQ20" s="606"/>
      <c r="BR20" s="606"/>
      <c r="BS20" s="606"/>
      <c r="BT20" s="606"/>
      <c r="BU20" s="606"/>
      <c r="BV20" s="606"/>
      <c r="BW20" s="606"/>
      <c r="BX20" s="606"/>
      <c r="BY20" s="606"/>
      <c r="BZ20" s="606"/>
      <c r="CA20" s="606"/>
      <c r="CB20" s="606"/>
      <c r="CC20" s="606"/>
      <c r="CD20" s="606"/>
      <c r="CE20" s="606"/>
      <c r="CF20" s="606"/>
      <c r="CG20" s="606"/>
      <c r="CH20" s="606"/>
      <c r="CI20" s="606"/>
      <c r="CJ20" s="606"/>
      <c r="CK20" s="606"/>
      <c r="CL20" s="606"/>
      <c r="CM20" s="606"/>
      <c r="CN20" s="606"/>
      <c r="CO20" s="606"/>
      <c r="CP20" s="606"/>
      <c r="CQ20" s="606"/>
      <c r="CR20" s="606"/>
      <c r="CS20" s="606"/>
      <c r="CT20" s="606"/>
      <c r="CU20" s="606"/>
      <c r="CV20" s="606"/>
      <c r="CW20" s="606"/>
      <c r="CX20" s="606"/>
      <c r="CY20" s="606"/>
      <c r="CZ20" s="606"/>
      <c r="DA20" s="606"/>
      <c r="DB20" s="606"/>
      <c r="DC20" s="606"/>
      <c r="DD20" s="606"/>
      <c r="DE20" s="606"/>
      <c r="DF20" s="606"/>
      <c r="DG20" s="606"/>
      <c r="DJ20" s="580">
        <v>0</v>
      </c>
    </row>
    <row r="21" spans="1:125" ht="12" customHeight="1">
      <c r="B21" s="605" t="s">
        <v>733</v>
      </c>
      <c r="C21" s="606"/>
      <c r="D21" s="606"/>
      <c r="E21" s="606"/>
      <c r="F21" s="606"/>
      <c r="G21" s="606"/>
      <c r="H21" s="606"/>
      <c r="I21" s="606"/>
      <c r="J21" s="606"/>
      <c r="K21" s="606"/>
      <c r="L21" s="606"/>
      <c r="M21" s="606"/>
      <c r="N21" s="606"/>
      <c r="O21" s="606"/>
      <c r="P21" s="606"/>
      <c r="Q21" s="606"/>
      <c r="R21" s="606"/>
      <c r="S21" s="606"/>
      <c r="T21" s="606"/>
      <c r="U21" s="606"/>
      <c r="V21" s="606"/>
      <c r="W21" s="606"/>
      <c r="X21" s="606"/>
      <c r="Y21" s="606"/>
      <c r="Z21" s="606"/>
      <c r="AA21" s="606"/>
      <c r="AB21" s="606"/>
      <c r="AC21" s="606"/>
      <c r="AD21" s="606"/>
      <c r="AE21" s="606"/>
      <c r="AF21" s="606"/>
      <c r="AG21" s="606"/>
      <c r="AH21" s="606"/>
      <c r="AI21" s="606"/>
      <c r="AJ21" s="606"/>
      <c r="AK21" s="606"/>
      <c r="AL21" s="606"/>
      <c r="AM21" s="606"/>
      <c r="AN21" s="606"/>
      <c r="AO21" s="606"/>
      <c r="AP21" s="606"/>
      <c r="AQ21" s="585"/>
      <c r="AR21" s="872" t="e">
        <f>AR17-AR18</f>
        <v>#REF!</v>
      </c>
      <c r="AS21" s="872"/>
      <c r="AT21" s="872"/>
      <c r="AU21" s="872"/>
      <c r="AV21" s="872"/>
      <c r="AW21" s="872"/>
      <c r="AX21" s="872"/>
      <c r="AY21" s="872"/>
      <c r="AZ21" s="872"/>
      <c r="BA21" s="872"/>
      <c r="BB21" s="872"/>
      <c r="BC21" s="872"/>
      <c r="BD21" s="872"/>
      <c r="BE21" s="872"/>
      <c r="BF21" s="872"/>
      <c r="BG21" s="605" t="s">
        <v>734</v>
      </c>
      <c r="BH21" s="606"/>
      <c r="BI21" s="606"/>
      <c r="BJ21" s="606"/>
      <c r="BK21" s="606"/>
      <c r="BL21" s="606"/>
      <c r="BM21" s="606"/>
      <c r="BN21" s="606"/>
      <c r="BO21" s="606"/>
      <c r="BP21" s="606"/>
      <c r="BQ21" s="606"/>
      <c r="BR21" s="606"/>
      <c r="BS21" s="606"/>
      <c r="BT21" s="606"/>
      <c r="BU21" s="606"/>
      <c r="BV21" s="606"/>
      <c r="BW21" s="606"/>
      <c r="BX21" s="606"/>
      <c r="BY21" s="606"/>
      <c r="BZ21" s="606"/>
      <c r="CA21" s="606"/>
      <c r="CB21" s="606"/>
      <c r="CC21" s="606"/>
      <c r="CD21" s="606"/>
      <c r="CE21" s="606"/>
      <c r="CF21" s="606"/>
      <c r="CG21" s="606"/>
      <c r="CH21" s="606"/>
      <c r="CI21" s="606"/>
      <c r="CJ21" s="606"/>
      <c r="CK21" s="606"/>
      <c r="CL21" s="606"/>
      <c r="CM21" s="606"/>
      <c r="CN21" s="606"/>
      <c r="CO21" s="606"/>
      <c r="CP21" s="606"/>
      <c r="CQ21" s="606"/>
      <c r="CR21" s="606"/>
      <c r="CS21" s="606"/>
      <c r="CT21" s="606"/>
      <c r="CU21" s="606"/>
      <c r="CV21" s="606"/>
      <c r="CW21" s="606"/>
      <c r="CX21" s="606"/>
      <c r="CY21" s="606"/>
      <c r="CZ21" s="606"/>
      <c r="DA21" s="606"/>
      <c r="DB21" s="606"/>
      <c r="DC21" s="606"/>
      <c r="DD21" s="606"/>
      <c r="DE21" s="606"/>
      <c r="DF21" s="606"/>
      <c r="DG21" s="606"/>
      <c r="DJ21" s="580">
        <v>0</v>
      </c>
    </row>
    <row r="22" spans="1:125" ht="15.75" customHeight="1">
      <c r="B22" s="433" t="s">
        <v>735</v>
      </c>
    </row>
    <row r="23" spans="1:125" ht="1.5" customHeight="1"/>
    <row r="24" spans="1:125" ht="15.75" customHeight="1">
      <c r="A24" s="613" t="s">
        <v>736</v>
      </c>
      <c r="B24" s="614"/>
      <c r="C24" s="615"/>
      <c r="D24" s="615"/>
      <c r="E24" s="615"/>
      <c r="F24" s="615"/>
      <c r="G24" s="615"/>
      <c r="H24" s="615"/>
      <c r="I24" s="615"/>
      <c r="J24" s="615"/>
      <c r="K24" s="615"/>
      <c r="L24" s="615"/>
      <c r="M24" s="615"/>
      <c r="N24" s="615"/>
      <c r="O24" s="615"/>
      <c r="P24" s="615"/>
      <c r="Q24" s="615"/>
      <c r="R24" s="615"/>
      <c r="S24" s="615"/>
      <c r="T24" s="615"/>
      <c r="U24" s="615"/>
      <c r="V24" s="615"/>
      <c r="W24" s="615"/>
      <c r="X24" s="615"/>
      <c r="Y24" s="615"/>
      <c r="Z24" s="615"/>
      <c r="AA24" s="615"/>
      <c r="AB24" s="615"/>
      <c r="AC24" s="615"/>
      <c r="AD24" s="615"/>
      <c r="AE24" s="615"/>
      <c r="AF24" s="615"/>
      <c r="AG24" s="615"/>
      <c r="AH24" s="615"/>
      <c r="AI24" s="615"/>
      <c r="AJ24" s="615"/>
      <c r="AK24" s="615"/>
      <c r="AL24" s="615"/>
      <c r="AM24" s="615"/>
      <c r="AN24" s="615"/>
      <c r="AO24" s="615"/>
      <c r="AP24" s="615"/>
      <c r="AQ24" s="615"/>
      <c r="AR24" s="615"/>
      <c r="AS24" s="615"/>
      <c r="AT24" s="615"/>
      <c r="AU24" s="615"/>
      <c r="AV24" s="615"/>
      <c r="AW24" s="615"/>
      <c r="AX24" s="615"/>
      <c r="AY24" s="615"/>
      <c r="AZ24" s="615"/>
      <c r="BA24" s="615"/>
      <c r="BB24" s="615"/>
      <c r="BC24" s="615"/>
      <c r="BD24" s="615"/>
      <c r="BE24" s="615"/>
      <c r="BF24" s="615"/>
      <c r="BG24" s="615"/>
      <c r="BH24" s="615"/>
      <c r="BI24" s="615"/>
      <c r="BJ24" s="615"/>
      <c r="BK24" s="615"/>
      <c r="BL24" s="615"/>
      <c r="BM24" s="615"/>
      <c r="BN24" s="615"/>
      <c r="BO24" s="615"/>
      <c r="BP24" s="615"/>
      <c r="BQ24" s="615"/>
      <c r="BR24" s="615"/>
      <c r="BS24" s="615"/>
      <c r="BT24" s="615"/>
      <c r="BU24" s="615"/>
      <c r="BV24" s="615"/>
      <c r="BW24" s="615"/>
      <c r="BX24" s="615"/>
      <c r="BY24" s="615"/>
      <c r="BZ24" s="615"/>
      <c r="CA24" s="615"/>
      <c r="CB24" s="615"/>
      <c r="CC24" s="615"/>
      <c r="CD24" s="615"/>
      <c r="CE24" s="615"/>
      <c r="CF24" s="615"/>
      <c r="CG24" s="615"/>
      <c r="CH24" s="615"/>
      <c r="CI24" s="615"/>
      <c r="CJ24" s="615"/>
      <c r="CK24" s="615"/>
      <c r="CL24" s="615"/>
      <c r="CM24" s="615"/>
      <c r="CN24" s="615"/>
      <c r="CO24" s="615"/>
      <c r="CP24" s="615"/>
      <c r="CQ24" s="615"/>
      <c r="CR24" s="615"/>
      <c r="CS24" s="615"/>
      <c r="CT24" s="615"/>
      <c r="CU24" s="615"/>
      <c r="CV24" s="615"/>
      <c r="CW24" s="615"/>
      <c r="CX24" s="615"/>
      <c r="CY24" s="615"/>
      <c r="CZ24" s="615"/>
      <c r="DA24" s="615"/>
      <c r="DB24" s="615"/>
      <c r="DC24" s="615"/>
      <c r="DD24" s="615"/>
      <c r="DE24" s="615"/>
      <c r="DF24" s="615"/>
      <c r="DG24" s="615"/>
    </row>
    <row r="25" spans="1:125" ht="6.75" customHeight="1"/>
    <row r="26" spans="1:125" ht="15.75" customHeight="1">
      <c r="B26" s="857" t="s">
        <v>576</v>
      </c>
      <c r="C26" s="857"/>
      <c r="D26" s="857"/>
      <c r="E26" s="864">
        <v>1</v>
      </c>
      <c r="F26" s="864"/>
      <c r="G26" s="864"/>
      <c r="H26" s="616" t="s">
        <v>737</v>
      </c>
      <c r="I26" s="605"/>
      <c r="J26" s="606"/>
      <c r="K26" s="606"/>
      <c r="L26" s="393"/>
      <c r="M26" s="393"/>
      <c r="N26" s="393"/>
      <c r="O26" s="393"/>
      <c r="P26" s="393"/>
      <c r="Q26" s="393"/>
      <c r="R26" s="393"/>
      <c r="S26" s="393"/>
      <c r="T26" s="393"/>
      <c r="U26" s="393"/>
      <c r="V26" s="393"/>
      <c r="W26" s="393"/>
      <c r="X26" s="393"/>
      <c r="Y26" s="393"/>
      <c r="Z26" s="393"/>
      <c r="AA26" s="393"/>
      <c r="AB26" s="393"/>
      <c r="AC26" s="393"/>
      <c r="AD26" s="393"/>
      <c r="AE26" s="393"/>
      <c r="AF26" s="393"/>
      <c r="AG26" s="393"/>
      <c r="AH26" s="393"/>
      <c r="AI26" s="393"/>
      <c r="AJ26" s="393"/>
      <c r="AK26" s="393"/>
      <c r="AL26" s="393"/>
      <c r="AM26" s="393"/>
      <c r="AN26" s="393"/>
      <c r="AO26" s="393"/>
      <c r="AP26" s="393"/>
      <c r="AQ26" s="393"/>
      <c r="AR26" s="393"/>
      <c r="AS26" s="393"/>
      <c r="AT26" s="393"/>
      <c r="AU26" s="393"/>
      <c r="AV26" s="393"/>
      <c r="AW26" s="393"/>
      <c r="AX26" s="393"/>
      <c r="AY26" s="393"/>
      <c r="AZ26" s="393"/>
      <c r="BA26" s="393"/>
      <c r="BB26" s="393"/>
      <c r="BC26" s="393"/>
      <c r="BD26" s="393"/>
      <c r="BE26" s="393"/>
      <c r="BF26" s="393"/>
      <c r="BG26" s="393"/>
      <c r="BH26" s="393"/>
      <c r="BI26" s="393"/>
      <c r="BJ26" s="393"/>
      <c r="BK26" s="393"/>
      <c r="BL26" s="393"/>
      <c r="BM26" s="393"/>
      <c r="BN26" s="393"/>
      <c r="BO26" s="393"/>
      <c r="BP26" s="393"/>
      <c r="BQ26" s="393"/>
      <c r="BR26" s="393"/>
      <c r="BS26" s="393"/>
      <c r="BT26" s="393"/>
      <c r="BU26" s="393"/>
      <c r="BV26" s="393"/>
      <c r="BW26" s="393"/>
      <c r="BX26" s="393"/>
      <c r="BY26" s="393"/>
      <c r="BZ26" s="393"/>
      <c r="CA26" s="393"/>
      <c r="CB26" s="393"/>
      <c r="CC26" s="393"/>
      <c r="CD26" s="393"/>
      <c r="CE26" s="393"/>
      <c r="CF26" s="393"/>
      <c r="CG26" s="393"/>
      <c r="CH26" s="393"/>
      <c r="CI26" s="393"/>
      <c r="CJ26" s="393"/>
      <c r="CK26" s="393"/>
      <c r="CL26" s="393"/>
      <c r="CM26" s="393"/>
      <c r="CN26" s="393"/>
      <c r="CO26" s="393"/>
      <c r="CP26" s="393"/>
      <c r="CQ26" s="393"/>
      <c r="CR26" s="394"/>
      <c r="CS26" s="864" t="s">
        <v>738</v>
      </c>
      <c r="CT26" s="864"/>
      <c r="CU26" s="864"/>
      <c r="CV26" s="865" t="s">
        <v>739</v>
      </c>
      <c r="CW26" s="865"/>
      <c r="CX26" s="865"/>
      <c r="CY26" s="865"/>
      <c r="CZ26" s="865"/>
      <c r="DA26" s="865"/>
      <c r="DB26" s="865"/>
      <c r="DC26" s="865"/>
      <c r="DD26" s="865"/>
      <c r="DE26" s="865"/>
      <c r="DF26" s="865"/>
      <c r="DG26" s="865"/>
    </row>
    <row r="27" spans="1:125" ht="15.75" customHeight="1">
      <c r="B27" s="857"/>
      <c r="C27" s="857"/>
      <c r="D27" s="857"/>
      <c r="E27" s="864">
        <v>2</v>
      </c>
      <c r="F27" s="864"/>
      <c r="G27" s="864"/>
      <c r="H27" s="616" t="s">
        <v>740</v>
      </c>
      <c r="I27" s="605"/>
      <c r="J27" s="606"/>
      <c r="K27" s="606"/>
      <c r="L27" s="606"/>
      <c r="M27" s="393"/>
      <c r="N27" s="393"/>
      <c r="O27" s="393"/>
      <c r="P27" s="393"/>
      <c r="Q27" s="393"/>
      <c r="R27" s="393"/>
      <c r="S27" s="393"/>
      <c r="T27" s="393"/>
      <c r="U27" s="393"/>
      <c r="V27" s="393"/>
      <c r="W27" s="393"/>
      <c r="X27" s="393"/>
      <c r="Y27" s="393"/>
      <c r="Z27" s="393"/>
      <c r="AA27" s="393"/>
      <c r="AB27" s="393"/>
      <c r="AC27" s="393"/>
      <c r="AD27" s="393"/>
      <c r="AE27" s="393"/>
      <c r="AF27" s="393"/>
      <c r="AG27" s="393"/>
      <c r="AH27" s="393"/>
      <c r="AI27" s="393"/>
      <c r="AJ27" s="393"/>
      <c r="AK27" s="393"/>
      <c r="AL27" s="393"/>
      <c r="AM27" s="393"/>
      <c r="AN27" s="393"/>
      <c r="AO27" s="393"/>
      <c r="AP27" s="393"/>
      <c r="AQ27" s="393"/>
      <c r="AR27" s="393"/>
      <c r="AS27" s="393"/>
      <c r="AT27" s="393"/>
      <c r="AU27" s="393"/>
      <c r="AV27" s="393"/>
      <c r="AW27" s="393"/>
      <c r="AX27" s="393"/>
      <c r="AY27" s="393"/>
      <c r="AZ27" s="393"/>
      <c r="BA27" s="393"/>
      <c r="BB27" s="393"/>
      <c r="BC27" s="393"/>
      <c r="BD27" s="393"/>
      <c r="BE27" s="393"/>
      <c r="BF27" s="393"/>
      <c r="BG27" s="393"/>
      <c r="BH27" s="393"/>
      <c r="BI27" s="393"/>
      <c r="BJ27" s="393"/>
      <c r="BK27" s="393"/>
      <c r="BL27" s="393"/>
      <c r="BM27" s="393"/>
      <c r="BN27" s="393"/>
      <c r="BO27" s="393"/>
      <c r="BP27" s="393"/>
      <c r="BQ27" s="393"/>
      <c r="BR27" s="393"/>
      <c r="BS27" s="393"/>
      <c r="BT27" s="393"/>
      <c r="BU27" s="393"/>
      <c r="BV27" s="393"/>
      <c r="BW27" s="393"/>
      <c r="BX27" s="393"/>
      <c r="BY27" s="393"/>
      <c r="BZ27" s="393"/>
      <c r="CA27" s="393"/>
      <c r="CB27" s="393"/>
      <c r="CC27" s="393"/>
      <c r="CD27" s="393"/>
      <c r="CE27" s="393"/>
      <c r="CF27" s="393"/>
      <c r="CG27" s="393"/>
      <c r="CH27" s="393"/>
      <c r="CI27" s="393"/>
      <c r="CJ27" s="393"/>
      <c r="CK27" s="393"/>
      <c r="CL27" s="393"/>
      <c r="CM27" s="393"/>
      <c r="CN27" s="393"/>
      <c r="CO27" s="393"/>
      <c r="CP27" s="393"/>
      <c r="CQ27" s="393"/>
      <c r="CR27" s="394"/>
      <c r="CS27" s="864" t="s">
        <v>738</v>
      </c>
      <c r="CT27" s="864"/>
      <c r="CU27" s="864"/>
      <c r="CV27" s="865" t="s">
        <v>739</v>
      </c>
      <c r="CW27" s="865"/>
      <c r="CX27" s="865"/>
      <c r="CY27" s="865"/>
      <c r="CZ27" s="865"/>
      <c r="DA27" s="865"/>
      <c r="DB27" s="865"/>
      <c r="DC27" s="865"/>
      <c r="DD27" s="865"/>
      <c r="DE27" s="865"/>
      <c r="DF27" s="865"/>
      <c r="DG27" s="865"/>
    </row>
    <row r="28" spans="1:125" ht="19.5" customHeight="1">
      <c r="B28" s="857"/>
      <c r="C28" s="857"/>
      <c r="D28" s="857"/>
      <c r="E28" s="864">
        <v>3</v>
      </c>
      <c r="F28" s="864"/>
      <c r="G28" s="864"/>
      <c r="H28" s="871" t="s">
        <v>741</v>
      </c>
      <c r="I28" s="871"/>
      <c r="J28" s="871"/>
      <c r="K28" s="871"/>
      <c r="L28" s="871"/>
      <c r="M28" s="871"/>
      <c r="N28" s="871"/>
      <c r="O28" s="871"/>
      <c r="P28" s="871"/>
      <c r="Q28" s="871"/>
      <c r="R28" s="871"/>
      <c r="S28" s="871"/>
      <c r="T28" s="871"/>
      <c r="U28" s="871"/>
      <c r="V28" s="871"/>
      <c r="W28" s="871"/>
      <c r="X28" s="871"/>
      <c r="Y28" s="871"/>
      <c r="Z28" s="871"/>
      <c r="AA28" s="871"/>
      <c r="AB28" s="871"/>
      <c r="AC28" s="871"/>
      <c r="AD28" s="871"/>
      <c r="AE28" s="871"/>
      <c r="AF28" s="871"/>
      <c r="AG28" s="871"/>
      <c r="AH28" s="871"/>
      <c r="AI28" s="871"/>
      <c r="AJ28" s="871"/>
      <c r="AK28" s="871"/>
      <c r="AL28" s="871"/>
      <c r="AM28" s="871"/>
      <c r="AN28" s="871"/>
      <c r="AO28" s="871"/>
      <c r="AP28" s="871"/>
      <c r="AQ28" s="871"/>
      <c r="AR28" s="871"/>
      <c r="AS28" s="871"/>
      <c r="AT28" s="871"/>
      <c r="AU28" s="871"/>
      <c r="AV28" s="871"/>
      <c r="AW28" s="871"/>
      <c r="AX28" s="871"/>
      <c r="AY28" s="871"/>
      <c r="AZ28" s="871"/>
      <c r="BA28" s="871"/>
      <c r="BB28" s="871"/>
      <c r="BC28" s="871"/>
      <c r="BD28" s="871"/>
      <c r="BE28" s="871"/>
      <c r="BF28" s="871"/>
      <c r="BG28" s="871"/>
      <c r="BH28" s="871"/>
      <c r="BI28" s="871"/>
      <c r="BJ28" s="871"/>
      <c r="BK28" s="871"/>
      <c r="BL28" s="871"/>
      <c r="BM28" s="871"/>
      <c r="BN28" s="871"/>
      <c r="BO28" s="871"/>
      <c r="BP28" s="871"/>
      <c r="BQ28" s="871"/>
      <c r="BR28" s="871"/>
      <c r="BS28" s="871"/>
      <c r="BT28" s="871"/>
      <c r="BU28" s="871"/>
      <c r="BV28" s="871"/>
      <c r="BW28" s="871"/>
      <c r="BX28" s="871"/>
      <c r="BY28" s="871"/>
      <c r="BZ28" s="871"/>
      <c r="CA28" s="871"/>
      <c r="CB28" s="871"/>
      <c r="CC28" s="871"/>
      <c r="CD28" s="871"/>
      <c r="CE28" s="871"/>
      <c r="CF28" s="871"/>
      <c r="CG28" s="871"/>
      <c r="CH28" s="871"/>
      <c r="CI28" s="871"/>
      <c r="CJ28" s="871"/>
      <c r="CK28" s="871"/>
      <c r="CL28" s="871"/>
      <c r="CM28" s="871"/>
      <c r="CN28" s="871"/>
      <c r="CO28" s="871"/>
      <c r="CP28" s="871"/>
      <c r="CQ28" s="871"/>
      <c r="CR28" s="871"/>
      <c r="CS28" s="864" t="s">
        <v>738</v>
      </c>
      <c r="CT28" s="864"/>
      <c r="CU28" s="864"/>
      <c r="CV28" s="865" t="s">
        <v>739</v>
      </c>
      <c r="CW28" s="865"/>
      <c r="CX28" s="865"/>
      <c r="CY28" s="865"/>
      <c r="CZ28" s="865"/>
      <c r="DA28" s="865"/>
      <c r="DB28" s="865"/>
      <c r="DC28" s="865"/>
      <c r="DD28" s="865"/>
      <c r="DE28" s="865"/>
      <c r="DF28" s="865"/>
      <c r="DG28" s="865"/>
    </row>
    <row r="29" spans="1:125" ht="19.5" customHeight="1">
      <c r="B29" s="857"/>
      <c r="C29" s="857"/>
      <c r="D29" s="857"/>
      <c r="E29" s="864">
        <v>4</v>
      </c>
      <c r="F29" s="864"/>
      <c r="G29" s="864"/>
      <c r="H29" s="871" t="s">
        <v>742</v>
      </c>
      <c r="I29" s="871"/>
      <c r="J29" s="871"/>
      <c r="K29" s="871"/>
      <c r="L29" s="871"/>
      <c r="M29" s="871"/>
      <c r="N29" s="871"/>
      <c r="O29" s="871"/>
      <c r="P29" s="871"/>
      <c r="Q29" s="871"/>
      <c r="R29" s="871"/>
      <c r="S29" s="871"/>
      <c r="T29" s="871"/>
      <c r="U29" s="871"/>
      <c r="V29" s="871"/>
      <c r="W29" s="871"/>
      <c r="X29" s="871"/>
      <c r="Y29" s="871"/>
      <c r="Z29" s="871"/>
      <c r="AA29" s="871"/>
      <c r="AB29" s="871"/>
      <c r="AC29" s="871"/>
      <c r="AD29" s="871"/>
      <c r="AE29" s="871"/>
      <c r="AF29" s="871"/>
      <c r="AG29" s="871"/>
      <c r="AH29" s="871"/>
      <c r="AI29" s="871"/>
      <c r="AJ29" s="871"/>
      <c r="AK29" s="871"/>
      <c r="AL29" s="871"/>
      <c r="AM29" s="871"/>
      <c r="AN29" s="871"/>
      <c r="AO29" s="871"/>
      <c r="AP29" s="871"/>
      <c r="AQ29" s="871"/>
      <c r="AR29" s="871"/>
      <c r="AS29" s="871"/>
      <c r="AT29" s="871"/>
      <c r="AU29" s="871"/>
      <c r="AV29" s="871"/>
      <c r="AW29" s="871"/>
      <c r="AX29" s="871"/>
      <c r="AY29" s="871"/>
      <c r="AZ29" s="871"/>
      <c r="BA29" s="871"/>
      <c r="BB29" s="871"/>
      <c r="BC29" s="871"/>
      <c r="BD29" s="871"/>
      <c r="BE29" s="871"/>
      <c r="BF29" s="871"/>
      <c r="BG29" s="871"/>
      <c r="BH29" s="871"/>
      <c r="BI29" s="871"/>
      <c r="BJ29" s="871"/>
      <c r="BK29" s="871"/>
      <c r="BL29" s="871"/>
      <c r="BM29" s="871"/>
      <c r="BN29" s="871"/>
      <c r="BO29" s="871"/>
      <c r="BP29" s="871"/>
      <c r="BQ29" s="871"/>
      <c r="BR29" s="871"/>
      <c r="BS29" s="871"/>
      <c r="BT29" s="871"/>
      <c r="BU29" s="871"/>
      <c r="BV29" s="871"/>
      <c r="BW29" s="871"/>
      <c r="BX29" s="871"/>
      <c r="BY29" s="871"/>
      <c r="BZ29" s="871"/>
      <c r="CA29" s="871"/>
      <c r="CB29" s="871"/>
      <c r="CC29" s="871"/>
      <c r="CD29" s="871"/>
      <c r="CE29" s="871"/>
      <c r="CF29" s="871"/>
      <c r="CG29" s="871"/>
      <c r="CH29" s="871"/>
      <c r="CI29" s="871"/>
      <c r="CJ29" s="871"/>
      <c r="CK29" s="871"/>
      <c r="CL29" s="871"/>
      <c r="CM29" s="871"/>
      <c r="CN29" s="871"/>
      <c r="CO29" s="871"/>
      <c r="CP29" s="871"/>
      <c r="CQ29" s="871"/>
      <c r="CR29" s="871"/>
      <c r="CS29" s="864" t="s">
        <v>738</v>
      </c>
      <c r="CT29" s="864"/>
      <c r="CU29" s="864"/>
      <c r="CV29" s="865" t="s">
        <v>739</v>
      </c>
      <c r="CW29" s="865"/>
      <c r="CX29" s="865"/>
      <c r="CY29" s="865"/>
      <c r="CZ29" s="865"/>
      <c r="DA29" s="865"/>
      <c r="DB29" s="865"/>
      <c r="DC29" s="865"/>
      <c r="DD29" s="865"/>
      <c r="DE29" s="865"/>
      <c r="DF29" s="865"/>
      <c r="DG29" s="865"/>
    </row>
    <row r="30" spans="1:125" ht="15.75" customHeight="1">
      <c r="B30" s="857"/>
      <c r="C30" s="857"/>
      <c r="D30" s="857"/>
      <c r="E30" s="864">
        <v>5</v>
      </c>
      <c r="F30" s="864"/>
      <c r="G30" s="864"/>
      <c r="H30" s="616" t="s">
        <v>743</v>
      </c>
      <c r="I30" s="605"/>
      <c r="J30" s="606"/>
      <c r="K30" s="606"/>
      <c r="L30" s="606"/>
      <c r="M30" s="393"/>
      <c r="N30" s="393"/>
      <c r="O30" s="393"/>
      <c r="P30" s="393"/>
      <c r="Q30" s="393"/>
      <c r="R30" s="393"/>
      <c r="S30" s="393"/>
      <c r="T30" s="393"/>
      <c r="U30" s="393"/>
      <c r="V30" s="393"/>
      <c r="W30" s="393"/>
      <c r="X30" s="393"/>
      <c r="Y30" s="393"/>
      <c r="Z30" s="393"/>
      <c r="AA30" s="393"/>
      <c r="AB30" s="393"/>
      <c r="AC30" s="393"/>
      <c r="AD30" s="393"/>
      <c r="AE30" s="393"/>
      <c r="AF30" s="393"/>
      <c r="AG30" s="393"/>
      <c r="AH30" s="393"/>
      <c r="AI30" s="393"/>
      <c r="AJ30" s="393"/>
      <c r="AK30" s="393"/>
      <c r="AL30" s="393"/>
      <c r="AM30" s="393"/>
      <c r="AN30" s="393"/>
      <c r="AO30" s="393"/>
      <c r="AP30" s="393"/>
      <c r="AQ30" s="393"/>
      <c r="AR30" s="393"/>
      <c r="AS30" s="393"/>
      <c r="AT30" s="393"/>
      <c r="AU30" s="393"/>
      <c r="AV30" s="393"/>
      <c r="AW30" s="393"/>
      <c r="AX30" s="393"/>
      <c r="AY30" s="393"/>
      <c r="AZ30" s="393"/>
      <c r="BA30" s="393"/>
      <c r="BB30" s="393"/>
      <c r="BC30" s="393"/>
      <c r="BD30" s="393"/>
      <c r="BE30" s="393"/>
      <c r="BF30" s="393"/>
      <c r="BG30" s="393"/>
      <c r="BH30" s="393"/>
      <c r="BI30" s="393"/>
      <c r="BJ30" s="393"/>
      <c r="BK30" s="393"/>
      <c r="BL30" s="393"/>
      <c r="BM30" s="393"/>
      <c r="BN30" s="393"/>
      <c r="BO30" s="393"/>
      <c r="BP30" s="393"/>
      <c r="BQ30" s="393"/>
      <c r="BR30" s="393"/>
      <c r="BS30" s="393"/>
      <c r="BT30" s="393"/>
      <c r="BU30" s="393"/>
      <c r="BV30" s="393"/>
      <c r="BW30" s="393"/>
      <c r="BX30" s="393"/>
      <c r="BY30" s="393"/>
      <c r="BZ30" s="393"/>
      <c r="CA30" s="393"/>
      <c r="CB30" s="393"/>
      <c r="CC30" s="393"/>
      <c r="CD30" s="393"/>
      <c r="CE30" s="393"/>
      <c r="CF30" s="393"/>
      <c r="CG30" s="393"/>
      <c r="CH30" s="393"/>
      <c r="CI30" s="393"/>
      <c r="CJ30" s="393"/>
      <c r="CK30" s="393"/>
      <c r="CL30" s="393"/>
      <c r="CM30" s="393"/>
      <c r="CN30" s="393"/>
      <c r="CO30" s="393"/>
      <c r="CP30" s="393"/>
      <c r="CQ30" s="393"/>
      <c r="CR30" s="394"/>
      <c r="CS30" s="864" t="s">
        <v>738</v>
      </c>
      <c r="CT30" s="864"/>
      <c r="CU30" s="864"/>
      <c r="CV30" s="865" t="s">
        <v>460</v>
      </c>
      <c r="CW30" s="865"/>
      <c r="CX30" s="865"/>
      <c r="CY30" s="865"/>
      <c r="CZ30" s="865"/>
      <c r="DA30" s="865"/>
      <c r="DB30" s="865"/>
      <c r="DC30" s="865"/>
      <c r="DD30" s="865"/>
      <c r="DE30" s="865"/>
      <c r="DF30" s="865"/>
      <c r="DG30" s="865"/>
    </row>
    <row r="31" spans="1:125" ht="15.75" customHeight="1">
      <c r="B31" s="857"/>
      <c r="C31" s="857"/>
      <c r="D31" s="857"/>
      <c r="E31" s="864">
        <v>6</v>
      </c>
      <c r="F31" s="864"/>
      <c r="G31" s="864"/>
      <c r="H31" s="616" t="s">
        <v>744</v>
      </c>
      <c r="I31" s="605"/>
      <c r="J31" s="606"/>
      <c r="K31" s="606"/>
      <c r="L31" s="606"/>
      <c r="M31" s="393"/>
      <c r="N31" s="393"/>
      <c r="O31" s="393"/>
      <c r="P31" s="393"/>
      <c r="Q31" s="393"/>
      <c r="R31" s="393"/>
      <c r="S31" s="393"/>
      <c r="T31" s="393"/>
      <c r="U31" s="393"/>
      <c r="V31" s="393"/>
      <c r="W31" s="393"/>
      <c r="X31" s="393"/>
      <c r="Y31" s="393"/>
      <c r="Z31" s="393"/>
      <c r="AA31" s="393"/>
      <c r="AB31" s="393"/>
      <c r="AC31" s="393"/>
      <c r="AD31" s="393"/>
      <c r="AE31" s="393"/>
      <c r="AF31" s="393"/>
      <c r="AG31" s="393"/>
      <c r="AH31" s="393"/>
      <c r="AI31" s="393"/>
      <c r="AJ31" s="393"/>
      <c r="AK31" s="393"/>
      <c r="AL31" s="393"/>
      <c r="AM31" s="393"/>
      <c r="AN31" s="393"/>
      <c r="AO31" s="393"/>
      <c r="AP31" s="393"/>
      <c r="AQ31" s="393"/>
      <c r="AR31" s="393"/>
      <c r="AS31" s="393"/>
      <c r="AT31" s="393"/>
      <c r="AU31" s="393"/>
      <c r="AV31" s="393"/>
      <c r="AW31" s="393"/>
      <c r="AX31" s="393"/>
      <c r="AY31" s="393"/>
      <c r="AZ31" s="393"/>
      <c r="BA31" s="393"/>
      <c r="BB31" s="393"/>
      <c r="BC31" s="393"/>
      <c r="BD31" s="393"/>
      <c r="BE31" s="393"/>
      <c r="BF31" s="393"/>
      <c r="BG31" s="393"/>
      <c r="BH31" s="393"/>
      <c r="BI31" s="393"/>
      <c r="BJ31" s="393"/>
      <c r="BK31" s="393"/>
      <c r="BL31" s="393"/>
      <c r="BM31" s="393"/>
      <c r="BN31" s="393"/>
      <c r="BO31" s="393"/>
      <c r="BP31" s="393"/>
      <c r="BQ31" s="393"/>
      <c r="BR31" s="393"/>
      <c r="BS31" s="393"/>
      <c r="BT31" s="393"/>
      <c r="BU31" s="393"/>
      <c r="BV31" s="393"/>
      <c r="BW31" s="393"/>
      <c r="BX31" s="393"/>
      <c r="BY31" s="393"/>
      <c r="BZ31" s="393"/>
      <c r="CA31" s="393"/>
      <c r="CB31" s="393"/>
      <c r="CC31" s="393"/>
      <c r="CD31" s="393"/>
      <c r="CE31" s="393"/>
      <c r="CF31" s="393"/>
      <c r="CG31" s="393"/>
      <c r="CH31" s="393"/>
      <c r="CI31" s="393"/>
      <c r="CJ31" s="393"/>
      <c r="CK31" s="393"/>
      <c r="CL31" s="393"/>
      <c r="CM31" s="393"/>
      <c r="CN31" s="393"/>
      <c r="CO31" s="393"/>
      <c r="CP31" s="393"/>
      <c r="CQ31" s="393"/>
      <c r="CR31" s="394"/>
      <c r="CS31" s="864" t="s">
        <v>738</v>
      </c>
      <c r="CT31" s="864"/>
      <c r="CU31" s="864"/>
      <c r="CV31" s="865" t="s">
        <v>460</v>
      </c>
      <c r="CW31" s="865"/>
      <c r="CX31" s="865"/>
      <c r="CY31" s="865"/>
      <c r="CZ31" s="865"/>
      <c r="DA31" s="865"/>
      <c r="DB31" s="865"/>
      <c r="DC31" s="865"/>
      <c r="DD31" s="865"/>
      <c r="DE31" s="865"/>
      <c r="DF31" s="865"/>
      <c r="DG31" s="865"/>
    </row>
    <row r="32" spans="1:125" ht="6.75" customHeight="1"/>
    <row r="33" spans="1:123" ht="15.75" customHeight="1">
      <c r="A33" s="613" t="s">
        <v>745</v>
      </c>
      <c r="B33" s="614"/>
      <c r="C33" s="615"/>
      <c r="D33" s="615"/>
      <c r="E33" s="615"/>
      <c r="F33" s="615"/>
      <c r="G33" s="615"/>
      <c r="H33" s="615"/>
      <c r="I33" s="615"/>
      <c r="J33" s="615"/>
      <c r="K33" s="615"/>
      <c r="L33" s="615"/>
      <c r="M33" s="615"/>
      <c r="N33" s="615"/>
      <c r="O33" s="615"/>
      <c r="P33" s="615"/>
      <c r="Q33" s="615"/>
      <c r="R33" s="615"/>
      <c r="S33" s="615"/>
      <c r="T33" s="615"/>
      <c r="U33" s="615"/>
      <c r="V33" s="615"/>
      <c r="W33" s="615"/>
      <c r="X33" s="615"/>
      <c r="Y33" s="615"/>
      <c r="Z33" s="615"/>
      <c r="AA33" s="615"/>
      <c r="AB33" s="615"/>
      <c r="AC33" s="615"/>
      <c r="AD33" s="615"/>
      <c r="AE33" s="615"/>
      <c r="AF33" s="615"/>
      <c r="AG33" s="615"/>
      <c r="AH33" s="615"/>
      <c r="AI33" s="615"/>
      <c r="AJ33" s="615"/>
      <c r="AK33" s="615"/>
      <c r="AL33" s="615"/>
      <c r="AM33" s="615"/>
      <c r="AN33" s="615"/>
      <c r="AO33" s="615"/>
      <c r="AP33" s="615"/>
      <c r="AQ33" s="615"/>
      <c r="AR33" s="615"/>
      <c r="AS33" s="615"/>
      <c r="AT33" s="615"/>
      <c r="AU33" s="615"/>
      <c r="AV33" s="615"/>
      <c r="AW33" s="615"/>
      <c r="AX33" s="615"/>
      <c r="AY33" s="615"/>
      <c r="AZ33" s="615"/>
      <c r="BA33" s="615"/>
      <c r="BB33" s="615"/>
      <c r="BC33" s="615"/>
      <c r="BD33" s="615"/>
      <c r="BE33" s="615"/>
      <c r="BF33" s="615"/>
      <c r="BG33" s="615"/>
      <c r="BH33" s="615"/>
      <c r="BI33" s="615"/>
      <c r="BJ33" s="615"/>
      <c r="BK33" s="615"/>
      <c r="BL33" s="615"/>
      <c r="BM33" s="615"/>
      <c r="BN33" s="615"/>
      <c r="BO33" s="615"/>
      <c r="BP33" s="615"/>
      <c r="BQ33" s="615"/>
      <c r="BR33" s="615"/>
      <c r="BS33" s="615"/>
      <c r="BT33" s="615"/>
      <c r="BU33" s="615"/>
      <c r="BV33" s="615"/>
      <c r="BW33" s="615"/>
      <c r="BX33" s="615"/>
      <c r="BY33" s="615"/>
      <c r="BZ33" s="615"/>
      <c r="CA33" s="615"/>
      <c r="CB33" s="615"/>
      <c r="CC33" s="615"/>
      <c r="CD33" s="615"/>
      <c r="CE33" s="615"/>
      <c r="CF33" s="615"/>
      <c r="CG33" s="615"/>
      <c r="CH33" s="615"/>
      <c r="CI33" s="615"/>
      <c r="CJ33" s="615"/>
      <c r="CK33" s="615"/>
      <c r="CL33" s="615"/>
      <c r="CM33" s="615"/>
      <c r="CN33" s="615"/>
      <c r="CO33" s="615"/>
      <c r="CP33" s="615"/>
      <c r="CQ33" s="615"/>
      <c r="CR33" s="615"/>
      <c r="CS33" s="615"/>
      <c r="CT33" s="615"/>
      <c r="CU33" s="615"/>
      <c r="CV33" s="615"/>
      <c r="CW33" s="615"/>
      <c r="CX33" s="615"/>
      <c r="CY33" s="615"/>
      <c r="CZ33" s="615"/>
      <c r="DA33" s="615"/>
      <c r="DB33" s="615"/>
      <c r="DC33" s="615"/>
      <c r="DD33" s="615"/>
      <c r="DE33" s="615"/>
      <c r="DF33" s="615"/>
      <c r="DG33" s="615"/>
    </row>
    <row r="34" spans="1:123" ht="18" customHeight="1">
      <c r="A34" s="617" t="s">
        <v>746</v>
      </c>
    </row>
    <row r="35" spans="1:123" ht="15" customHeight="1">
      <c r="B35" s="857" t="s">
        <v>576</v>
      </c>
      <c r="C35" s="857"/>
      <c r="D35" s="857"/>
      <c r="E35" s="857"/>
      <c r="F35" s="605" t="s">
        <v>747</v>
      </c>
      <c r="G35" s="606"/>
      <c r="H35" s="606"/>
      <c r="I35" s="606"/>
      <c r="J35" s="606"/>
      <c r="K35" s="606"/>
      <c r="L35" s="606"/>
      <c r="M35" s="606"/>
      <c r="N35" s="606"/>
      <c r="O35" s="606"/>
      <c r="P35" s="606"/>
      <c r="Q35" s="606"/>
      <c r="R35" s="606"/>
      <c r="S35" s="606"/>
      <c r="T35" s="606"/>
      <c r="U35" s="606"/>
      <c r="V35" s="606"/>
      <c r="W35" s="606"/>
      <c r="X35" s="606"/>
      <c r="Y35" s="585"/>
      <c r="Z35" s="864" t="s">
        <v>738</v>
      </c>
      <c r="AA35" s="864"/>
      <c r="AB35" s="864"/>
      <c r="AC35" s="865" t="s">
        <v>748</v>
      </c>
      <c r="AD35" s="865"/>
      <c r="AE35" s="865"/>
      <c r="AF35" s="865"/>
      <c r="AG35" s="865"/>
      <c r="AH35" s="865"/>
      <c r="AI35" s="865"/>
      <c r="AJ35" s="865"/>
      <c r="AK35" s="865"/>
      <c r="AL35" s="865"/>
      <c r="AM35" s="865"/>
      <c r="AN35" s="865"/>
      <c r="DI35" s="433"/>
      <c r="DJ35" s="433"/>
      <c r="DK35" s="433"/>
      <c r="DL35" s="433"/>
      <c r="DM35" s="433"/>
      <c r="DN35" s="433"/>
      <c r="DO35" s="433"/>
      <c r="DP35" s="433"/>
      <c r="DQ35" s="433"/>
      <c r="DR35" s="433"/>
      <c r="DS35" s="433"/>
    </row>
    <row r="36" spans="1:123" ht="15" customHeight="1">
      <c r="B36" s="857"/>
      <c r="C36" s="857"/>
      <c r="D36" s="857"/>
      <c r="E36" s="857"/>
      <c r="F36" s="605" t="s">
        <v>749</v>
      </c>
      <c r="G36" s="606"/>
      <c r="H36" s="606"/>
      <c r="I36" s="606"/>
      <c r="J36" s="606"/>
      <c r="K36" s="606"/>
      <c r="L36" s="606"/>
      <c r="M36" s="606"/>
      <c r="N36" s="606"/>
      <c r="O36" s="606"/>
      <c r="P36" s="606"/>
      <c r="Q36" s="606"/>
      <c r="R36" s="606"/>
      <c r="S36" s="606"/>
      <c r="T36" s="606"/>
      <c r="U36" s="606"/>
      <c r="V36" s="606"/>
      <c r="W36" s="606"/>
      <c r="X36" s="606"/>
      <c r="Y36" s="585"/>
      <c r="Z36" s="864" t="s">
        <v>738</v>
      </c>
      <c r="AA36" s="864"/>
      <c r="AB36" s="864"/>
      <c r="AC36" s="865" t="s">
        <v>468</v>
      </c>
      <c r="AD36" s="865"/>
      <c r="AE36" s="865"/>
      <c r="AF36" s="865"/>
      <c r="AG36" s="865"/>
      <c r="AH36" s="865"/>
      <c r="AI36" s="865"/>
      <c r="AJ36" s="865"/>
      <c r="AK36" s="865"/>
      <c r="AL36" s="865"/>
      <c r="AM36" s="865"/>
      <c r="AN36" s="865"/>
      <c r="DI36" s="433"/>
      <c r="DJ36" s="433"/>
      <c r="DK36" s="433"/>
      <c r="DL36" s="433"/>
      <c r="DM36" s="433"/>
      <c r="DN36" s="433"/>
      <c r="DO36" s="433"/>
      <c r="DP36" s="433"/>
      <c r="DQ36" s="433"/>
      <c r="DR36" s="433"/>
      <c r="DS36" s="433"/>
    </row>
    <row r="37" spans="1:123" ht="1.5" customHeight="1"/>
    <row r="38" spans="1:123" ht="12" customHeight="1">
      <c r="A38" s="618" t="s">
        <v>750</v>
      </c>
    </row>
    <row r="39" spans="1:123" ht="13.5" customHeight="1">
      <c r="A39" s="859"/>
      <c r="B39" s="859"/>
      <c r="C39" s="859"/>
      <c r="D39" s="859"/>
      <c r="E39" s="859"/>
      <c r="F39" s="859"/>
      <c r="G39" s="859"/>
      <c r="H39" s="859"/>
      <c r="I39" s="859"/>
      <c r="J39" s="859"/>
      <c r="K39" s="859"/>
      <c r="L39" s="859"/>
      <c r="M39" s="859"/>
      <c r="N39" s="859"/>
      <c r="O39" s="859"/>
      <c r="P39" s="859"/>
      <c r="Q39" s="859"/>
      <c r="R39" s="859"/>
      <c r="S39" s="859"/>
      <c r="T39" s="859"/>
      <c r="U39" s="859"/>
      <c r="V39" s="859"/>
      <c r="W39" s="859"/>
      <c r="X39" s="859"/>
      <c r="Y39" s="859"/>
      <c r="Z39" s="859"/>
      <c r="AA39" s="859"/>
      <c r="AB39" s="859"/>
      <c r="AC39" s="859"/>
      <c r="AD39" s="859"/>
      <c r="AE39" s="859"/>
      <c r="AF39" s="859"/>
      <c r="AG39" s="859"/>
      <c r="AH39" s="859"/>
      <c r="AI39" s="859"/>
      <c r="AJ39" s="859"/>
      <c r="AK39" s="859"/>
      <c r="AL39" s="859"/>
      <c r="AM39" s="859"/>
      <c r="AN39" s="859"/>
      <c r="AO39" s="859"/>
      <c r="AP39" s="859"/>
      <c r="AQ39" s="859"/>
      <c r="AR39" s="859"/>
      <c r="AS39" s="859"/>
      <c r="AT39" s="859"/>
      <c r="AU39" s="859"/>
      <c r="AV39" s="859"/>
      <c r="AW39" s="859"/>
      <c r="AX39" s="859"/>
      <c r="AY39" s="859"/>
      <c r="AZ39" s="859"/>
      <c r="BA39" s="859"/>
      <c r="BB39" s="859"/>
      <c r="BC39" s="859"/>
      <c r="BD39" s="859"/>
      <c r="BE39" s="859"/>
      <c r="BF39" s="859"/>
      <c r="BG39" s="859"/>
      <c r="BH39" s="859"/>
      <c r="BI39" s="859"/>
      <c r="BJ39" s="859"/>
      <c r="BK39" s="859"/>
      <c r="BL39" s="859"/>
      <c r="BM39" s="859"/>
      <c r="BN39" s="859"/>
      <c r="BO39" s="859"/>
      <c r="BP39" s="859"/>
      <c r="BQ39" s="859"/>
      <c r="BR39" s="859"/>
      <c r="BS39" s="859"/>
      <c r="BT39" s="859"/>
      <c r="BU39" s="859"/>
      <c r="BV39" s="859"/>
      <c r="BW39" s="859"/>
      <c r="BX39" s="859"/>
      <c r="BY39" s="859"/>
      <c r="BZ39" s="859"/>
      <c r="CA39" s="859"/>
      <c r="CB39" s="859"/>
      <c r="CC39" s="859"/>
      <c r="CD39" s="859"/>
      <c r="CE39" s="859"/>
      <c r="CF39" s="859"/>
      <c r="CG39" s="859"/>
      <c r="CH39" s="859"/>
      <c r="CI39" s="859"/>
      <c r="CJ39" s="859"/>
      <c r="CK39" s="859"/>
      <c r="CL39" s="859"/>
      <c r="CM39" s="859"/>
      <c r="CN39" s="859"/>
      <c r="CO39" s="859"/>
      <c r="CP39" s="859"/>
      <c r="CQ39" s="859"/>
      <c r="CR39" s="859"/>
      <c r="CS39" s="859"/>
      <c r="CT39" s="859"/>
      <c r="CU39" s="859"/>
      <c r="CV39" s="859"/>
      <c r="CW39" s="859"/>
      <c r="CX39" s="859"/>
      <c r="CY39" s="859"/>
      <c r="CZ39" s="859"/>
      <c r="DA39" s="859"/>
      <c r="DB39" s="859"/>
      <c r="DC39" s="859"/>
      <c r="DD39" s="859"/>
      <c r="DE39" s="859"/>
      <c r="DF39" s="859"/>
      <c r="DG39" s="859"/>
    </row>
    <row r="40" spans="1:123" ht="21" customHeight="1">
      <c r="A40" s="859"/>
      <c r="B40" s="859"/>
      <c r="C40" s="859"/>
      <c r="D40" s="859"/>
      <c r="E40" s="859"/>
      <c r="F40" s="859"/>
      <c r="G40" s="859"/>
      <c r="H40" s="859"/>
      <c r="I40" s="859"/>
      <c r="J40" s="859"/>
      <c r="K40" s="859"/>
      <c r="L40" s="859"/>
      <c r="M40" s="859"/>
      <c r="N40" s="859"/>
      <c r="O40" s="859"/>
      <c r="P40" s="859"/>
      <c r="Q40" s="859"/>
      <c r="R40" s="859"/>
      <c r="S40" s="859"/>
      <c r="T40" s="859"/>
      <c r="U40" s="859"/>
      <c r="V40" s="859"/>
      <c r="W40" s="859"/>
      <c r="X40" s="859"/>
      <c r="Y40" s="859"/>
      <c r="Z40" s="859"/>
      <c r="AA40" s="859"/>
      <c r="AB40" s="859"/>
      <c r="AC40" s="859"/>
      <c r="AD40" s="859"/>
      <c r="AE40" s="859"/>
      <c r="AF40" s="859"/>
      <c r="AG40" s="859"/>
      <c r="AH40" s="859"/>
      <c r="AI40" s="859"/>
      <c r="AJ40" s="859"/>
      <c r="AK40" s="859"/>
      <c r="AL40" s="859"/>
      <c r="AM40" s="859"/>
      <c r="AN40" s="859"/>
      <c r="AO40" s="859"/>
      <c r="AP40" s="859"/>
      <c r="AQ40" s="859"/>
      <c r="AR40" s="859"/>
      <c r="AS40" s="859"/>
      <c r="AT40" s="859"/>
      <c r="AU40" s="859"/>
      <c r="AV40" s="859"/>
      <c r="AW40" s="859"/>
      <c r="AX40" s="859"/>
      <c r="AY40" s="859"/>
      <c r="AZ40" s="859"/>
      <c r="BA40" s="859"/>
      <c r="BB40" s="859"/>
      <c r="BC40" s="859"/>
      <c r="BD40" s="859"/>
      <c r="BE40" s="859"/>
      <c r="BF40" s="859"/>
      <c r="BG40" s="859"/>
      <c r="BH40" s="859"/>
      <c r="BI40" s="859"/>
      <c r="BJ40" s="859"/>
      <c r="BK40" s="859"/>
      <c r="BL40" s="859"/>
      <c r="BM40" s="859"/>
      <c r="BN40" s="859"/>
      <c r="BO40" s="859"/>
      <c r="BP40" s="859"/>
      <c r="BQ40" s="859"/>
      <c r="BR40" s="859"/>
      <c r="BS40" s="859"/>
      <c r="BT40" s="859"/>
      <c r="BU40" s="859"/>
      <c r="BV40" s="859"/>
      <c r="BW40" s="859"/>
      <c r="BX40" s="859"/>
      <c r="BY40" s="859"/>
      <c r="BZ40" s="859"/>
      <c r="CA40" s="859"/>
      <c r="CB40" s="859"/>
      <c r="CC40" s="859"/>
      <c r="CD40" s="859"/>
      <c r="CE40" s="859"/>
      <c r="CF40" s="859"/>
      <c r="CG40" s="859"/>
      <c r="CH40" s="859"/>
      <c r="CI40" s="859"/>
      <c r="CJ40" s="859"/>
      <c r="CK40" s="859"/>
      <c r="CL40" s="859"/>
      <c r="CM40" s="859"/>
      <c r="CN40" s="859"/>
      <c r="CO40" s="859"/>
      <c r="CP40" s="859"/>
      <c r="CQ40" s="859"/>
      <c r="CR40" s="859"/>
      <c r="CS40" s="859"/>
      <c r="CT40" s="859"/>
      <c r="CU40" s="859"/>
      <c r="CV40" s="859"/>
      <c r="CW40" s="859"/>
      <c r="CX40" s="859"/>
      <c r="CY40" s="859"/>
      <c r="CZ40" s="859"/>
      <c r="DA40" s="859"/>
      <c r="DB40" s="859"/>
      <c r="DC40" s="859"/>
      <c r="DD40" s="859"/>
      <c r="DE40" s="859"/>
      <c r="DF40" s="859"/>
      <c r="DG40" s="859"/>
    </row>
    <row r="41" spans="1:123" ht="19.5" customHeight="1">
      <c r="A41" s="859"/>
      <c r="B41" s="859"/>
      <c r="C41" s="859"/>
      <c r="D41" s="859"/>
      <c r="E41" s="859"/>
      <c r="F41" s="859"/>
      <c r="G41" s="859"/>
      <c r="H41" s="859"/>
      <c r="I41" s="859"/>
      <c r="J41" s="859"/>
      <c r="K41" s="859"/>
      <c r="L41" s="859"/>
      <c r="M41" s="859"/>
      <c r="N41" s="859"/>
      <c r="O41" s="859"/>
      <c r="P41" s="859"/>
      <c r="Q41" s="859"/>
      <c r="R41" s="859"/>
      <c r="S41" s="859"/>
      <c r="T41" s="859"/>
      <c r="U41" s="859"/>
      <c r="V41" s="859"/>
      <c r="W41" s="859"/>
      <c r="X41" s="859"/>
      <c r="Y41" s="859"/>
      <c r="Z41" s="859"/>
      <c r="AA41" s="859"/>
      <c r="AB41" s="859"/>
      <c r="AC41" s="859"/>
      <c r="AD41" s="859"/>
      <c r="AE41" s="859"/>
      <c r="AF41" s="859"/>
      <c r="AG41" s="859"/>
      <c r="AH41" s="859"/>
      <c r="AI41" s="859"/>
      <c r="AJ41" s="859"/>
      <c r="AK41" s="859"/>
      <c r="AL41" s="859"/>
      <c r="AM41" s="859"/>
      <c r="AN41" s="859"/>
      <c r="AO41" s="859"/>
      <c r="AP41" s="859"/>
      <c r="AQ41" s="859"/>
      <c r="AR41" s="859"/>
      <c r="AS41" s="859"/>
      <c r="AT41" s="859"/>
      <c r="AU41" s="859"/>
      <c r="AV41" s="859"/>
      <c r="AW41" s="859"/>
      <c r="AX41" s="859"/>
      <c r="AY41" s="859"/>
      <c r="AZ41" s="859"/>
      <c r="BA41" s="859"/>
      <c r="BB41" s="859"/>
      <c r="BC41" s="859"/>
      <c r="BD41" s="859"/>
      <c r="BE41" s="859"/>
      <c r="BF41" s="859"/>
      <c r="BG41" s="859"/>
      <c r="BH41" s="859"/>
      <c r="BI41" s="859"/>
      <c r="BJ41" s="859"/>
      <c r="BK41" s="859"/>
      <c r="BL41" s="859"/>
      <c r="BM41" s="859"/>
      <c r="BN41" s="859"/>
      <c r="BO41" s="859"/>
      <c r="BP41" s="859"/>
      <c r="BQ41" s="859"/>
      <c r="BR41" s="859"/>
      <c r="BS41" s="859"/>
      <c r="BT41" s="859"/>
      <c r="BU41" s="859"/>
      <c r="BV41" s="859"/>
      <c r="BW41" s="859"/>
      <c r="BX41" s="859"/>
      <c r="BY41" s="859"/>
      <c r="BZ41" s="859"/>
      <c r="CA41" s="859"/>
      <c r="CB41" s="859"/>
      <c r="CC41" s="859"/>
      <c r="CD41" s="859"/>
      <c r="CE41" s="859"/>
      <c r="CF41" s="859"/>
      <c r="CG41" s="859"/>
      <c r="CH41" s="859"/>
      <c r="CI41" s="859"/>
      <c r="CJ41" s="859"/>
      <c r="CK41" s="859"/>
      <c r="CL41" s="859"/>
      <c r="CM41" s="859"/>
      <c r="CN41" s="859"/>
      <c r="CO41" s="859"/>
      <c r="CP41" s="859"/>
      <c r="CQ41" s="859"/>
      <c r="CR41" s="859"/>
      <c r="CS41" s="859"/>
      <c r="CT41" s="859"/>
      <c r="CU41" s="859"/>
      <c r="CV41" s="859"/>
      <c r="CW41" s="859"/>
      <c r="CX41" s="859"/>
      <c r="CY41" s="859"/>
      <c r="CZ41" s="859"/>
      <c r="DA41" s="859"/>
      <c r="DB41" s="859"/>
      <c r="DC41" s="859"/>
      <c r="DD41" s="859"/>
      <c r="DE41" s="859"/>
      <c r="DF41" s="859"/>
      <c r="DG41" s="859"/>
    </row>
    <row r="42" spans="1:123" ht="19.5" customHeight="1">
      <c r="A42" s="859"/>
      <c r="B42" s="859"/>
      <c r="C42" s="859"/>
      <c r="D42" s="859"/>
      <c r="E42" s="859"/>
      <c r="F42" s="859"/>
      <c r="G42" s="859"/>
      <c r="H42" s="859"/>
      <c r="I42" s="859"/>
      <c r="J42" s="859"/>
      <c r="K42" s="859"/>
      <c r="L42" s="859"/>
      <c r="M42" s="859"/>
      <c r="N42" s="859"/>
      <c r="O42" s="859"/>
      <c r="P42" s="859"/>
      <c r="Q42" s="859"/>
      <c r="R42" s="859"/>
      <c r="S42" s="859"/>
      <c r="T42" s="859"/>
      <c r="U42" s="859"/>
      <c r="V42" s="859"/>
      <c r="W42" s="859"/>
      <c r="X42" s="859"/>
      <c r="Y42" s="859"/>
      <c r="Z42" s="859"/>
      <c r="AA42" s="859"/>
      <c r="AB42" s="859"/>
      <c r="AC42" s="859"/>
      <c r="AD42" s="859"/>
      <c r="AE42" s="859"/>
      <c r="AF42" s="859"/>
      <c r="AG42" s="859"/>
      <c r="AH42" s="859"/>
      <c r="AI42" s="859"/>
      <c r="AJ42" s="859"/>
      <c r="AK42" s="859"/>
      <c r="AL42" s="859"/>
      <c r="AM42" s="859"/>
      <c r="AN42" s="859"/>
      <c r="AO42" s="859"/>
      <c r="AP42" s="859"/>
      <c r="AQ42" s="859"/>
      <c r="AR42" s="859"/>
      <c r="AS42" s="859"/>
      <c r="AT42" s="859"/>
      <c r="AU42" s="859"/>
      <c r="AV42" s="859"/>
      <c r="AW42" s="859"/>
      <c r="AX42" s="859"/>
      <c r="AY42" s="859"/>
      <c r="AZ42" s="859"/>
      <c r="BA42" s="859"/>
      <c r="BB42" s="859"/>
      <c r="BC42" s="859"/>
      <c r="BD42" s="859"/>
      <c r="BE42" s="859"/>
      <c r="BF42" s="859"/>
      <c r="BG42" s="859"/>
      <c r="BH42" s="859"/>
      <c r="BI42" s="859"/>
      <c r="BJ42" s="859"/>
      <c r="BK42" s="859"/>
      <c r="BL42" s="859"/>
      <c r="BM42" s="859"/>
      <c r="BN42" s="859"/>
      <c r="BO42" s="859"/>
      <c r="BP42" s="859"/>
      <c r="BQ42" s="859"/>
      <c r="BR42" s="859"/>
      <c r="BS42" s="859"/>
      <c r="BT42" s="859"/>
      <c r="BU42" s="859"/>
      <c r="BV42" s="859"/>
      <c r="BW42" s="859"/>
      <c r="BX42" s="859"/>
      <c r="BY42" s="859"/>
      <c r="BZ42" s="859"/>
      <c r="CA42" s="859"/>
      <c r="CB42" s="859"/>
      <c r="CC42" s="859"/>
      <c r="CD42" s="859"/>
      <c r="CE42" s="859"/>
      <c r="CF42" s="859"/>
      <c r="CG42" s="859"/>
      <c r="CH42" s="859"/>
      <c r="CI42" s="859"/>
      <c r="CJ42" s="859"/>
      <c r="CK42" s="859"/>
      <c r="CL42" s="859"/>
      <c r="CM42" s="859"/>
      <c r="CN42" s="859"/>
      <c r="CO42" s="859"/>
      <c r="CP42" s="859"/>
      <c r="CQ42" s="859"/>
      <c r="CR42" s="859"/>
      <c r="CS42" s="859"/>
      <c r="CT42" s="859"/>
      <c r="CU42" s="859"/>
      <c r="CV42" s="859"/>
      <c r="CW42" s="859"/>
      <c r="CX42" s="859"/>
      <c r="CY42" s="859"/>
      <c r="CZ42" s="859"/>
      <c r="DA42" s="859"/>
      <c r="DB42" s="859"/>
      <c r="DC42" s="859"/>
      <c r="DD42" s="859"/>
      <c r="DE42" s="859"/>
      <c r="DF42" s="859"/>
      <c r="DG42" s="859"/>
    </row>
    <row r="43" spans="1:123" ht="6.75" customHeight="1"/>
    <row r="44" spans="1:123" ht="21.75" customHeight="1">
      <c r="A44" s="869" t="s">
        <v>751</v>
      </c>
      <c r="B44" s="869"/>
      <c r="C44" s="869"/>
      <c r="D44" s="869"/>
      <c r="E44" s="869"/>
      <c r="F44" s="869"/>
      <c r="G44" s="869"/>
      <c r="H44" s="869"/>
      <c r="I44" s="869"/>
      <c r="J44" s="869"/>
      <c r="K44" s="869"/>
      <c r="L44" s="869"/>
      <c r="M44" s="869"/>
      <c r="N44" s="869"/>
      <c r="O44" s="869"/>
      <c r="P44" s="869"/>
      <c r="Q44" s="869"/>
      <c r="R44" s="869"/>
      <c r="S44" s="869"/>
      <c r="T44" s="869"/>
      <c r="U44" s="869"/>
      <c r="V44" s="869"/>
      <c r="W44" s="869"/>
      <c r="X44" s="869"/>
      <c r="Y44" s="869"/>
      <c r="Z44" s="869"/>
      <c r="AA44" s="869"/>
      <c r="AB44" s="869"/>
      <c r="AC44" s="869"/>
      <c r="AD44" s="869"/>
      <c r="AE44" s="869"/>
      <c r="AF44" s="869"/>
      <c r="AG44" s="869"/>
      <c r="AH44" s="869"/>
      <c r="AI44" s="869"/>
      <c r="AJ44" s="869"/>
      <c r="AK44" s="869"/>
      <c r="AL44" s="869"/>
      <c r="AM44" s="869"/>
      <c r="AN44" s="869"/>
      <c r="AO44" s="869"/>
      <c r="AP44" s="869"/>
      <c r="AQ44" s="869"/>
      <c r="AR44" s="869"/>
      <c r="AS44" s="869"/>
      <c r="AT44" s="869"/>
      <c r="AU44" s="869"/>
      <c r="AV44" s="869"/>
      <c r="AW44" s="869"/>
      <c r="AX44" s="869"/>
      <c r="AY44" s="869"/>
      <c r="AZ44" s="869"/>
      <c r="BA44" s="869"/>
      <c r="BB44" s="869"/>
      <c r="BC44" s="869"/>
      <c r="BD44" s="869"/>
      <c r="BE44" s="869"/>
      <c r="BF44" s="869"/>
      <c r="BG44" s="869"/>
      <c r="BH44" s="869"/>
      <c r="BI44" s="869"/>
      <c r="BJ44" s="869"/>
      <c r="BK44" s="869"/>
      <c r="BL44" s="869"/>
      <c r="BM44" s="869"/>
      <c r="BN44" s="869"/>
      <c r="BO44" s="869"/>
      <c r="BP44" s="869"/>
      <c r="BQ44" s="869"/>
      <c r="BR44" s="869"/>
      <c r="BS44" s="869"/>
      <c r="BT44" s="869"/>
      <c r="BU44" s="869"/>
      <c r="BV44" s="869"/>
      <c r="BW44" s="869"/>
      <c r="BX44" s="869"/>
      <c r="BY44" s="869"/>
      <c r="BZ44" s="869"/>
      <c r="CA44" s="869"/>
      <c r="CB44" s="869"/>
      <c r="CC44" s="869"/>
      <c r="CD44" s="869"/>
      <c r="CE44" s="869"/>
      <c r="CF44" s="869"/>
      <c r="CG44" s="869"/>
      <c r="CH44" s="869"/>
      <c r="CI44" s="869"/>
      <c r="CJ44" s="869"/>
      <c r="CK44" s="869"/>
      <c r="CL44" s="869"/>
      <c r="CM44" s="869"/>
      <c r="CN44" s="869"/>
      <c r="CO44" s="869"/>
      <c r="CP44" s="869"/>
      <c r="CQ44" s="869"/>
      <c r="CR44" s="869"/>
      <c r="CS44" s="869"/>
      <c r="CT44" s="869"/>
      <c r="CU44" s="869"/>
      <c r="CV44" s="869"/>
      <c r="CW44" s="869"/>
      <c r="CX44" s="869"/>
      <c r="CY44" s="869"/>
      <c r="CZ44" s="869"/>
      <c r="DA44" s="869"/>
      <c r="DB44" s="869"/>
      <c r="DC44" s="869"/>
      <c r="DD44" s="869"/>
      <c r="DE44" s="869"/>
      <c r="DF44" s="869"/>
      <c r="DG44" s="869"/>
    </row>
    <row r="45" spans="1:123" ht="21.75" customHeight="1">
      <c r="A45" s="870" t="s">
        <v>752</v>
      </c>
      <c r="B45" s="870"/>
      <c r="C45" s="870"/>
      <c r="D45" s="870"/>
      <c r="E45" s="870"/>
      <c r="F45" s="870"/>
      <c r="G45" s="870"/>
      <c r="H45" s="870"/>
      <c r="I45" s="870"/>
      <c r="J45" s="870"/>
      <c r="K45" s="870"/>
      <c r="L45" s="870"/>
      <c r="M45" s="870"/>
      <c r="N45" s="870"/>
      <c r="O45" s="870"/>
      <c r="P45" s="870"/>
      <c r="Q45" s="870"/>
      <c r="R45" s="870"/>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70"/>
      <c r="AU45" s="870"/>
      <c r="AV45" s="870"/>
      <c r="AW45" s="870"/>
      <c r="AX45" s="870"/>
      <c r="AY45" s="870"/>
      <c r="AZ45" s="870"/>
      <c r="BA45" s="870"/>
      <c r="BB45" s="870"/>
      <c r="BC45" s="870"/>
      <c r="BD45" s="870"/>
      <c r="BE45" s="870"/>
      <c r="BF45" s="870"/>
      <c r="BG45" s="870"/>
      <c r="BH45" s="870"/>
      <c r="BI45" s="870"/>
      <c r="BJ45" s="870"/>
      <c r="BK45" s="870"/>
      <c r="BL45" s="870"/>
      <c r="BM45" s="870"/>
      <c r="BN45" s="870"/>
      <c r="BO45" s="870"/>
      <c r="BP45" s="870"/>
      <c r="BQ45" s="870"/>
      <c r="BR45" s="870"/>
      <c r="BS45" s="870"/>
      <c r="BT45" s="870"/>
      <c r="BU45" s="870"/>
      <c r="BV45" s="870"/>
      <c r="BW45" s="870"/>
      <c r="BX45" s="870"/>
      <c r="BY45" s="870"/>
      <c r="BZ45" s="870"/>
      <c r="CA45" s="870"/>
      <c r="CB45" s="870"/>
      <c r="CC45" s="870"/>
      <c r="CD45" s="870"/>
      <c r="CE45" s="870"/>
      <c r="CF45" s="870"/>
      <c r="CG45" s="870"/>
      <c r="CH45" s="870"/>
      <c r="CI45" s="870"/>
      <c r="CJ45" s="870"/>
      <c r="CK45" s="870"/>
      <c r="CL45" s="870"/>
      <c r="CM45" s="870"/>
      <c r="CN45" s="870"/>
      <c r="CO45" s="870"/>
      <c r="CP45" s="870"/>
      <c r="CQ45" s="870"/>
      <c r="CR45" s="870"/>
      <c r="CS45" s="870"/>
      <c r="CT45" s="870"/>
      <c r="CU45" s="870"/>
      <c r="CV45" s="870"/>
      <c r="CW45" s="870"/>
      <c r="CX45" s="870"/>
      <c r="CY45" s="870"/>
      <c r="CZ45" s="870"/>
      <c r="DA45" s="870"/>
      <c r="DB45" s="870"/>
      <c r="DC45" s="870"/>
      <c r="DD45" s="870"/>
      <c r="DE45" s="870"/>
      <c r="DF45" s="870"/>
      <c r="DG45" s="870"/>
    </row>
    <row r="46" spans="1:123" ht="15" customHeight="1">
      <c r="B46" s="857" t="s">
        <v>576</v>
      </c>
      <c r="C46" s="857"/>
      <c r="D46" s="857"/>
      <c r="E46" s="857"/>
      <c r="F46" s="605" t="s">
        <v>747</v>
      </c>
      <c r="G46" s="606"/>
      <c r="H46" s="606"/>
      <c r="I46" s="606"/>
      <c r="J46" s="606"/>
      <c r="K46" s="606"/>
      <c r="L46" s="606"/>
      <c r="M46" s="606"/>
      <c r="N46" s="606"/>
      <c r="O46" s="606"/>
      <c r="P46" s="606"/>
      <c r="Q46" s="606"/>
      <c r="R46" s="606"/>
      <c r="S46" s="606"/>
      <c r="T46" s="606"/>
      <c r="U46" s="606"/>
      <c r="V46" s="606"/>
      <c r="W46" s="606"/>
      <c r="X46" s="606"/>
      <c r="Y46" s="585"/>
      <c r="Z46" s="864" t="s">
        <v>738</v>
      </c>
      <c r="AA46" s="864"/>
      <c r="AB46" s="864"/>
      <c r="AC46" s="865" t="s">
        <v>748</v>
      </c>
      <c r="AD46" s="865"/>
      <c r="AE46" s="865"/>
      <c r="AF46" s="865"/>
      <c r="AG46" s="865"/>
      <c r="AH46" s="865"/>
      <c r="AI46" s="865"/>
      <c r="AJ46" s="865"/>
      <c r="AK46" s="865"/>
      <c r="AL46" s="865"/>
      <c r="AM46" s="865"/>
      <c r="AN46" s="865"/>
      <c r="DH46" s="580"/>
    </row>
    <row r="47" spans="1:123" ht="15" customHeight="1">
      <c r="B47" s="857"/>
      <c r="C47" s="857"/>
      <c r="D47" s="857"/>
      <c r="E47" s="857"/>
      <c r="F47" s="605" t="s">
        <v>749</v>
      </c>
      <c r="G47" s="606"/>
      <c r="H47" s="606"/>
      <c r="I47" s="606"/>
      <c r="J47" s="606"/>
      <c r="K47" s="606"/>
      <c r="L47" s="606"/>
      <c r="M47" s="606"/>
      <c r="N47" s="606"/>
      <c r="O47" s="606"/>
      <c r="P47" s="606"/>
      <c r="Q47" s="606"/>
      <c r="R47" s="606"/>
      <c r="S47" s="606"/>
      <c r="T47" s="606"/>
      <c r="U47" s="606"/>
      <c r="V47" s="606"/>
      <c r="W47" s="606"/>
      <c r="X47" s="606"/>
      <c r="Y47" s="585"/>
      <c r="Z47" s="864" t="s">
        <v>738</v>
      </c>
      <c r="AA47" s="864"/>
      <c r="AB47" s="864"/>
      <c r="AC47" s="865" t="s">
        <v>739</v>
      </c>
      <c r="AD47" s="865"/>
      <c r="AE47" s="865"/>
      <c r="AF47" s="865"/>
      <c r="AG47" s="865"/>
      <c r="AH47" s="865"/>
      <c r="AI47" s="865"/>
      <c r="AJ47" s="865"/>
      <c r="AK47" s="865"/>
      <c r="AL47" s="865"/>
      <c r="AM47" s="865"/>
      <c r="AN47" s="865"/>
      <c r="DH47" s="580"/>
    </row>
    <row r="48" spans="1:123" ht="1.5" customHeight="1"/>
    <row r="49" spans="1:120" ht="12" customHeight="1">
      <c r="A49" s="618" t="s">
        <v>750</v>
      </c>
    </row>
    <row r="50" spans="1:120" ht="13.5" customHeight="1">
      <c r="A50" s="859"/>
      <c r="B50" s="859"/>
      <c r="C50" s="859"/>
      <c r="D50" s="859"/>
      <c r="E50" s="859"/>
      <c r="F50" s="859"/>
      <c r="G50" s="859"/>
      <c r="H50" s="859"/>
      <c r="I50" s="859"/>
      <c r="J50" s="859"/>
      <c r="K50" s="859"/>
      <c r="L50" s="859"/>
      <c r="M50" s="859"/>
      <c r="N50" s="859"/>
      <c r="O50" s="859"/>
      <c r="P50" s="859"/>
      <c r="Q50" s="859"/>
      <c r="R50" s="859"/>
      <c r="S50" s="859"/>
      <c r="T50" s="859"/>
      <c r="U50" s="859"/>
      <c r="V50" s="859"/>
      <c r="W50" s="859"/>
      <c r="X50" s="859"/>
      <c r="Y50" s="859"/>
      <c r="Z50" s="859"/>
      <c r="AA50" s="859"/>
      <c r="AB50" s="859"/>
      <c r="AC50" s="859"/>
      <c r="AD50" s="859"/>
      <c r="AE50" s="859"/>
      <c r="AF50" s="859"/>
      <c r="AG50" s="859"/>
      <c r="AH50" s="859"/>
      <c r="AI50" s="859"/>
      <c r="AJ50" s="859"/>
      <c r="AK50" s="859"/>
      <c r="AL50" s="859"/>
      <c r="AM50" s="859"/>
      <c r="AN50" s="859"/>
      <c r="AO50" s="859"/>
      <c r="AP50" s="859"/>
      <c r="AQ50" s="859"/>
      <c r="AR50" s="859"/>
      <c r="AS50" s="859"/>
      <c r="AT50" s="859"/>
      <c r="AU50" s="859"/>
      <c r="AV50" s="859"/>
      <c r="AW50" s="859"/>
      <c r="AX50" s="859"/>
      <c r="AY50" s="859"/>
      <c r="AZ50" s="859"/>
      <c r="BA50" s="859"/>
      <c r="BB50" s="859"/>
      <c r="BC50" s="859"/>
      <c r="BD50" s="859"/>
      <c r="BE50" s="859"/>
      <c r="BF50" s="859"/>
      <c r="BG50" s="859"/>
      <c r="BH50" s="859"/>
      <c r="BI50" s="859"/>
      <c r="BJ50" s="859"/>
      <c r="BK50" s="859"/>
      <c r="BL50" s="859"/>
      <c r="BM50" s="859"/>
      <c r="BN50" s="859"/>
      <c r="BO50" s="859"/>
      <c r="BP50" s="859"/>
      <c r="BQ50" s="859"/>
      <c r="BR50" s="859"/>
      <c r="BS50" s="859"/>
      <c r="BT50" s="859"/>
      <c r="BU50" s="859"/>
      <c r="BV50" s="859"/>
      <c r="BW50" s="859"/>
      <c r="BX50" s="859"/>
      <c r="BY50" s="859"/>
      <c r="BZ50" s="859"/>
      <c r="CA50" s="859"/>
      <c r="CB50" s="859"/>
      <c r="CC50" s="859"/>
      <c r="CD50" s="859"/>
      <c r="CE50" s="859"/>
      <c r="CF50" s="859"/>
      <c r="CG50" s="859"/>
      <c r="CH50" s="859"/>
      <c r="CI50" s="859"/>
      <c r="CJ50" s="859"/>
      <c r="CK50" s="859"/>
      <c r="CL50" s="859"/>
      <c r="CM50" s="859"/>
      <c r="CN50" s="859"/>
      <c r="CO50" s="859"/>
      <c r="CP50" s="859"/>
      <c r="CQ50" s="859"/>
      <c r="CR50" s="859"/>
      <c r="CS50" s="859"/>
      <c r="CT50" s="859"/>
      <c r="CU50" s="859"/>
      <c r="CV50" s="859"/>
      <c r="CW50" s="859"/>
      <c r="CX50" s="859"/>
      <c r="CY50" s="859"/>
      <c r="CZ50" s="859"/>
      <c r="DA50" s="859"/>
      <c r="DB50" s="859"/>
      <c r="DC50" s="859"/>
      <c r="DD50" s="859"/>
      <c r="DE50" s="859"/>
      <c r="DF50" s="859"/>
      <c r="DG50" s="859"/>
    </row>
    <row r="51" spans="1:120" ht="21" customHeight="1">
      <c r="A51" s="859"/>
      <c r="B51" s="859"/>
      <c r="C51" s="859"/>
      <c r="D51" s="859"/>
      <c r="E51" s="859"/>
      <c r="F51" s="859"/>
      <c r="G51" s="859"/>
      <c r="H51" s="859"/>
      <c r="I51" s="859"/>
      <c r="J51" s="859"/>
      <c r="K51" s="859"/>
      <c r="L51" s="859"/>
      <c r="M51" s="859"/>
      <c r="N51" s="859"/>
      <c r="O51" s="859"/>
      <c r="P51" s="859"/>
      <c r="Q51" s="859"/>
      <c r="R51" s="859"/>
      <c r="S51" s="859"/>
      <c r="T51" s="859"/>
      <c r="U51" s="859"/>
      <c r="V51" s="859"/>
      <c r="W51" s="859"/>
      <c r="X51" s="859"/>
      <c r="Y51" s="859"/>
      <c r="Z51" s="859"/>
      <c r="AA51" s="859"/>
      <c r="AB51" s="859"/>
      <c r="AC51" s="859"/>
      <c r="AD51" s="859"/>
      <c r="AE51" s="859"/>
      <c r="AF51" s="859"/>
      <c r="AG51" s="859"/>
      <c r="AH51" s="859"/>
      <c r="AI51" s="859"/>
      <c r="AJ51" s="859"/>
      <c r="AK51" s="859"/>
      <c r="AL51" s="859"/>
      <c r="AM51" s="859"/>
      <c r="AN51" s="859"/>
      <c r="AO51" s="859"/>
      <c r="AP51" s="859"/>
      <c r="AQ51" s="859"/>
      <c r="AR51" s="859"/>
      <c r="AS51" s="859"/>
      <c r="AT51" s="859"/>
      <c r="AU51" s="859"/>
      <c r="AV51" s="859"/>
      <c r="AW51" s="859"/>
      <c r="AX51" s="859"/>
      <c r="AY51" s="859"/>
      <c r="AZ51" s="859"/>
      <c r="BA51" s="859"/>
      <c r="BB51" s="859"/>
      <c r="BC51" s="859"/>
      <c r="BD51" s="859"/>
      <c r="BE51" s="859"/>
      <c r="BF51" s="859"/>
      <c r="BG51" s="859"/>
      <c r="BH51" s="859"/>
      <c r="BI51" s="859"/>
      <c r="BJ51" s="859"/>
      <c r="BK51" s="859"/>
      <c r="BL51" s="859"/>
      <c r="BM51" s="859"/>
      <c r="BN51" s="859"/>
      <c r="BO51" s="859"/>
      <c r="BP51" s="859"/>
      <c r="BQ51" s="859"/>
      <c r="BR51" s="859"/>
      <c r="BS51" s="859"/>
      <c r="BT51" s="859"/>
      <c r="BU51" s="859"/>
      <c r="BV51" s="859"/>
      <c r="BW51" s="859"/>
      <c r="BX51" s="859"/>
      <c r="BY51" s="859"/>
      <c r="BZ51" s="859"/>
      <c r="CA51" s="859"/>
      <c r="CB51" s="859"/>
      <c r="CC51" s="859"/>
      <c r="CD51" s="859"/>
      <c r="CE51" s="859"/>
      <c r="CF51" s="859"/>
      <c r="CG51" s="859"/>
      <c r="CH51" s="859"/>
      <c r="CI51" s="859"/>
      <c r="CJ51" s="859"/>
      <c r="CK51" s="859"/>
      <c r="CL51" s="859"/>
      <c r="CM51" s="859"/>
      <c r="CN51" s="859"/>
      <c r="CO51" s="859"/>
      <c r="CP51" s="859"/>
      <c r="CQ51" s="859"/>
      <c r="CR51" s="859"/>
      <c r="CS51" s="859"/>
      <c r="CT51" s="859"/>
      <c r="CU51" s="859"/>
      <c r="CV51" s="859"/>
      <c r="CW51" s="859"/>
      <c r="CX51" s="859"/>
      <c r="CY51" s="859"/>
      <c r="CZ51" s="859"/>
      <c r="DA51" s="859"/>
      <c r="DB51" s="859"/>
      <c r="DC51" s="859"/>
      <c r="DD51" s="859"/>
      <c r="DE51" s="859"/>
      <c r="DF51" s="859"/>
      <c r="DG51" s="859"/>
    </row>
    <row r="52" spans="1:120" ht="19.5" customHeight="1">
      <c r="A52" s="859"/>
      <c r="B52" s="859"/>
      <c r="C52" s="859"/>
      <c r="D52" s="859"/>
      <c r="E52" s="859"/>
      <c r="F52" s="859"/>
      <c r="G52" s="859"/>
      <c r="H52" s="859"/>
      <c r="I52" s="859"/>
      <c r="J52" s="859"/>
      <c r="K52" s="859"/>
      <c r="L52" s="859"/>
      <c r="M52" s="859"/>
      <c r="N52" s="859"/>
      <c r="O52" s="859"/>
      <c r="P52" s="859"/>
      <c r="Q52" s="859"/>
      <c r="R52" s="859"/>
      <c r="S52" s="859"/>
      <c r="T52" s="859"/>
      <c r="U52" s="859"/>
      <c r="V52" s="859"/>
      <c r="W52" s="859"/>
      <c r="X52" s="859"/>
      <c r="Y52" s="859"/>
      <c r="Z52" s="859"/>
      <c r="AA52" s="859"/>
      <c r="AB52" s="859"/>
      <c r="AC52" s="859"/>
      <c r="AD52" s="859"/>
      <c r="AE52" s="859"/>
      <c r="AF52" s="859"/>
      <c r="AG52" s="859"/>
      <c r="AH52" s="859"/>
      <c r="AI52" s="859"/>
      <c r="AJ52" s="859"/>
      <c r="AK52" s="859"/>
      <c r="AL52" s="859"/>
      <c r="AM52" s="859"/>
      <c r="AN52" s="859"/>
      <c r="AO52" s="859"/>
      <c r="AP52" s="859"/>
      <c r="AQ52" s="859"/>
      <c r="AR52" s="859"/>
      <c r="AS52" s="859"/>
      <c r="AT52" s="859"/>
      <c r="AU52" s="859"/>
      <c r="AV52" s="859"/>
      <c r="AW52" s="859"/>
      <c r="AX52" s="859"/>
      <c r="AY52" s="859"/>
      <c r="AZ52" s="859"/>
      <c r="BA52" s="859"/>
      <c r="BB52" s="859"/>
      <c r="BC52" s="859"/>
      <c r="BD52" s="859"/>
      <c r="BE52" s="859"/>
      <c r="BF52" s="859"/>
      <c r="BG52" s="859"/>
      <c r="BH52" s="859"/>
      <c r="BI52" s="859"/>
      <c r="BJ52" s="859"/>
      <c r="BK52" s="859"/>
      <c r="BL52" s="859"/>
      <c r="BM52" s="859"/>
      <c r="BN52" s="859"/>
      <c r="BO52" s="859"/>
      <c r="BP52" s="859"/>
      <c r="BQ52" s="859"/>
      <c r="BR52" s="859"/>
      <c r="BS52" s="859"/>
      <c r="BT52" s="859"/>
      <c r="BU52" s="859"/>
      <c r="BV52" s="859"/>
      <c r="BW52" s="859"/>
      <c r="BX52" s="859"/>
      <c r="BY52" s="859"/>
      <c r="BZ52" s="859"/>
      <c r="CA52" s="859"/>
      <c r="CB52" s="859"/>
      <c r="CC52" s="859"/>
      <c r="CD52" s="859"/>
      <c r="CE52" s="859"/>
      <c r="CF52" s="859"/>
      <c r="CG52" s="859"/>
      <c r="CH52" s="859"/>
      <c r="CI52" s="859"/>
      <c r="CJ52" s="859"/>
      <c r="CK52" s="859"/>
      <c r="CL52" s="859"/>
      <c r="CM52" s="859"/>
      <c r="CN52" s="859"/>
      <c r="CO52" s="859"/>
      <c r="CP52" s="859"/>
      <c r="CQ52" s="859"/>
      <c r="CR52" s="859"/>
      <c r="CS52" s="859"/>
      <c r="CT52" s="859"/>
      <c r="CU52" s="859"/>
      <c r="CV52" s="859"/>
      <c r="CW52" s="859"/>
      <c r="CX52" s="859"/>
      <c r="CY52" s="859"/>
      <c r="CZ52" s="859"/>
      <c r="DA52" s="859"/>
      <c r="DB52" s="859"/>
      <c r="DC52" s="859"/>
      <c r="DD52" s="859"/>
      <c r="DE52" s="859"/>
      <c r="DF52" s="859"/>
      <c r="DG52" s="859"/>
    </row>
    <row r="53" spans="1:120" ht="19.5" customHeight="1">
      <c r="A53" s="859"/>
      <c r="B53" s="859"/>
      <c r="C53" s="859"/>
      <c r="D53" s="859"/>
      <c r="E53" s="859"/>
      <c r="F53" s="859"/>
      <c r="G53" s="859"/>
      <c r="H53" s="859"/>
      <c r="I53" s="859"/>
      <c r="J53" s="859"/>
      <c r="K53" s="859"/>
      <c r="L53" s="859"/>
      <c r="M53" s="859"/>
      <c r="N53" s="859"/>
      <c r="O53" s="859"/>
      <c r="P53" s="859"/>
      <c r="Q53" s="859"/>
      <c r="R53" s="859"/>
      <c r="S53" s="859"/>
      <c r="T53" s="859"/>
      <c r="U53" s="859"/>
      <c r="V53" s="859"/>
      <c r="W53" s="859"/>
      <c r="X53" s="859"/>
      <c r="Y53" s="859"/>
      <c r="Z53" s="859"/>
      <c r="AA53" s="859"/>
      <c r="AB53" s="859"/>
      <c r="AC53" s="859"/>
      <c r="AD53" s="859"/>
      <c r="AE53" s="859"/>
      <c r="AF53" s="859"/>
      <c r="AG53" s="859"/>
      <c r="AH53" s="859"/>
      <c r="AI53" s="859"/>
      <c r="AJ53" s="859"/>
      <c r="AK53" s="859"/>
      <c r="AL53" s="859"/>
      <c r="AM53" s="859"/>
      <c r="AN53" s="859"/>
      <c r="AO53" s="859"/>
      <c r="AP53" s="859"/>
      <c r="AQ53" s="859"/>
      <c r="AR53" s="859"/>
      <c r="AS53" s="859"/>
      <c r="AT53" s="859"/>
      <c r="AU53" s="859"/>
      <c r="AV53" s="859"/>
      <c r="AW53" s="859"/>
      <c r="AX53" s="859"/>
      <c r="AY53" s="859"/>
      <c r="AZ53" s="859"/>
      <c r="BA53" s="859"/>
      <c r="BB53" s="859"/>
      <c r="BC53" s="859"/>
      <c r="BD53" s="859"/>
      <c r="BE53" s="859"/>
      <c r="BF53" s="859"/>
      <c r="BG53" s="859"/>
      <c r="BH53" s="859"/>
      <c r="BI53" s="859"/>
      <c r="BJ53" s="859"/>
      <c r="BK53" s="859"/>
      <c r="BL53" s="859"/>
      <c r="BM53" s="859"/>
      <c r="BN53" s="859"/>
      <c r="BO53" s="859"/>
      <c r="BP53" s="859"/>
      <c r="BQ53" s="859"/>
      <c r="BR53" s="859"/>
      <c r="BS53" s="859"/>
      <c r="BT53" s="859"/>
      <c r="BU53" s="859"/>
      <c r="BV53" s="859"/>
      <c r="BW53" s="859"/>
      <c r="BX53" s="859"/>
      <c r="BY53" s="859"/>
      <c r="BZ53" s="859"/>
      <c r="CA53" s="859"/>
      <c r="CB53" s="859"/>
      <c r="CC53" s="859"/>
      <c r="CD53" s="859"/>
      <c r="CE53" s="859"/>
      <c r="CF53" s="859"/>
      <c r="CG53" s="859"/>
      <c r="CH53" s="859"/>
      <c r="CI53" s="859"/>
      <c r="CJ53" s="859"/>
      <c r="CK53" s="859"/>
      <c r="CL53" s="859"/>
      <c r="CM53" s="859"/>
      <c r="CN53" s="859"/>
      <c r="CO53" s="859"/>
      <c r="CP53" s="859"/>
      <c r="CQ53" s="859"/>
      <c r="CR53" s="859"/>
      <c r="CS53" s="859"/>
      <c r="CT53" s="859"/>
      <c r="CU53" s="859"/>
      <c r="CV53" s="859"/>
      <c r="CW53" s="859"/>
      <c r="CX53" s="859"/>
      <c r="CY53" s="859"/>
      <c r="CZ53" s="859"/>
      <c r="DA53" s="859"/>
      <c r="DB53" s="859"/>
      <c r="DC53" s="859"/>
      <c r="DD53" s="859"/>
      <c r="DE53" s="859"/>
      <c r="DF53" s="859"/>
      <c r="DG53" s="859"/>
    </row>
    <row r="54" spans="1:120" ht="7.5" customHeight="1">
      <c r="BA54" s="866" t="s">
        <v>753</v>
      </c>
      <c r="BB54" s="866"/>
      <c r="BC54" s="866"/>
      <c r="BD54" s="866"/>
      <c r="BE54" s="866"/>
      <c r="BF54" s="866"/>
      <c r="BG54" s="866"/>
      <c r="BH54" s="866"/>
      <c r="BI54" s="866"/>
      <c r="BJ54" s="866"/>
      <c r="BK54" s="866"/>
      <c r="BL54" s="866"/>
      <c r="BM54" s="866"/>
      <c r="BN54" s="866"/>
      <c r="BO54" s="866"/>
      <c r="BP54" s="866"/>
      <c r="BQ54" s="866"/>
      <c r="BR54" s="866"/>
      <c r="BS54" s="866"/>
      <c r="BT54" s="866"/>
      <c r="BU54" s="866"/>
      <c r="BV54" s="866"/>
      <c r="BW54" s="866"/>
      <c r="BX54" s="866"/>
      <c r="BY54" s="866"/>
      <c r="BZ54" s="866"/>
      <c r="CA54" s="866"/>
      <c r="CB54" s="866"/>
      <c r="CC54" s="866"/>
      <c r="CD54" s="866"/>
      <c r="CE54" s="866"/>
      <c r="CF54" s="866"/>
      <c r="CG54" s="866"/>
      <c r="CH54" s="866"/>
      <c r="CI54" s="866"/>
      <c r="CJ54" s="866"/>
      <c r="CK54" s="866"/>
      <c r="CL54" s="866"/>
      <c r="CM54" s="866"/>
      <c r="CN54" s="866"/>
      <c r="CO54" s="866"/>
      <c r="CP54" s="866"/>
      <c r="CQ54" s="866"/>
      <c r="CR54" s="866"/>
      <c r="CS54" s="866"/>
      <c r="CT54" s="866"/>
      <c r="CU54" s="866"/>
      <c r="CV54" s="866"/>
      <c r="CW54" s="866"/>
      <c r="CX54" s="866"/>
      <c r="CY54" s="866"/>
      <c r="CZ54" s="866"/>
      <c r="DA54" s="866"/>
      <c r="DB54" s="866"/>
      <c r="DC54" s="866"/>
      <c r="DD54" s="866"/>
      <c r="DE54" s="866"/>
      <c r="DF54" s="866"/>
      <c r="DG54" s="866"/>
    </row>
    <row r="55" spans="1:120" ht="19.5" customHeight="1">
      <c r="A55" s="867" t="s">
        <v>754</v>
      </c>
      <c r="B55" s="867"/>
      <c r="C55" s="867"/>
      <c r="D55" s="867"/>
      <c r="E55" s="867"/>
      <c r="F55" s="867"/>
      <c r="G55" s="867"/>
      <c r="H55" s="867"/>
      <c r="I55" s="867"/>
      <c r="J55" s="867"/>
      <c r="K55" s="867"/>
      <c r="L55" s="867"/>
      <c r="M55" s="867"/>
      <c r="N55" s="867"/>
      <c r="O55" s="867"/>
      <c r="P55" s="867"/>
      <c r="Q55" s="867"/>
      <c r="R55" s="867"/>
      <c r="S55" s="867"/>
      <c r="T55" s="867"/>
      <c r="U55" s="867"/>
      <c r="V55" s="867"/>
      <c r="W55" s="867"/>
      <c r="X55" s="867"/>
      <c r="Y55" s="867"/>
      <c r="Z55" s="867"/>
      <c r="AA55" s="867"/>
      <c r="AB55" s="867"/>
      <c r="AC55" s="867"/>
      <c r="AD55" s="868" t="s">
        <v>755</v>
      </c>
      <c r="AE55" s="868"/>
      <c r="AF55" s="868"/>
      <c r="AG55" s="868"/>
      <c r="AH55" s="868"/>
      <c r="AI55" s="868"/>
      <c r="AJ55" s="868"/>
      <c r="AK55" s="868"/>
      <c r="AL55" s="868"/>
      <c r="AM55" s="868"/>
      <c r="AN55" s="868"/>
      <c r="AO55" s="868"/>
      <c r="AP55" s="868"/>
      <c r="AQ55" s="868"/>
      <c r="AR55" s="868"/>
      <c r="AS55" s="868"/>
      <c r="AT55" s="868"/>
      <c r="AU55" s="868"/>
      <c r="AV55" s="868"/>
      <c r="AW55" s="868"/>
      <c r="AX55" s="868"/>
      <c r="AY55" s="868"/>
      <c r="BA55" s="866"/>
      <c r="BB55" s="866"/>
      <c r="BC55" s="866"/>
      <c r="BD55" s="866"/>
      <c r="BE55" s="866"/>
      <c r="BF55" s="866"/>
      <c r="BG55" s="866"/>
      <c r="BH55" s="866"/>
      <c r="BI55" s="866"/>
      <c r="BJ55" s="866"/>
      <c r="BK55" s="866"/>
      <c r="BL55" s="866"/>
      <c r="BM55" s="866"/>
      <c r="BN55" s="866"/>
      <c r="BO55" s="866"/>
      <c r="BP55" s="866"/>
      <c r="BQ55" s="866"/>
      <c r="BR55" s="866"/>
      <c r="BS55" s="866"/>
      <c r="BT55" s="866"/>
      <c r="BU55" s="866"/>
      <c r="BV55" s="866"/>
      <c r="BW55" s="866"/>
      <c r="BX55" s="866"/>
      <c r="BY55" s="866"/>
      <c r="BZ55" s="866"/>
      <c r="CA55" s="866"/>
      <c r="CB55" s="866"/>
      <c r="CC55" s="866"/>
      <c r="CD55" s="866"/>
      <c r="CE55" s="866"/>
      <c r="CF55" s="866"/>
      <c r="CG55" s="866"/>
      <c r="CH55" s="866"/>
      <c r="CI55" s="866"/>
      <c r="CJ55" s="866"/>
      <c r="CK55" s="866"/>
      <c r="CL55" s="866"/>
      <c r="CM55" s="866"/>
      <c r="CN55" s="866"/>
      <c r="CO55" s="866"/>
      <c r="CP55" s="866"/>
      <c r="CQ55" s="866"/>
      <c r="CR55" s="866"/>
      <c r="CS55" s="866"/>
      <c r="CT55" s="866"/>
      <c r="CU55" s="866"/>
      <c r="CV55" s="866"/>
      <c r="CW55" s="866"/>
      <c r="CX55" s="866"/>
      <c r="CY55" s="866"/>
      <c r="CZ55" s="866"/>
      <c r="DA55" s="866"/>
      <c r="DB55" s="866"/>
      <c r="DC55" s="866"/>
      <c r="DD55" s="866"/>
      <c r="DE55" s="866"/>
      <c r="DF55" s="866"/>
      <c r="DG55" s="866"/>
    </row>
    <row r="56" spans="1:120" ht="4.5" customHeight="1">
      <c r="BA56" s="866"/>
      <c r="BB56" s="866"/>
      <c r="BC56" s="866"/>
      <c r="BD56" s="866"/>
      <c r="BE56" s="866"/>
      <c r="BF56" s="866"/>
      <c r="BG56" s="866"/>
      <c r="BH56" s="866"/>
      <c r="BI56" s="866"/>
      <c r="BJ56" s="866"/>
      <c r="BK56" s="866"/>
      <c r="BL56" s="866"/>
      <c r="BM56" s="866"/>
      <c r="BN56" s="866"/>
      <c r="BO56" s="866"/>
      <c r="BP56" s="866"/>
      <c r="BQ56" s="866"/>
      <c r="BR56" s="866"/>
      <c r="BS56" s="866"/>
      <c r="BT56" s="866"/>
      <c r="BU56" s="866"/>
      <c r="BV56" s="866"/>
      <c r="BW56" s="866"/>
      <c r="BX56" s="866"/>
      <c r="BY56" s="866"/>
      <c r="BZ56" s="866"/>
      <c r="CA56" s="866"/>
      <c r="CB56" s="866"/>
      <c r="CC56" s="866"/>
      <c r="CD56" s="866"/>
      <c r="CE56" s="866"/>
      <c r="CF56" s="866"/>
      <c r="CG56" s="866"/>
      <c r="CH56" s="866"/>
      <c r="CI56" s="866"/>
      <c r="CJ56" s="866"/>
      <c r="CK56" s="866"/>
      <c r="CL56" s="866"/>
      <c r="CM56" s="866"/>
      <c r="CN56" s="866"/>
      <c r="CO56" s="866"/>
      <c r="CP56" s="866"/>
      <c r="CQ56" s="866"/>
      <c r="CR56" s="866"/>
      <c r="CS56" s="866"/>
      <c r="CT56" s="866"/>
      <c r="CU56" s="866"/>
      <c r="CV56" s="866"/>
      <c r="CW56" s="866"/>
      <c r="CX56" s="866"/>
      <c r="CY56" s="866"/>
      <c r="CZ56" s="866"/>
      <c r="DA56" s="866"/>
      <c r="DB56" s="866"/>
      <c r="DC56" s="866"/>
      <c r="DD56" s="866"/>
      <c r="DE56" s="866"/>
      <c r="DF56" s="866"/>
      <c r="DG56" s="866"/>
    </row>
    <row r="57" spans="1:120" ht="12.75" customHeight="1">
      <c r="A57" s="582" t="s">
        <v>756</v>
      </c>
      <c r="BA57" s="866"/>
      <c r="BB57" s="866"/>
      <c r="BC57" s="866"/>
      <c r="BD57" s="866"/>
      <c r="BE57" s="866"/>
      <c r="BF57" s="866"/>
      <c r="BG57" s="866"/>
      <c r="BH57" s="866"/>
      <c r="BI57" s="866"/>
      <c r="BJ57" s="866"/>
      <c r="BK57" s="866"/>
      <c r="BL57" s="866"/>
      <c r="BM57" s="866"/>
      <c r="BN57" s="866"/>
      <c r="BO57" s="866"/>
      <c r="BP57" s="866"/>
      <c r="BQ57" s="866"/>
      <c r="BR57" s="866"/>
      <c r="BS57" s="866"/>
      <c r="BT57" s="866"/>
      <c r="BU57" s="866"/>
      <c r="BV57" s="866"/>
      <c r="BW57" s="866"/>
      <c r="BX57" s="866"/>
      <c r="BY57" s="866"/>
      <c r="BZ57" s="866"/>
      <c r="CA57" s="866"/>
      <c r="CB57" s="866"/>
      <c r="CC57" s="866"/>
      <c r="CD57" s="866"/>
      <c r="CE57" s="866"/>
      <c r="CF57" s="866"/>
      <c r="CG57" s="866"/>
      <c r="CH57" s="866"/>
      <c r="CI57" s="866"/>
      <c r="CJ57" s="866"/>
      <c r="CK57" s="866"/>
      <c r="CL57" s="866"/>
      <c r="CM57" s="866"/>
      <c r="CN57" s="866"/>
      <c r="CO57" s="866"/>
      <c r="CP57" s="866"/>
      <c r="CQ57" s="866"/>
      <c r="CR57" s="866"/>
      <c r="CS57" s="866"/>
      <c r="CT57" s="866"/>
      <c r="CU57" s="866"/>
      <c r="CV57" s="866"/>
      <c r="CW57" s="866"/>
      <c r="CX57" s="866"/>
      <c r="CY57" s="866"/>
      <c r="CZ57" s="866"/>
      <c r="DA57" s="866"/>
      <c r="DB57" s="866"/>
      <c r="DC57" s="866"/>
      <c r="DD57" s="866"/>
      <c r="DE57" s="866"/>
      <c r="DF57" s="866"/>
      <c r="DG57" s="866"/>
    </row>
    <row r="58" spans="1:120" ht="39.75" customHeight="1">
      <c r="A58" s="859"/>
      <c r="B58" s="859"/>
      <c r="C58" s="859"/>
      <c r="D58" s="859"/>
      <c r="E58" s="859"/>
      <c r="F58" s="859"/>
      <c r="G58" s="859"/>
      <c r="H58" s="859"/>
      <c r="I58" s="859"/>
      <c r="J58" s="859"/>
      <c r="K58" s="859"/>
      <c r="L58" s="859"/>
      <c r="M58" s="859"/>
      <c r="N58" s="859"/>
      <c r="O58" s="859"/>
      <c r="P58" s="859"/>
      <c r="Q58" s="859"/>
      <c r="R58" s="859"/>
      <c r="S58" s="859"/>
      <c r="T58" s="859"/>
      <c r="U58" s="859"/>
      <c r="V58" s="859"/>
      <c r="W58" s="859"/>
      <c r="X58" s="859"/>
      <c r="Y58" s="859"/>
      <c r="Z58" s="859"/>
      <c r="AA58" s="859"/>
      <c r="AB58" s="859"/>
      <c r="AC58" s="859"/>
      <c r="AD58" s="859"/>
      <c r="AE58" s="859"/>
      <c r="AF58" s="859"/>
      <c r="AG58" s="859"/>
      <c r="AH58" s="859"/>
      <c r="AI58" s="859"/>
      <c r="AJ58" s="859"/>
      <c r="AK58" s="859"/>
      <c r="AL58" s="859"/>
      <c r="AM58" s="859"/>
      <c r="AN58" s="859"/>
      <c r="AO58" s="859"/>
      <c r="AP58" s="859"/>
      <c r="AQ58" s="859"/>
      <c r="AR58" s="859"/>
      <c r="AS58" s="859"/>
      <c r="AT58" s="859"/>
      <c r="AU58" s="859"/>
      <c r="AV58" s="859"/>
      <c r="AW58" s="859"/>
      <c r="AX58" s="859"/>
      <c r="AY58" s="859"/>
      <c r="AZ58" s="859"/>
      <c r="BA58" s="859"/>
      <c r="BB58" s="859"/>
      <c r="BC58" s="859"/>
      <c r="BD58" s="859"/>
      <c r="BE58" s="859"/>
      <c r="BF58" s="859"/>
      <c r="BG58" s="859"/>
      <c r="BH58" s="859"/>
      <c r="BI58" s="859"/>
      <c r="BJ58" s="859"/>
      <c r="BK58" s="859"/>
      <c r="BL58" s="859"/>
      <c r="BM58" s="859"/>
      <c r="BN58" s="859"/>
      <c r="BO58" s="859"/>
      <c r="BP58" s="859"/>
      <c r="BQ58" s="859"/>
      <c r="BR58" s="859"/>
      <c r="BS58" s="859"/>
      <c r="BT58" s="859"/>
      <c r="BU58" s="859"/>
      <c r="BV58" s="859"/>
      <c r="BW58" s="859"/>
      <c r="BX58" s="859"/>
      <c r="BY58" s="859"/>
      <c r="BZ58" s="859"/>
      <c r="CA58" s="859"/>
      <c r="CB58" s="859"/>
      <c r="CC58" s="859"/>
      <c r="CD58" s="859"/>
      <c r="CE58" s="859"/>
      <c r="CF58" s="859"/>
      <c r="CG58" s="859"/>
      <c r="CH58" s="859"/>
      <c r="CI58" s="859"/>
      <c r="CJ58" s="859"/>
      <c r="CK58" s="859"/>
      <c r="CL58" s="859"/>
      <c r="CM58" s="859"/>
      <c r="CN58" s="859"/>
      <c r="CO58" s="859"/>
      <c r="CP58" s="859"/>
      <c r="CQ58" s="859"/>
      <c r="CR58" s="859"/>
      <c r="CS58" s="859"/>
      <c r="CT58" s="859"/>
      <c r="CU58" s="859"/>
      <c r="CV58" s="859"/>
      <c r="CW58" s="859"/>
      <c r="CX58" s="859"/>
      <c r="CY58" s="859"/>
      <c r="CZ58" s="859"/>
      <c r="DA58" s="859"/>
      <c r="DB58" s="859"/>
      <c r="DC58" s="859"/>
      <c r="DD58" s="859"/>
      <c r="DE58" s="859"/>
      <c r="DF58" s="859"/>
      <c r="DG58" s="859"/>
    </row>
    <row r="59" spans="1:120" ht="4.5" customHeight="1">
      <c r="BA59" s="619"/>
      <c r="BB59" s="619"/>
      <c r="BC59" s="619"/>
      <c r="BD59" s="619"/>
      <c r="BE59" s="619"/>
      <c r="BF59" s="619"/>
      <c r="BG59" s="619"/>
      <c r="BH59" s="619"/>
      <c r="BI59" s="619"/>
      <c r="BJ59" s="619"/>
      <c r="BK59" s="619"/>
      <c r="BL59" s="619"/>
      <c r="BM59" s="619"/>
      <c r="BN59" s="619"/>
      <c r="BO59" s="619"/>
      <c r="BP59" s="619"/>
      <c r="BQ59" s="619"/>
      <c r="BR59" s="619"/>
      <c r="BS59" s="619"/>
      <c r="BT59" s="619"/>
      <c r="BU59" s="619"/>
      <c r="BV59" s="619"/>
      <c r="BW59" s="619"/>
      <c r="BX59" s="619"/>
      <c r="BY59" s="619"/>
      <c r="BZ59" s="619"/>
      <c r="CA59" s="619"/>
      <c r="CB59" s="619"/>
      <c r="CC59" s="619"/>
      <c r="CD59" s="619"/>
      <c r="CE59" s="619"/>
      <c r="CF59" s="619"/>
      <c r="CG59" s="619"/>
      <c r="CH59" s="619"/>
      <c r="CI59" s="619"/>
      <c r="CJ59" s="619"/>
      <c r="CK59" s="619"/>
      <c r="CL59" s="619"/>
      <c r="CM59" s="619"/>
      <c r="CN59" s="619"/>
      <c r="CO59" s="619"/>
      <c r="CP59" s="619"/>
      <c r="CQ59" s="619"/>
      <c r="CR59" s="619"/>
      <c r="CS59" s="619"/>
      <c r="CT59" s="619"/>
      <c r="CU59" s="619"/>
      <c r="CV59" s="619"/>
      <c r="CW59" s="619"/>
      <c r="CX59" s="619"/>
      <c r="CY59" s="619"/>
      <c r="CZ59" s="619"/>
      <c r="DA59" s="619"/>
      <c r="DB59" s="619"/>
      <c r="DC59" s="619"/>
      <c r="DD59" s="619"/>
      <c r="DE59" s="619"/>
      <c r="DF59" s="619"/>
      <c r="DG59" s="619"/>
    </row>
    <row r="60" spans="1:120" ht="12" customHeight="1">
      <c r="A60" s="860"/>
      <c r="B60" s="860"/>
      <c r="C60" s="860"/>
      <c r="D60" s="860"/>
      <c r="E60" s="860"/>
      <c r="F60" s="860"/>
      <c r="G60" s="860"/>
      <c r="H60" s="860"/>
      <c r="I60" s="860"/>
      <c r="J60" s="860"/>
      <c r="K60" s="860"/>
      <c r="L60" s="860"/>
      <c r="M60" s="860"/>
      <c r="N60" s="860"/>
      <c r="O60" s="860"/>
      <c r="P60" s="860"/>
      <c r="Q60" s="860"/>
      <c r="R60" s="860"/>
      <c r="S60" s="619"/>
      <c r="T60" s="619"/>
      <c r="U60" s="619"/>
      <c r="V60" s="619"/>
      <c r="W60" s="619"/>
      <c r="X60" s="619"/>
      <c r="Y60" s="619"/>
      <c r="Z60" s="619"/>
      <c r="AA60" s="619"/>
      <c r="AB60" s="619"/>
      <c r="AC60" s="619"/>
      <c r="AD60" s="619"/>
      <c r="AE60" s="619"/>
      <c r="AF60" s="619"/>
      <c r="AG60" s="619"/>
      <c r="AH60" s="619"/>
      <c r="AI60" s="619"/>
      <c r="AJ60" s="619"/>
      <c r="AK60" s="619"/>
      <c r="AL60" s="619"/>
      <c r="AM60" s="619"/>
      <c r="AN60" s="619"/>
      <c r="AO60" s="619"/>
      <c r="AP60" s="861"/>
      <c r="AQ60" s="861"/>
      <c r="AR60" s="861"/>
      <c r="AS60" s="861"/>
      <c r="AT60" s="861"/>
      <c r="AU60" s="861"/>
      <c r="AV60" s="861"/>
      <c r="AW60" s="861"/>
      <c r="AX60" s="861"/>
      <c r="AY60" s="861"/>
      <c r="AZ60" s="861"/>
      <c r="BA60" s="861"/>
      <c r="BB60" s="861"/>
      <c r="BC60" s="861"/>
      <c r="BD60" s="861"/>
      <c r="BE60" s="861"/>
      <c r="BF60" s="861"/>
      <c r="BG60" s="861"/>
      <c r="BH60" s="620"/>
      <c r="BI60" s="582" t="s">
        <v>757</v>
      </c>
      <c r="DI60" s="619"/>
      <c r="DJ60" s="619"/>
      <c r="DK60" s="619"/>
      <c r="DL60" s="619"/>
      <c r="DM60" s="619"/>
      <c r="DN60" s="619"/>
      <c r="DO60" s="433"/>
    </row>
    <row r="61" spans="1:120" s="580" customFormat="1" ht="13.5" customHeight="1">
      <c r="A61" s="862"/>
      <c r="B61" s="862"/>
      <c r="C61" s="862"/>
      <c r="D61" s="862"/>
      <c r="E61" s="862"/>
      <c r="F61" s="862"/>
      <c r="G61" s="862"/>
      <c r="H61" s="862"/>
      <c r="I61" s="862"/>
      <c r="J61" s="862"/>
      <c r="K61" s="862"/>
      <c r="L61" s="862"/>
      <c r="M61" s="862"/>
      <c r="N61" s="862"/>
      <c r="O61" s="862"/>
      <c r="P61" s="862"/>
      <c r="Q61" s="862"/>
      <c r="R61" s="862"/>
      <c r="S61" s="433"/>
      <c r="T61" s="433"/>
      <c r="U61" s="433"/>
      <c r="V61" s="433"/>
      <c r="W61" s="433"/>
      <c r="X61" s="433"/>
      <c r="Y61" s="433"/>
      <c r="Z61" s="433"/>
      <c r="AA61" s="433"/>
      <c r="AB61" s="433"/>
      <c r="AC61" s="433"/>
      <c r="AD61" s="433"/>
      <c r="AE61" s="433"/>
      <c r="AF61" s="433"/>
      <c r="AG61" s="433"/>
      <c r="AH61" s="433"/>
      <c r="AI61" s="433"/>
      <c r="AJ61" s="433"/>
      <c r="AK61" s="433"/>
      <c r="AL61" s="433"/>
      <c r="AM61" s="433"/>
      <c r="AN61" s="433"/>
      <c r="AO61" s="433"/>
      <c r="AP61" s="860"/>
      <c r="AQ61" s="860"/>
      <c r="AR61" s="860"/>
      <c r="AS61" s="860"/>
      <c r="AT61" s="860"/>
      <c r="AU61" s="860"/>
      <c r="AV61" s="860"/>
      <c r="AW61" s="860"/>
      <c r="AX61" s="860"/>
      <c r="AY61" s="860"/>
      <c r="AZ61" s="860"/>
      <c r="BA61" s="860"/>
      <c r="BB61" s="860"/>
      <c r="BC61" s="860"/>
      <c r="BD61" s="860"/>
      <c r="BE61" s="860"/>
      <c r="BF61" s="860"/>
      <c r="BG61" s="860"/>
      <c r="BH61" s="584"/>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c r="CU61" s="863"/>
      <c r="CV61" s="863"/>
      <c r="CW61" s="863"/>
      <c r="CX61" s="863"/>
      <c r="CY61" s="863"/>
      <c r="CZ61" s="863"/>
      <c r="DA61" s="863"/>
      <c r="DB61" s="863"/>
      <c r="DC61" s="863"/>
      <c r="DD61" s="863"/>
      <c r="DE61" s="863"/>
      <c r="DF61" s="863"/>
      <c r="DG61" s="863"/>
      <c r="DH61" s="433"/>
    </row>
    <row r="62" spans="1:120" s="580" customFormat="1" ht="36" customHeight="1">
      <c r="A62" s="862"/>
      <c r="B62" s="862"/>
      <c r="C62" s="862"/>
      <c r="D62" s="862"/>
      <c r="E62" s="862"/>
      <c r="F62" s="862"/>
      <c r="G62" s="862"/>
      <c r="H62" s="862"/>
      <c r="I62" s="862"/>
      <c r="J62" s="862"/>
      <c r="K62" s="862"/>
      <c r="L62" s="862"/>
      <c r="M62" s="862"/>
      <c r="N62" s="862"/>
      <c r="O62" s="862"/>
      <c r="P62" s="862"/>
      <c r="Q62" s="862"/>
      <c r="R62" s="862"/>
      <c r="S62" s="433"/>
      <c r="T62" s="433"/>
      <c r="U62" s="433"/>
      <c r="V62" s="433"/>
      <c r="W62" s="433"/>
      <c r="X62" s="433"/>
      <c r="Y62" s="433"/>
      <c r="Z62" s="433"/>
      <c r="AA62" s="433"/>
      <c r="AB62" s="433"/>
      <c r="AC62" s="433"/>
      <c r="AD62" s="433"/>
      <c r="AE62" s="433"/>
      <c r="AF62" s="433"/>
      <c r="AG62" s="433"/>
      <c r="AH62" s="433"/>
      <c r="AI62" s="433"/>
      <c r="AJ62" s="433"/>
      <c r="AK62" s="433"/>
      <c r="AL62" s="433"/>
      <c r="AM62" s="433"/>
      <c r="AN62" s="433"/>
      <c r="AO62" s="433"/>
      <c r="AP62" s="862"/>
      <c r="AQ62" s="862"/>
      <c r="AR62" s="862"/>
      <c r="AS62" s="862"/>
      <c r="AT62" s="862"/>
      <c r="AU62" s="862"/>
      <c r="AV62" s="862"/>
      <c r="AW62" s="862"/>
      <c r="AX62" s="862"/>
      <c r="AY62" s="862"/>
      <c r="AZ62" s="862"/>
      <c r="BA62" s="862"/>
      <c r="BB62" s="862"/>
      <c r="BC62" s="862"/>
      <c r="BD62" s="862"/>
      <c r="BE62" s="862"/>
      <c r="BF62" s="862"/>
      <c r="BG62" s="862"/>
      <c r="BH62" s="584"/>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c r="CU62" s="863"/>
      <c r="CV62" s="863"/>
      <c r="CW62" s="863"/>
      <c r="CX62" s="863"/>
      <c r="CY62" s="863"/>
      <c r="CZ62" s="863"/>
      <c r="DA62" s="863"/>
      <c r="DB62" s="863"/>
      <c r="DC62" s="863"/>
      <c r="DD62" s="863"/>
      <c r="DE62" s="863"/>
      <c r="DF62" s="863"/>
      <c r="DG62" s="863"/>
      <c r="DH62" s="433"/>
    </row>
    <row r="63" spans="1:120" s="580" customFormat="1" ht="4.5" customHeight="1">
      <c r="A63" s="618"/>
      <c r="B63" s="621"/>
      <c r="C63" s="621"/>
      <c r="D63" s="621"/>
      <c r="E63" s="621"/>
      <c r="F63" s="621"/>
      <c r="G63" s="621"/>
      <c r="H63" s="621"/>
      <c r="I63" s="621"/>
      <c r="J63" s="621"/>
      <c r="K63" s="621"/>
      <c r="L63" s="621"/>
      <c r="M63" s="621"/>
      <c r="N63" s="621"/>
      <c r="O63" s="621"/>
      <c r="P63" s="621"/>
      <c r="Q63" s="621"/>
      <c r="R63" s="621"/>
      <c r="S63" s="621"/>
      <c r="T63" s="621"/>
      <c r="U63" s="621"/>
      <c r="V63" s="621"/>
      <c r="W63" s="621"/>
      <c r="X63" s="621"/>
      <c r="Y63" s="621"/>
      <c r="Z63" s="621"/>
      <c r="AA63" s="621"/>
      <c r="AB63" s="621"/>
      <c r="AC63" s="621"/>
      <c r="AD63" s="621"/>
      <c r="AE63" s="621"/>
      <c r="AF63" s="621"/>
      <c r="AG63" s="621"/>
      <c r="AH63" s="621"/>
      <c r="AI63" s="621"/>
      <c r="AJ63" s="621"/>
      <c r="AK63" s="621"/>
      <c r="AL63" s="621"/>
      <c r="AM63" s="621"/>
      <c r="AN63" s="621"/>
      <c r="AO63" s="621"/>
      <c r="AP63" s="621"/>
      <c r="AQ63" s="621"/>
      <c r="AR63" s="621"/>
      <c r="AS63" s="621"/>
      <c r="AT63" s="621"/>
      <c r="AU63" s="621"/>
      <c r="AV63" s="621"/>
      <c r="AW63" s="621"/>
      <c r="AX63" s="621"/>
      <c r="AY63" s="621"/>
      <c r="AZ63" s="621"/>
      <c r="BA63" s="621"/>
      <c r="BB63" s="621"/>
      <c r="BC63" s="621"/>
      <c r="BD63" s="621"/>
      <c r="BE63" s="621"/>
      <c r="BF63" s="621"/>
      <c r="BG63" s="621"/>
      <c r="BH63" s="621"/>
      <c r="BI63" s="621"/>
      <c r="BJ63" s="621"/>
      <c r="BK63" s="621"/>
      <c r="BL63" s="621"/>
      <c r="BM63" s="433"/>
      <c r="BN63" s="433"/>
      <c r="BO63" s="433"/>
      <c r="BP63" s="433"/>
      <c r="BQ63" s="433"/>
      <c r="BR63" s="433"/>
      <c r="BS63" s="433"/>
      <c r="BT63" s="433"/>
      <c r="BU63" s="433"/>
      <c r="BV63" s="433"/>
      <c r="BW63" s="433"/>
      <c r="BX63" s="433"/>
      <c r="BY63" s="433"/>
      <c r="BZ63" s="433"/>
      <c r="CA63" s="433"/>
      <c r="CB63" s="433"/>
      <c r="CC63" s="433"/>
      <c r="CD63" s="433"/>
      <c r="CE63" s="433"/>
      <c r="CF63" s="433"/>
      <c r="CG63" s="433"/>
      <c r="CH63" s="433"/>
      <c r="CI63" s="433"/>
      <c r="CJ63" s="433"/>
      <c r="CK63" s="433"/>
      <c r="CL63" s="433"/>
      <c r="CM63" s="433"/>
      <c r="CN63" s="433"/>
      <c r="CO63" s="433"/>
      <c r="CP63" s="433"/>
      <c r="CQ63" s="433"/>
      <c r="CR63" s="433"/>
      <c r="CS63" s="433"/>
      <c r="CT63" s="433"/>
      <c r="CU63" s="433"/>
      <c r="CV63" s="433"/>
      <c r="CW63" s="433"/>
      <c r="CX63" s="433"/>
      <c r="CY63" s="433"/>
      <c r="CZ63" s="433"/>
      <c r="DA63" s="433"/>
      <c r="DB63" s="433"/>
      <c r="DC63" s="433"/>
      <c r="DD63" s="433"/>
      <c r="DE63" s="433"/>
      <c r="DF63" s="433"/>
      <c r="DG63" s="433"/>
      <c r="DH63" s="433"/>
      <c r="DI63" s="433"/>
      <c r="DJ63" s="433"/>
      <c r="DK63" s="433"/>
      <c r="DL63" s="433"/>
      <c r="DM63" s="433"/>
      <c r="DN63" s="433"/>
      <c r="DO63" s="433"/>
      <c r="DP63" s="433"/>
    </row>
    <row r="64" spans="1:120" s="433" customFormat="1" ht="12" customHeight="1">
      <c r="BH64" s="856" t="s">
        <v>502</v>
      </c>
      <c r="BI64" s="856"/>
      <c r="BJ64" s="856"/>
      <c r="BK64" s="856"/>
      <c r="BL64" s="856"/>
      <c r="BM64" s="856"/>
      <c r="BN64" s="856"/>
      <c r="BO64" s="856"/>
      <c r="BP64" s="856"/>
      <c r="BQ64" s="856"/>
      <c r="BR64" s="856"/>
      <c r="BS64" s="856"/>
      <c r="BT64" s="856"/>
      <c r="BU64" s="857" t="s">
        <v>503</v>
      </c>
      <c r="BV64" s="857"/>
      <c r="BW64" s="857"/>
      <c r="BX64" s="857"/>
      <c r="BY64" s="857"/>
      <c r="BZ64" s="857"/>
      <c r="CC64" s="856" t="s">
        <v>12</v>
      </c>
      <c r="CD64" s="856"/>
      <c r="CE64" s="856"/>
      <c r="CF64" s="856"/>
      <c r="CG64" s="856"/>
      <c r="CH64" s="856"/>
      <c r="CI64" s="856"/>
      <c r="CJ64" s="856"/>
      <c r="CK64" s="856"/>
      <c r="CL64" s="856"/>
      <c r="CM64" s="856"/>
      <c r="CN64" s="856"/>
      <c r="CO64" s="856"/>
      <c r="CP64" s="856"/>
      <c r="CQ64" s="856"/>
      <c r="CR64" s="856"/>
      <c r="CS64" s="856"/>
      <c r="CT64" s="858">
        <f>+BS!H4</f>
        <v>0</v>
      </c>
      <c r="CU64" s="858"/>
      <c r="CV64" s="858"/>
      <c r="CW64" s="858"/>
      <c r="CX64" s="858"/>
      <c r="CY64" s="858"/>
      <c r="CZ64" s="858"/>
      <c r="DA64" s="858"/>
      <c r="DB64" s="858"/>
      <c r="DC64" s="858"/>
      <c r="DD64" s="858"/>
      <c r="DE64" s="858"/>
      <c r="DF64" s="858"/>
      <c r="DG64" s="858"/>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type="list" allowBlank="1" showInputMessage="1" showErrorMessage="1" sqref="B26:B31 IX26:IX31 ST26:ST31 ACP26:ACP31 B35:E36 IX35:JA36 ST35:SW36 ACP35:ACS36 B46:E47 IX46:JA47 ST46:SW47 ACP46:ACS47" xr:uid="{00000000-0002-0000-1300-000000000000}">
      <formula1>"　,Y"</formula1>
      <formula2>0</formula2>
    </dataValidation>
    <dataValidation type="list" allowBlank="1" showInputMessage="1" showErrorMessage="1" sqref="AD55:AY55 JZ55:KU55 TV55:UQ55 ADR55:AEM55" xr:uid="{00000000-0002-0000-1300-000001000000}">
      <formula1>"　,E1,E2"</formula1>
      <formula2>0</formula2>
    </dataValidation>
    <dataValidation type="list" allowBlank="1" showInputMessage="1" showErrorMessage="1" sqref="LQ64:LV64 VM64:VR64 AFI64:AFN64" xr:uid="{00000000-0002-0000-1300-000002000000}">
      <formula1>"　,ＭＢ,ＭＡ"</formula1>
      <formula2>0</formula2>
    </dataValidation>
    <dataValidation type="list" showInputMessage="1" showErrorMessage="1" sqref="BU64:BZ64" xr:uid="{00000000-0002-0000-1300-000003000000}">
      <formula1>"　,ＭＢ,ＭＡ"</formula1>
      <formula2>0</formula2>
    </dataValidation>
  </dataValidations>
  <pageMargins left="0.59027777777777801" right="0.196527777777778" top="0.39374999999999999" bottom="0.43333333333333302" header="0" footer="0"/>
  <pageSetup paperSize="9" scale="94" orientation="portrait" horizontalDpi="300" verticalDpi="300" r:id="rId1"/>
  <headerFooter>
    <oddHeader>&amp;C&amp;"ＭＳ ゴシック,Regular"&amp;13E1/E2 Determination Worksheet&amp;RForm2</oddHeader>
    <oddFooter>&amp;RMar 2018</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05" r:id="rId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6" r:id="rId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7" r:id="rId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8" r:id="rId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0" r:id="rId8" name="shape_0">
              <controlPr defaultSize="0" autoPict="0">
                <anchor moveWithCells="1" sizeWithCells="1">
                  <from>
                    <xdr:col>89</xdr:col>
                    <xdr:colOff>25400</xdr:colOff>
                    <xdr:row>11</xdr:row>
                    <xdr:rowOff>6350</xdr:rowOff>
                  </from>
                  <to>
                    <xdr:col>94</xdr:col>
                    <xdr:colOff>12700</xdr:colOff>
                    <xdr:row>12</xdr:row>
                    <xdr:rowOff>12700</xdr:rowOff>
                  </to>
                </anchor>
              </controlPr>
            </control>
          </mc:Choice>
        </mc:AlternateContent>
        <mc:AlternateContent xmlns:mc="http://schemas.openxmlformats.org/markup-compatibility/2006">
          <mc:Choice Requires="x14">
            <control shapeId="4099" r:id="rId9" name="Check Box 3">
              <controlPr defaultSize="0" autoPict="0">
                <anchor moveWithCells="1" sizeWithCells="1">
                  <from>
                    <xdr:col>96</xdr:col>
                    <xdr:colOff>38100</xdr:colOff>
                    <xdr:row>11</xdr:row>
                    <xdr:rowOff>6350</xdr:rowOff>
                  </from>
                  <to>
                    <xdr:col>101</xdr:col>
                    <xdr:colOff>25400</xdr:colOff>
                    <xdr:row>12</xdr:row>
                    <xdr:rowOff>12700</xdr:rowOff>
                  </to>
                </anchor>
              </controlPr>
            </control>
          </mc:Choice>
        </mc:AlternateContent>
        <mc:AlternateContent xmlns:mc="http://schemas.openxmlformats.org/markup-compatibility/2006">
          <mc:Choice Requires="x14">
            <control shapeId="4098" r:id="rId10" name="Check Box 2">
              <controlPr defaultSize="0" autoPict="0">
                <anchor moveWithCells="1" sizeWithCells="1">
                  <from>
                    <xdr:col>89</xdr:col>
                    <xdr:colOff>25400</xdr:colOff>
                    <xdr:row>12</xdr:row>
                    <xdr:rowOff>6350</xdr:rowOff>
                  </from>
                  <to>
                    <xdr:col>94</xdr:col>
                    <xdr:colOff>12700</xdr:colOff>
                    <xdr:row>13</xdr:row>
                    <xdr:rowOff>12700</xdr:rowOff>
                  </to>
                </anchor>
              </controlPr>
            </control>
          </mc:Choice>
        </mc:AlternateContent>
        <mc:AlternateContent xmlns:mc="http://schemas.openxmlformats.org/markup-compatibility/2006">
          <mc:Choice Requires="x14">
            <control shapeId="4097" r:id="rId11" name="Check Box 1">
              <controlPr defaultSize="0" autoPict="0">
                <anchor moveWithCells="1" sizeWithCells="1">
                  <from>
                    <xdr:col>96</xdr:col>
                    <xdr:colOff>38100</xdr:colOff>
                    <xdr:row>12</xdr:row>
                    <xdr:rowOff>6350</xdr:rowOff>
                  </from>
                  <to>
                    <xdr:col>101</xdr:col>
                    <xdr:colOff>25400</xdr:colOff>
                    <xdr:row>13</xdr:row>
                    <xdr:rowOff>12700</xdr:rowOff>
                  </to>
                </anchor>
              </controlPr>
            </control>
          </mc:Choice>
        </mc:AlternateContent>
        <mc:AlternateContent xmlns:mc="http://schemas.openxmlformats.org/markup-compatibility/2006">
          <mc:Choice Requires="x14">
            <control shapeId="4104" r:id="rId12" name="Check Box 8">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3" r:id="rId13" name="Check Box 7">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2" r:id="rId14" name="Check Box 6">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1" r:id="rId15" name="Check Box 5">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2:AMJ281"/>
  <sheetViews>
    <sheetView showGridLines="0" view="pageBreakPreview" topLeftCell="A95" zoomScale="95" zoomScaleNormal="70" zoomScalePageLayoutView="95" workbookViewId="0">
      <selection activeCell="A108" sqref="A108:XFD108"/>
    </sheetView>
  </sheetViews>
  <sheetFormatPr defaultColWidth="9" defaultRowHeight="14"/>
  <cols>
    <col min="1" max="1" width="9" style="175"/>
    <col min="2" max="2" width="45.26953125" style="75" customWidth="1"/>
    <col min="3" max="3" width="15" style="74" customWidth="1"/>
    <col min="4" max="4" width="13.6328125" style="74" customWidth="1"/>
    <col min="5" max="5" width="13.26953125" style="74" customWidth="1"/>
    <col min="6" max="6" width="12.90625" style="74" customWidth="1"/>
    <col min="7" max="7" width="12.6328125" style="74" customWidth="1"/>
    <col min="8" max="8" width="13.6328125" style="74" customWidth="1"/>
    <col min="9" max="9" width="38.6328125" style="74" customWidth="1"/>
    <col min="10" max="13" width="9" style="176"/>
    <col min="14" max="14" width="49.08984375" style="175" customWidth="1"/>
    <col min="15" max="15" width="13.453125" style="175" customWidth="1"/>
    <col min="16" max="17" width="13.90625" style="175" customWidth="1"/>
    <col min="18" max="18" width="13.6328125" style="175" customWidth="1"/>
    <col min="19" max="19" width="14.26953125" style="175" customWidth="1"/>
    <col min="20" max="20" width="12.26953125" style="175" customWidth="1"/>
    <col min="21" max="21" width="43.6328125" style="175" customWidth="1"/>
    <col min="22" max="140" width="9" style="176"/>
    <col min="141" max="1024" width="9" style="175"/>
  </cols>
  <sheetData>
    <row r="2" spans="2:21">
      <c r="B2" s="76" t="s">
        <v>119</v>
      </c>
      <c r="C2" s="77"/>
      <c r="D2" s="77"/>
      <c r="E2" s="77"/>
      <c r="F2" s="77"/>
      <c r="G2" s="77"/>
      <c r="H2" s="77"/>
      <c r="I2" s="78"/>
      <c r="N2" s="177" t="s">
        <v>119</v>
      </c>
      <c r="O2" s="77"/>
      <c r="P2" s="77"/>
      <c r="Q2" s="77"/>
      <c r="R2" s="77"/>
      <c r="S2" s="77"/>
      <c r="T2" s="77"/>
      <c r="U2" s="78"/>
    </row>
    <row r="3" spans="2:21">
      <c r="B3" s="79"/>
      <c r="C3" s="80"/>
      <c r="D3" s="80"/>
      <c r="E3" s="80"/>
      <c r="F3" s="80"/>
      <c r="G3" s="80"/>
      <c r="H3" s="80"/>
      <c r="I3" s="81"/>
      <c r="N3" s="79"/>
      <c r="O3" s="80"/>
      <c r="P3" s="80"/>
      <c r="Q3" s="80"/>
      <c r="R3" s="80"/>
      <c r="S3" s="80"/>
      <c r="T3" s="80"/>
      <c r="U3" s="81"/>
    </row>
    <row r="4" spans="2:21" ht="13.5" customHeight="1">
      <c r="B4" s="627" t="s">
        <v>120</v>
      </c>
      <c r="C4" s="631" t="str">
        <f>BS!$B$3</f>
        <v>0306612351</v>
      </c>
      <c r="D4" s="631"/>
      <c r="E4" s="631"/>
      <c r="F4" s="631"/>
      <c r="G4" s="631"/>
      <c r="H4" s="631"/>
      <c r="I4" s="631"/>
      <c r="N4" s="627" t="s">
        <v>120</v>
      </c>
      <c r="O4" s="631" t="str">
        <f>BS!$B$3</f>
        <v>0306612351</v>
      </c>
      <c r="P4" s="631"/>
      <c r="Q4" s="631"/>
      <c r="R4" s="631"/>
      <c r="S4" s="631"/>
      <c r="T4" s="631"/>
      <c r="U4" s="631"/>
    </row>
    <row r="5" spans="2:21" ht="11.25" customHeight="1">
      <c r="B5" s="627"/>
      <c r="C5" s="631"/>
      <c r="D5" s="631"/>
      <c r="E5" s="631"/>
      <c r="F5" s="631"/>
      <c r="G5" s="631"/>
      <c r="H5" s="631"/>
      <c r="I5" s="631"/>
      <c r="N5" s="627"/>
      <c r="O5" s="631"/>
      <c r="P5" s="631"/>
      <c r="Q5" s="631"/>
      <c r="R5" s="631"/>
      <c r="S5" s="631"/>
      <c r="T5" s="631"/>
      <c r="U5" s="631"/>
    </row>
    <row r="6" spans="2:21" ht="19.5" customHeight="1">
      <c r="B6" s="627" t="s">
        <v>121</v>
      </c>
      <c r="C6" s="626" t="str">
        <f>BS!$B$2</f>
        <v xml:space="preserve">Reliance India Limited </v>
      </c>
      <c r="D6" s="626"/>
      <c r="E6" s="626"/>
      <c r="F6" s="626"/>
      <c r="G6" s="626"/>
      <c r="H6" s="626"/>
      <c r="I6" s="626"/>
      <c r="N6" s="627" t="s">
        <v>121</v>
      </c>
      <c r="O6" s="626" t="str">
        <f>BS!$B$2</f>
        <v xml:space="preserve">Reliance India Limited </v>
      </c>
      <c r="P6" s="626"/>
      <c r="Q6" s="626"/>
      <c r="R6" s="626"/>
      <c r="S6" s="626"/>
      <c r="T6" s="626"/>
      <c r="U6" s="626"/>
    </row>
    <row r="7" spans="2:21" ht="13.5" hidden="1" customHeight="1">
      <c r="B7" s="627"/>
      <c r="C7" s="626"/>
      <c r="D7" s="626"/>
      <c r="E7" s="626"/>
      <c r="F7" s="626"/>
      <c r="G7" s="626"/>
      <c r="H7" s="626"/>
      <c r="I7" s="626"/>
      <c r="N7" s="627"/>
      <c r="O7" s="626"/>
      <c r="P7" s="626"/>
      <c r="Q7" s="626"/>
      <c r="R7" s="626"/>
      <c r="S7" s="626"/>
      <c r="T7" s="626"/>
      <c r="U7" s="626"/>
    </row>
    <row r="8" spans="2:21" ht="13.5" customHeight="1">
      <c r="B8" s="627" t="s">
        <v>122</v>
      </c>
      <c r="C8" s="626" t="str">
        <f>'BS (Assets) breakdown'!$C$8:$I$8</f>
        <v>Consolidated</v>
      </c>
      <c r="D8" s="626"/>
      <c r="E8" s="626"/>
      <c r="F8" s="626"/>
      <c r="G8" s="626"/>
      <c r="H8" s="626"/>
      <c r="I8" s="626"/>
      <c r="N8" s="627" t="s">
        <v>122</v>
      </c>
      <c r="O8" s="626" t="str">
        <f>$C$8</f>
        <v>Consolidated</v>
      </c>
      <c r="P8" s="626"/>
      <c r="Q8" s="626"/>
      <c r="R8" s="626"/>
      <c r="S8" s="626"/>
      <c r="T8" s="626"/>
      <c r="U8" s="626"/>
    </row>
    <row r="9" spans="2:21" ht="6.75" customHeight="1">
      <c r="B9" s="627"/>
      <c r="C9" s="626"/>
      <c r="D9" s="626"/>
      <c r="E9" s="626"/>
      <c r="F9" s="626"/>
      <c r="G9" s="626"/>
      <c r="H9" s="626"/>
      <c r="I9" s="626"/>
      <c r="N9" s="627"/>
      <c r="O9" s="626"/>
      <c r="P9" s="626"/>
      <c r="Q9" s="626"/>
      <c r="R9" s="626"/>
      <c r="S9" s="626"/>
      <c r="T9" s="626"/>
      <c r="U9" s="626"/>
    </row>
    <row r="10" spans="2:21" ht="14.25" customHeight="1">
      <c r="B10" s="627" t="s">
        <v>124</v>
      </c>
      <c r="C10" s="628" t="str">
        <f>BS!$B$7</f>
        <v>NZD</v>
      </c>
      <c r="D10" s="629" t="str">
        <f>BS!$B$8</f>
        <v>Thousands</v>
      </c>
      <c r="E10" s="630"/>
      <c r="F10" s="630"/>
      <c r="G10" s="630"/>
      <c r="H10" s="630"/>
      <c r="I10" s="630"/>
      <c r="N10" s="627" t="s">
        <v>124</v>
      </c>
      <c r="O10" s="628" t="str">
        <f>BS!$B$7</f>
        <v>NZD</v>
      </c>
      <c r="P10" s="629" t="str">
        <f>BS!$B$10</f>
        <v>Millions</v>
      </c>
      <c r="Q10" s="630"/>
      <c r="R10" s="630"/>
      <c r="S10" s="630"/>
      <c r="T10" s="630"/>
      <c r="U10" s="630"/>
    </row>
    <row r="11" spans="2:21" ht="7.5" customHeight="1">
      <c r="B11" s="627"/>
      <c r="C11" s="628"/>
      <c r="D11" s="629"/>
      <c r="E11" s="630"/>
      <c r="F11" s="630"/>
      <c r="G11" s="630"/>
      <c r="H11" s="630"/>
      <c r="I11" s="630"/>
      <c r="N11" s="627"/>
      <c r="O11" s="628"/>
      <c r="P11" s="629"/>
      <c r="Q11" s="630"/>
      <c r="R11" s="630"/>
      <c r="S11" s="630"/>
      <c r="T11" s="630"/>
      <c r="U11" s="630"/>
    </row>
    <row r="12" spans="2:21">
      <c r="B12" s="178"/>
      <c r="C12" s="179"/>
      <c r="D12" s="179"/>
      <c r="E12" s="179"/>
      <c r="F12" s="179"/>
      <c r="G12" s="179"/>
      <c r="H12" s="179"/>
      <c r="I12" s="180"/>
      <c r="N12" s="181"/>
      <c r="O12" s="80"/>
      <c r="P12" s="80"/>
      <c r="Q12" s="80"/>
      <c r="R12" s="80"/>
      <c r="S12" s="80"/>
      <c r="T12" s="80"/>
      <c r="U12" s="81"/>
    </row>
    <row r="13" spans="2:21" ht="28.5" customHeight="1">
      <c r="B13" s="182" t="s">
        <v>126</v>
      </c>
      <c r="C13" s="91" t="str">
        <f>BS!$B$21</f>
        <v>2017/03</v>
      </c>
      <c r="D13" s="91" t="str">
        <f>BS!$C$21</f>
        <v>2018/03</v>
      </c>
      <c r="E13" s="91" t="str">
        <f>BS!$D$21</f>
        <v>2019/03</v>
      </c>
      <c r="F13" s="91" t="str">
        <f>BS!$E$21</f>
        <v>2020/03</v>
      </c>
      <c r="G13" s="91" t="str">
        <f>BS!$F$21</f>
        <v>2021/03</v>
      </c>
      <c r="H13" s="91" t="str">
        <f>BS!$G$21</f>
        <v>2022/03</v>
      </c>
      <c r="I13" s="183" t="s">
        <v>127</v>
      </c>
      <c r="N13" s="182" t="s">
        <v>126</v>
      </c>
      <c r="O13" s="91" t="str">
        <f>BS!$B$21</f>
        <v>2017/03</v>
      </c>
      <c r="P13" s="91" t="str">
        <f>BS!$C$21</f>
        <v>2018/03</v>
      </c>
      <c r="Q13" s="91" t="str">
        <f>BS!$D$21</f>
        <v>2019/03</v>
      </c>
      <c r="R13" s="91" t="str">
        <f>BS!$E$21</f>
        <v>2020/03</v>
      </c>
      <c r="S13" s="91" t="str">
        <f>BS!$F$21</f>
        <v>2021/03</v>
      </c>
      <c r="T13" s="91" t="str">
        <f>BS!$G$21</f>
        <v>2022/03</v>
      </c>
      <c r="U13" s="183" t="s">
        <v>127</v>
      </c>
    </row>
    <row r="14" spans="2:21" ht="27.75" customHeight="1">
      <c r="B14" s="94" t="s">
        <v>143</v>
      </c>
      <c r="C14" s="95"/>
      <c r="D14" s="95"/>
      <c r="E14" s="95"/>
      <c r="F14" s="95"/>
      <c r="G14" s="95"/>
      <c r="H14" s="95"/>
      <c r="I14" s="96"/>
      <c r="J14" s="184"/>
      <c r="N14" s="185" t="s">
        <v>143</v>
      </c>
      <c r="O14" s="186"/>
      <c r="P14" s="186"/>
      <c r="Q14" s="186"/>
      <c r="R14" s="186"/>
      <c r="S14" s="186"/>
      <c r="T14" s="186"/>
      <c r="U14" s="187"/>
    </row>
    <row r="15" spans="2:21">
      <c r="B15" s="159" t="s">
        <v>63</v>
      </c>
      <c r="C15" s="188"/>
      <c r="D15" s="189"/>
      <c r="E15" s="189"/>
      <c r="F15" s="189"/>
      <c r="G15" s="189"/>
      <c r="H15" s="189"/>
      <c r="I15" s="190"/>
      <c r="J15" s="184"/>
      <c r="N15" s="191" t="str">
        <f t="shared" ref="N15:N27" si="0">B15</f>
        <v xml:space="preserve">Short Term Debt </v>
      </c>
      <c r="O15" s="192"/>
      <c r="P15" s="193"/>
      <c r="Q15" s="193"/>
      <c r="R15" s="193"/>
      <c r="S15" s="193"/>
      <c r="T15" s="193"/>
      <c r="U15" s="194"/>
    </row>
    <row r="16" spans="2:21">
      <c r="B16" s="106"/>
      <c r="C16" s="142"/>
      <c r="D16" s="142"/>
      <c r="E16" s="142"/>
      <c r="F16" s="142"/>
      <c r="G16" s="142"/>
      <c r="H16" s="142"/>
      <c r="I16" s="129"/>
      <c r="J16" s="184"/>
      <c r="N16" s="195">
        <f t="shared" si="0"/>
        <v>0</v>
      </c>
      <c r="O16" s="196">
        <f>C16*BS!$B$9</f>
        <v>0</v>
      </c>
      <c r="P16" s="196">
        <f>D16*BS!$B$9</f>
        <v>0</v>
      </c>
      <c r="Q16" s="196">
        <f>E16*BS!$B$9</f>
        <v>0</v>
      </c>
      <c r="R16" s="196">
        <f>F16*BS!$B$9</f>
        <v>0</v>
      </c>
      <c r="S16" s="196">
        <f>G16*BS!$B$9</f>
        <v>0</v>
      </c>
      <c r="T16" s="196">
        <f>H16*BS!$B$9</f>
        <v>0</v>
      </c>
      <c r="U16" s="197">
        <f t="shared" ref="U16:U27" si="1">I16</f>
        <v>0</v>
      </c>
    </row>
    <row r="17" spans="2:140">
      <c r="B17" s="106"/>
      <c r="C17" s="142"/>
      <c r="D17" s="142"/>
      <c r="E17" s="142"/>
      <c r="F17" s="142"/>
      <c r="G17" s="142"/>
      <c r="H17" s="142"/>
      <c r="I17" s="129"/>
      <c r="J17" s="184"/>
      <c r="N17" s="195">
        <f t="shared" si="0"/>
        <v>0</v>
      </c>
      <c r="O17" s="196">
        <f>C17*BS!$B$9</f>
        <v>0</v>
      </c>
      <c r="P17" s="196">
        <f>D17*BS!$B$9</f>
        <v>0</v>
      </c>
      <c r="Q17" s="196">
        <f>E17*BS!$B$9</f>
        <v>0</v>
      </c>
      <c r="R17" s="196">
        <f>F17*BS!$B$9</f>
        <v>0</v>
      </c>
      <c r="S17" s="196">
        <f>G17*BS!$B$9</f>
        <v>0</v>
      </c>
      <c r="T17" s="196">
        <f>H17*BS!$B$9</f>
        <v>0</v>
      </c>
      <c r="U17" s="197">
        <f t="shared" si="1"/>
        <v>0</v>
      </c>
    </row>
    <row r="18" spans="2:140">
      <c r="B18" s="106"/>
      <c r="C18" s="142"/>
      <c r="D18" s="142"/>
      <c r="E18" s="142"/>
      <c r="F18" s="142"/>
      <c r="G18" s="142"/>
      <c r="H18" s="142"/>
      <c r="I18" s="129"/>
      <c r="J18" s="184"/>
      <c r="N18" s="195">
        <f t="shared" si="0"/>
        <v>0</v>
      </c>
      <c r="O18" s="196">
        <f>C18*BS!$B$9</f>
        <v>0</v>
      </c>
      <c r="P18" s="196">
        <f>D18*BS!$B$9</f>
        <v>0</v>
      </c>
      <c r="Q18" s="196">
        <f>E18*BS!$B$9</f>
        <v>0</v>
      </c>
      <c r="R18" s="196">
        <f>F18*BS!$B$9</f>
        <v>0</v>
      </c>
      <c r="S18" s="196">
        <f>G18*BS!$B$9</f>
        <v>0</v>
      </c>
      <c r="T18" s="196">
        <f>H18*BS!$B$9</f>
        <v>0</v>
      </c>
      <c r="U18" s="197">
        <f t="shared" si="1"/>
        <v>0</v>
      </c>
    </row>
    <row r="19" spans="2:140">
      <c r="B19" s="106"/>
      <c r="C19" s="142"/>
      <c r="D19" s="142"/>
      <c r="E19" s="142"/>
      <c r="F19" s="142"/>
      <c r="G19" s="142"/>
      <c r="H19" s="142"/>
      <c r="I19" s="129"/>
      <c r="J19" s="184"/>
      <c r="N19" s="195">
        <f t="shared" si="0"/>
        <v>0</v>
      </c>
      <c r="O19" s="196">
        <f>C19*BS!$B$9</f>
        <v>0</v>
      </c>
      <c r="P19" s="196">
        <f>D19*BS!$B$9</f>
        <v>0</v>
      </c>
      <c r="Q19" s="196">
        <f>E19*BS!$B$9</f>
        <v>0</v>
      </c>
      <c r="R19" s="196">
        <f>F19*BS!$B$9</f>
        <v>0</v>
      </c>
      <c r="S19" s="196">
        <f>G19*BS!$B$9</f>
        <v>0</v>
      </c>
      <c r="T19" s="196">
        <f>H19*BS!$B$9</f>
        <v>0</v>
      </c>
      <c r="U19" s="197">
        <f t="shared" si="1"/>
        <v>0</v>
      </c>
    </row>
    <row r="20" spans="2:140">
      <c r="B20" s="106"/>
      <c r="C20" s="142"/>
      <c r="D20" s="142"/>
      <c r="E20" s="142"/>
      <c r="F20" s="142"/>
      <c r="G20" s="142"/>
      <c r="H20" s="142"/>
      <c r="I20" s="129"/>
      <c r="J20" s="184"/>
      <c r="N20" s="195">
        <f t="shared" si="0"/>
        <v>0</v>
      </c>
      <c r="O20" s="196">
        <f>C20*BS!$B$9</f>
        <v>0</v>
      </c>
      <c r="P20" s="196">
        <f>D20*BS!$B$9</f>
        <v>0</v>
      </c>
      <c r="Q20" s="196">
        <f>E20*BS!$B$9</f>
        <v>0</v>
      </c>
      <c r="R20" s="196">
        <f>F20*BS!$B$9</f>
        <v>0</v>
      </c>
      <c r="S20" s="196">
        <f>G20*BS!$B$9</f>
        <v>0</v>
      </c>
      <c r="T20" s="196">
        <f>H20*BS!$B$9</f>
        <v>0</v>
      </c>
      <c r="U20" s="197">
        <f t="shared" si="1"/>
        <v>0</v>
      </c>
    </row>
    <row r="21" spans="2:140">
      <c r="B21" s="106"/>
      <c r="C21" s="142"/>
      <c r="D21" s="142"/>
      <c r="E21" s="142"/>
      <c r="F21" s="142"/>
      <c r="G21" s="142"/>
      <c r="H21" s="142"/>
      <c r="I21" s="129"/>
      <c r="J21" s="184"/>
      <c r="N21" s="195">
        <f t="shared" si="0"/>
        <v>0</v>
      </c>
      <c r="O21" s="196">
        <f>C21*BS!$B$9</f>
        <v>0</v>
      </c>
      <c r="P21" s="196">
        <f>D21*BS!$B$9</f>
        <v>0</v>
      </c>
      <c r="Q21" s="196">
        <f>E21*BS!$B$9</f>
        <v>0</v>
      </c>
      <c r="R21" s="196">
        <f>F21*BS!$B$9</f>
        <v>0</v>
      </c>
      <c r="S21" s="196">
        <f>G21*BS!$B$9</f>
        <v>0</v>
      </c>
      <c r="T21" s="196">
        <f>H21*BS!$B$9</f>
        <v>0</v>
      </c>
      <c r="U21" s="197">
        <f t="shared" si="1"/>
        <v>0</v>
      </c>
    </row>
    <row r="22" spans="2:140">
      <c r="B22" s="106"/>
      <c r="C22" s="142"/>
      <c r="D22" s="142"/>
      <c r="E22" s="142"/>
      <c r="F22" s="142"/>
      <c r="G22" s="142"/>
      <c r="H22" s="142"/>
      <c r="I22" s="129"/>
      <c r="J22" s="184"/>
      <c r="N22" s="195">
        <f t="shared" si="0"/>
        <v>0</v>
      </c>
      <c r="O22" s="196">
        <f>C22*BS!$B$9</f>
        <v>0</v>
      </c>
      <c r="P22" s="196">
        <f>D22*BS!$B$9</f>
        <v>0</v>
      </c>
      <c r="Q22" s="196">
        <f>E22*BS!$B$9</f>
        <v>0</v>
      </c>
      <c r="R22" s="196">
        <f>F22*BS!$B$9</f>
        <v>0</v>
      </c>
      <c r="S22" s="196">
        <f>G22*BS!$B$9</f>
        <v>0</v>
      </c>
      <c r="T22" s="196">
        <f>H22*BS!$B$9</f>
        <v>0</v>
      </c>
      <c r="U22" s="197">
        <f t="shared" si="1"/>
        <v>0</v>
      </c>
    </row>
    <row r="23" spans="2:140">
      <c r="B23" s="106"/>
      <c r="C23" s="142"/>
      <c r="D23" s="142"/>
      <c r="E23" s="142"/>
      <c r="F23" s="142"/>
      <c r="G23" s="142"/>
      <c r="H23" s="142"/>
      <c r="I23" s="129"/>
      <c r="J23" s="184"/>
      <c r="N23" s="195">
        <f t="shared" si="0"/>
        <v>0</v>
      </c>
      <c r="O23" s="196">
        <f>C23*BS!$B$9</f>
        <v>0</v>
      </c>
      <c r="P23" s="196">
        <f>D23*BS!$B$9</f>
        <v>0</v>
      </c>
      <c r="Q23" s="196">
        <f>E23*BS!$B$9</f>
        <v>0</v>
      </c>
      <c r="R23" s="196">
        <f>F23*BS!$B$9</f>
        <v>0</v>
      </c>
      <c r="S23" s="196">
        <f>G23*BS!$B$9</f>
        <v>0</v>
      </c>
      <c r="T23" s="196">
        <f>H23*BS!$B$9</f>
        <v>0</v>
      </c>
      <c r="U23" s="197">
        <f t="shared" si="1"/>
        <v>0</v>
      </c>
    </row>
    <row r="24" spans="2:140">
      <c r="B24" s="106"/>
      <c r="C24" s="142"/>
      <c r="D24" s="142"/>
      <c r="E24" s="142"/>
      <c r="F24" s="142"/>
      <c r="G24" s="142"/>
      <c r="H24" s="142"/>
      <c r="I24" s="129"/>
      <c r="J24" s="184"/>
      <c r="N24" s="195">
        <f t="shared" si="0"/>
        <v>0</v>
      </c>
      <c r="O24" s="196">
        <f>C24*BS!$B$9</f>
        <v>0</v>
      </c>
      <c r="P24" s="196">
        <f>D24*BS!$B$9</f>
        <v>0</v>
      </c>
      <c r="Q24" s="196">
        <f>E24*BS!$B$9</f>
        <v>0</v>
      </c>
      <c r="R24" s="196">
        <f>F24*BS!$B$9</f>
        <v>0</v>
      </c>
      <c r="S24" s="196">
        <f>G24*BS!$B$9</f>
        <v>0</v>
      </c>
      <c r="T24" s="196">
        <f>H24*BS!$B$9</f>
        <v>0</v>
      </c>
      <c r="U24" s="197">
        <f t="shared" si="1"/>
        <v>0</v>
      </c>
    </row>
    <row r="25" spans="2:140">
      <c r="B25" s="106"/>
      <c r="C25" s="142"/>
      <c r="D25" s="142"/>
      <c r="E25" s="142"/>
      <c r="F25" s="142"/>
      <c r="G25" s="142"/>
      <c r="H25" s="142"/>
      <c r="I25" s="129"/>
      <c r="J25" s="184"/>
      <c r="N25" s="195"/>
      <c r="O25" s="196"/>
      <c r="P25" s="196"/>
      <c r="Q25" s="196"/>
      <c r="R25" s="196"/>
      <c r="S25" s="196"/>
      <c r="T25" s="196"/>
      <c r="U25" s="197"/>
    </row>
    <row r="26" spans="2:140">
      <c r="B26" s="106"/>
      <c r="C26" s="142"/>
      <c r="D26" s="142"/>
      <c r="E26" s="142"/>
      <c r="F26" s="142"/>
      <c r="G26" s="142"/>
      <c r="H26" s="142"/>
      <c r="I26" s="129"/>
      <c r="J26" s="184"/>
      <c r="N26" s="195">
        <f t="shared" si="0"/>
        <v>0</v>
      </c>
      <c r="O26" s="196">
        <f>C26*BS!$B$9</f>
        <v>0</v>
      </c>
      <c r="P26" s="196">
        <f>D26*BS!$B$9</f>
        <v>0</v>
      </c>
      <c r="Q26" s="196">
        <f>E26*BS!$B$9</f>
        <v>0</v>
      </c>
      <c r="R26" s="196">
        <f>F26*BS!$B$9</f>
        <v>0</v>
      </c>
      <c r="S26" s="196">
        <f>G26*BS!$B$9</f>
        <v>0</v>
      </c>
      <c r="T26" s="196">
        <f>H26*BS!$B$9</f>
        <v>0</v>
      </c>
      <c r="U26" s="197">
        <f t="shared" si="1"/>
        <v>0</v>
      </c>
    </row>
    <row r="27" spans="2:140" s="198" customFormat="1">
      <c r="B27" s="100" t="s">
        <v>128</v>
      </c>
      <c r="C27" s="159">
        <f t="shared" ref="C27:H27" si="2">SUM(C16:C26)</f>
        <v>0</v>
      </c>
      <c r="D27" s="159">
        <f t="shared" si="2"/>
        <v>0</v>
      </c>
      <c r="E27" s="159">
        <f t="shared" si="2"/>
        <v>0</v>
      </c>
      <c r="F27" s="159">
        <f t="shared" si="2"/>
        <v>0</v>
      </c>
      <c r="G27" s="159">
        <f t="shared" si="2"/>
        <v>0</v>
      </c>
      <c r="H27" s="159">
        <f t="shared" si="2"/>
        <v>0</v>
      </c>
      <c r="I27" s="199"/>
      <c r="J27" s="200"/>
      <c r="K27" s="201"/>
      <c r="L27" s="201"/>
      <c r="M27" s="201"/>
      <c r="N27" s="191" t="str">
        <f t="shared" si="0"/>
        <v xml:space="preserve">Total </v>
      </c>
      <c r="O27" s="202">
        <f>C27*BS!$B$9</f>
        <v>0</v>
      </c>
      <c r="P27" s="202">
        <f>D27*BS!$B$9</f>
        <v>0</v>
      </c>
      <c r="Q27" s="202">
        <f>E27*BS!$B$9</f>
        <v>0</v>
      </c>
      <c r="R27" s="202">
        <f>F27*BS!$B$9</f>
        <v>0</v>
      </c>
      <c r="S27" s="202">
        <f>G27*BS!$B$9</f>
        <v>0</v>
      </c>
      <c r="T27" s="202">
        <f>H27*BS!$B$9</f>
        <v>0</v>
      </c>
      <c r="U27" s="197">
        <f t="shared" si="1"/>
        <v>0</v>
      </c>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c r="CL27" s="201"/>
      <c r="CM27" s="201"/>
      <c r="CN27" s="201"/>
      <c r="CO27" s="201"/>
      <c r="CP27" s="201"/>
      <c r="CQ27" s="201"/>
      <c r="CR27" s="201"/>
      <c r="CS27" s="201"/>
      <c r="CT27" s="201"/>
      <c r="CU27" s="201"/>
      <c r="CV27" s="201"/>
      <c r="CW27" s="201"/>
      <c r="CX27" s="201"/>
      <c r="CY27" s="201"/>
      <c r="CZ27" s="201"/>
      <c r="DA27" s="201"/>
      <c r="DB27" s="201"/>
      <c r="DC27" s="201"/>
      <c r="DD27" s="201"/>
      <c r="DE27" s="201"/>
      <c r="DF27" s="201"/>
      <c r="DG27" s="201"/>
      <c r="DH27" s="201"/>
      <c r="DI27" s="201"/>
      <c r="DJ27" s="201"/>
      <c r="DK27" s="201"/>
      <c r="DL27" s="201"/>
      <c r="DM27" s="201"/>
      <c r="DN27" s="201"/>
      <c r="DO27" s="201"/>
      <c r="DP27" s="201"/>
      <c r="DQ27" s="201"/>
      <c r="DR27" s="201"/>
      <c r="DS27" s="201"/>
      <c r="DT27" s="201"/>
      <c r="DU27" s="201"/>
      <c r="DV27" s="201"/>
      <c r="DW27" s="201"/>
      <c r="DX27" s="201"/>
      <c r="DY27" s="201"/>
      <c r="DZ27" s="201"/>
      <c r="EA27" s="201"/>
      <c r="EB27" s="201"/>
      <c r="EC27" s="201"/>
      <c r="ED27" s="201"/>
      <c r="EE27" s="201"/>
      <c r="EF27" s="201"/>
      <c r="EG27" s="201"/>
      <c r="EH27" s="201"/>
      <c r="EI27" s="201"/>
      <c r="EJ27" s="201"/>
    </row>
    <row r="28" spans="2:140">
      <c r="B28" s="106"/>
      <c r="C28" s="203"/>
      <c r="D28" s="203"/>
      <c r="E28" s="203"/>
      <c r="F28" s="203"/>
      <c r="G28" s="203"/>
      <c r="H28" s="203"/>
      <c r="I28" s="204"/>
      <c r="J28" s="184"/>
      <c r="N28" s="205"/>
      <c r="O28" s="196"/>
      <c r="P28" s="196"/>
      <c r="Q28" s="196"/>
      <c r="R28" s="196"/>
      <c r="S28" s="196"/>
      <c r="T28" s="196"/>
      <c r="U28" s="197"/>
    </row>
    <row r="29" spans="2:140" ht="18" customHeight="1">
      <c r="B29" s="100" t="s">
        <v>64</v>
      </c>
      <c r="C29" s="206"/>
      <c r="D29" s="206"/>
      <c r="E29" s="206"/>
      <c r="F29" s="206"/>
      <c r="G29" s="206"/>
      <c r="H29" s="206"/>
      <c r="I29" s="207"/>
      <c r="J29" s="184"/>
      <c r="N29" s="191" t="str">
        <f t="shared" ref="N29:N41" si="3">B29</f>
        <v xml:space="preserve">Long Term Debt due in one year </v>
      </c>
      <c r="O29" s="208">
        <f>C29*BS!$B$9</f>
        <v>0</v>
      </c>
      <c r="P29" s="208">
        <f>D29*BS!$B$9</f>
        <v>0</v>
      </c>
      <c r="Q29" s="208">
        <f>E29*BS!$B$9</f>
        <v>0</v>
      </c>
      <c r="R29" s="208">
        <f>F29*BS!$B$9</f>
        <v>0</v>
      </c>
      <c r="S29" s="208">
        <f>G29*BS!$B$9</f>
        <v>0</v>
      </c>
      <c r="T29" s="208">
        <f>H29*BS!$B$9</f>
        <v>0</v>
      </c>
      <c r="U29" s="197">
        <f t="shared" ref="U29:U41" si="4">I29</f>
        <v>0</v>
      </c>
    </row>
    <row r="30" spans="2:140">
      <c r="B30" s="106"/>
      <c r="C30" s="142"/>
      <c r="D30" s="142"/>
      <c r="E30" s="142"/>
      <c r="F30" s="142"/>
      <c r="G30" s="142"/>
      <c r="H30" s="142"/>
      <c r="I30" s="207"/>
      <c r="J30" s="184"/>
      <c r="N30" s="209">
        <f t="shared" si="3"/>
        <v>0</v>
      </c>
      <c r="O30" s="196">
        <f>C30*BS!$B$9</f>
        <v>0</v>
      </c>
      <c r="P30" s="196">
        <f>D30*BS!$B$9</f>
        <v>0</v>
      </c>
      <c r="Q30" s="196">
        <f>E30*BS!$B$9</f>
        <v>0</v>
      </c>
      <c r="R30" s="196">
        <f>F30*BS!$B$9</f>
        <v>0</v>
      </c>
      <c r="S30" s="196">
        <f>G30*BS!$B$9</f>
        <v>0</v>
      </c>
      <c r="T30" s="196">
        <f>H30*BS!$B$9</f>
        <v>0</v>
      </c>
      <c r="U30" s="197">
        <f t="shared" si="4"/>
        <v>0</v>
      </c>
    </row>
    <row r="31" spans="2:140">
      <c r="B31" s="106"/>
      <c r="C31" s="142"/>
      <c r="D31" s="142"/>
      <c r="E31" s="142"/>
      <c r="F31" s="142"/>
      <c r="G31" s="142"/>
      <c r="H31" s="142"/>
      <c r="I31" s="207"/>
      <c r="J31" s="184"/>
      <c r="N31" s="209">
        <f t="shared" si="3"/>
        <v>0</v>
      </c>
      <c r="O31" s="196">
        <f>C31*BS!$B$9</f>
        <v>0</v>
      </c>
      <c r="P31" s="196">
        <f>D31*BS!$B$9</f>
        <v>0</v>
      </c>
      <c r="Q31" s="196">
        <f>E31*BS!$B$9</f>
        <v>0</v>
      </c>
      <c r="R31" s="196">
        <f>F31*BS!$B$9</f>
        <v>0</v>
      </c>
      <c r="S31" s="196">
        <f>G31*BS!$B$9</f>
        <v>0</v>
      </c>
      <c r="T31" s="196">
        <f>H31*BS!$B$9</f>
        <v>0</v>
      </c>
      <c r="U31" s="197">
        <f t="shared" si="4"/>
        <v>0</v>
      </c>
    </row>
    <row r="32" spans="2:140">
      <c r="B32" s="106"/>
      <c r="C32" s="142"/>
      <c r="D32" s="142"/>
      <c r="E32" s="142"/>
      <c r="F32" s="142"/>
      <c r="G32" s="142"/>
      <c r="H32" s="142"/>
      <c r="I32" s="207"/>
      <c r="J32" s="184"/>
      <c r="N32" s="209">
        <f t="shared" si="3"/>
        <v>0</v>
      </c>
      <c r="O32" s="196">
        <f>C32*BS!$B$9</f>
        <v>0</v>
      </c>
      <c r="P32" s="196">
        <f>D32*BS!$B$9</f>
        <v>0</v>
      </c>
      <c r="Q32" s="196">
        <f>E32*BS!$B$9</f>
        <v>0</v>
      </c>
      <c r="R32" s="196">
        <f>F32*BS!$B$9</f>
        <v>0</v>
      </c>
      <c r="S32" s="196">
        <f>G32*BS!$B$9</f>
        <v>0</v>
      </c>
      <c r="T32" s="196">
        <f>H32*BS!$B$9</f>
        <v>0</v>
      </c>
      <c r="U32" s="197">
        <f t="shared" si="4"/>
        <v>0</v>
      </c>
    </row>
    <row r="33" spans="1:140">
      <c r="B33" s="106"/>
      <c r="C33" s="142"/>
      <c r="D33" s="142"/>
      <c r="E33" s="142"/>
      <c r="F33" s="142"/>
      <c r="G33" s="142"/>
      <c r="H33" s="142"/>
      <c r="I33" s="207"/>
      <c r="J33" s="184"/>
      <c r="N33" s="209">
        <f t="shared" si="3"/>
        <v>0</v>
      </c>
      <c r="O33" s="196">
        <f>C33*BS!$B$9</f>
        <v>0</v>
      </c>
      <c r="P33" s="196">
        <f>D33*BS!$B$9</f>
        <v>0</v>
      </c>
      <c r="Q33" s="196">
        <f>E33*BS!$B$9</f>
        <v>0</v>
      </c>
      <c r="R33" s="196">
        <f>F33*BS!$B$9</f>
        <v>0</v>
      </c>
      <c r="S33" s="196">
        <f>G33*BS!$B$9</f>
        <v>0</v>
      </c>
      <c r="T33" s="196">
        <f>H33*BS!$B$9</f>
        <v>0</v>
      </c>
      <c r="U33" s="197">
        <f t="shared" si="4"/>
        <v>0</v>
      </c>
    </row>
    <row r="34" spans="1:140">
      <c r="B34" s="106"/>
      <c r="C34" s="142"/>
      <c r="D34" s="142"/>
      <c r="E34" s="142"/>
      <c r="F34" s="142"/>
      <c r="G34" s="142"/>
      <c r="H34" s="142"/>
      <c r="I34" s="207"/>
      <c r="J34" s="184"/>
      <c r="N34" s="209">
        <f t="shared" si="3"/>
        <v>0</v>
      </c>
      <c r="O34" s="196">
        <f>C34*BS!$B$9</f>
        <v>0</v>
      </c>
      <c r="P34" s="196">
        <f>D34*BS!$B$9</f>
        <v>0</v>
      </c>
      <c r="Q34" s="196">
        <f>E34*BS!$B$9</f>
        <v>0</v>
      </c>
      <c r="R34" s="196">
        <f>F34*BS!$B$9</f>
        <v>0</v>
      </c>
      <c r="S34" s="196">
        <f>G34*BS!$B$9</f>
        <v>0</v>
      </c>
      <c r="T34" s="196">
        <f>H34*BS!$B$9</f>
        <v>0</v>
      </c>
      <c r="U34" s="197">
        <f t="shared" si="4"/>
        <v>0</v>
      </c>
    </row>
    <row r="35" spans="1:140">
      <c r="B35" s="106"/>
      <c r="C35" s="142"/>
      <c r="D35" s="142"/>
      <c r="E35" s="142"/>
      <c r="F35" s="142"/>
      <c r="G35" s="142"/>
      <c r="H35" s="142"/>
      <c r="I35" s="207"/>
      <c r="J35" s="184"/>
      <c r="N35" s="209"/>
      <c r="O35" s="196"/>
      <c r="P35" s="196"/>
      <c r="Q35" s="196"/>
      <c r="R35" s="196"/>
      <c r="S35" s="196"/>
      <c r="T35" s="196"/>
      <c r="U35" s="197"/>
    </row>
    <row r="36" spans="1:140">
      <c r="B36" s="106"/>
      <c r="C36" s="142"/>
      <c r="D36" s="142"/>
      <c r="E36" s="142"/>
      <c r="F36" s="142"/>
      <c r="G36" s="142"/>
      <c r="H36" s="142"/>
      <c r="I36" s="207"/>
      <c r="J36" s="184"/>
      <c r="N36" s="209">
        <f t="shared" si="3"/>
        <v>0</v>
      </c>
      <c r="O36" s="196">
        <f>C36*BS!$B$9</f>
        <v>0</v>
      </c>
      <c r="P36" s="196">
        <f>D36*BS!$B$9</f>
        <v>0</v>
      </c>
      <c r="Q36" s="196">
        <f>E36*BS!$B$9</f>
        <v>0</v>
      </c>
      <c r="R36" s="196">
        <f>F36*BS!$B$9</f>
        <v>0</v>
      </c>
      <c r="S36" s="196">
        <f>G36*BS!$B$9</f>
        <v>0</v>
      </c>
      <c r="T36" s="196">
        <f>H36*BS!$B$9</f>
        <v>0</v>
      </c>
      <c r="U36" s="197">
        <f t="shared" si="4"/>
        <v>0</v>
      </c>
    </row>
    <row r="37" spans="1:140">
      <c r="B37" s="106"/>
      <c r="C37" s="142"/>
      <c r="D37" s="142"/>
      <c r="E37" s="142"/>
      <c r="F37" s="142"/>
      <c r="G37" s="142"/>
      <c r="H37" s="142"/>
      <c r="I37" s="207"/>
      <c r="J37" s="184"/>
      <c r="N37" s="209">
        <f t="shared" si="3"/>
        <v>0</v>
      </c>
      <c r="O37" s="196">
        <f>C37*BS!$B$9</f>
        <v>0</v>
      </c>
      <c r="P37" s="196">
        <f>D37*BS!$B$9</f>
        <v>0</v>
      </c>
      <c r="Q37" s="196">
        <f>E37*BS!$B$9</f>
        <v>0</v>
      </c>
      <c r="R37" s="196">
        <f>F37*BS!$B$9</f>
        <v>0</v>
      </c>
      <c r="S37" s="196">
        <f>G37*BS!$B$9</f>
        <v>0</v>
      </c>
      <c r="T37" s="196">
        <f>H37*BS!$B$9</f>
        <v>0</v>
      </c>
      <c r="U37" s="197">
        <f t="shared" si="4"/>
        <v>0</v>
      </c>
    </row>
    <row r="38" spans="1:140">
      <c r="B38" s="106"/>
      <c r="C38" s="142"/>
      <c r="D38" s="142"/>
      <c r="E38" s="142"/>
      <c r="F38" s="142"/>
      <c r="G38" s="142"/>
      <c r="H38" s="142"/>
      <c r="I38" s="207"/>
      <c r="J38" s="184"/>
      <c r="N38" s="209">
        <f t="shared" si="3"/>
        <v>0</v>
      </c>
      <c r="O38" s="196">
        <f>C38*BS!$B$9</f>
        <v>0</v>
      </c>
      <c r="P38" s="196">
        <f>D38*BS!$B$9</f>
        <v>0</v>
      </c>
      <c r="Q38" s="196">
        <f>E38*BS!$B$9</f>
        <v>0</v>
      </c>
      <c r="R38" s="196">
        <f>F38*BS!$B$9</f>
        <v>0</v>
      </c>
      <c r="S38" s="196">
        <f>G38*BS!$B$9</f>
        <v>0</v>
      </c>
      <c r="T38" s="196">
        <f>H38*BS!$B$9</f>
        <v>0</v>
      </c>
      <c r="U38" s="197">
        <f t="shared" si="4"/>
        <v>0</v>
      </c>
    </row>
    <row r="39" spans="1:140">
      <c r="B39" s="106"/>
      <c r="C39" s="142"/>
      <c r="D39" s="142"/>
      <c r="E39" s="142"/>
      <c r="F39" s="142"/>
      <c r="G39" s="142"/>
      <c r="H39" s="142"/>
      <c r="I39" s="207"/>
      <c r="J39" s="184"/>
      <c r="N39" s="209">
        <f t="shared" si="3"/>
        <v>0</v>
      </c>
      <c r="O39" s="196">
        <f>C39*BS!$B$9</f>
        <v>0</v>
      </c>
      <c r="P39" s="196">
        <f>D39*BS!$B$9</f>
        <v>0</v>
      </c>
      <c r="Q39" s="196">
        <f>E39*BS!$B$9</f>
        <v>0</v>
      </c>
      <c r="R39" s="196">
        <f>F39*BS!$B$9</f>
        <v>0</v>
      </c>
      <c r="S39" s="196">
        <f>G39*BS!$B$9</f>
        <v>0</v>
      </c>
      <c r="T39" s="196">
        <f>H39*BS!$B$9</f>
        <v>0</v>
      </c>
      <c r="U39" s="197">
        <f t="shared" si="4"/>
        <v>0</v>
      </c>
    </row>
    <row r="40" spans="1:140">
      <c r="B40" s="106"/>
      <c r="C40" s="142"/>
      <c r="D40" s="142"/>
      <c r="E40" s="142"/>
      <c r="F40" s="142"/>
      <c r="G40" s="142"/>
      <c r="H40" s="142"/>
      <c r="I40" s="207"/>
      <c r="J40" s="184"/>
      <c r="N40" s="209">
        <f t="shared" si="3"/>
        <v>0</v>
      </c>
      <c r="O40" s="196">
        <f>C40*BS!$B$9</f>
        <v>0</v>
      </c>
      <c r="P40" s="196">
        <f>D40*BS!$B$9</f>
        <v>0</v>
      </c>
      <c r="Q40" s="196">
        <f>E40*BS!$B$9</f>
        <v>0</v>
      </c>
      <c r="R40" s="196">
        <f>F40*BS!$B$9</f>
        <v>0</v>
      </c>
      <c r="S40" s="196">
        <f>G40*BS!$B$9</f>
        <v>0</v>
      </c>
      <c r="T40" s="196">
        <f>H40*BS!$B$9</f>
        <v>0</v>
      </c>
      <c r="U40" s="197">
        <f t="shared" si="4"/>
        <v>0</v>
      </c>
    </row>
    <row r="41" spans="1:140" s="198" customFormat="1">
      <c r="B41" s="100" t="s">
        <v>128</v>
      </c>
      <c r="C41" s="159">
        <f t="shared" ref="C41:H41" si="5">SUM(C30:C40)</f>
        <v>0</v>
      </c>
      <c r="D41" s="159">
        <f t="shared" si="5"/>
        <v>0</v>
      </c>
      <c r="E41" s="159">
        <f t="shared" si="5"/>
        <v>0</v>
      </c>
      <c r="F41" s="159">
        <f t="shared" si="5"/>
        <v>0</v>
      </c>
      <c r="G41" s="159">
        <f t="shared" si="5"/>
        <v>0</v>
      </c>
      <c r="H41" s="159">
        <f t="shared" si="5"/>
        <v>0</v>
      </c>
      <c r="I41" s="210"/>
      <c r="J41" s="200"/>
      <c r="K41" s="201"/>
      <c r="L41" s="201"/>
      <c r="M41" s="201"/>
      <c r="N41" s="191" t="str">
        <f t="shared" si="3"/>
        <v xml:space="preserve">Total </v>
      </c>
      <c r="O41" s="202">
        <f>C41*BS!$B$9</f>
        <v>0</v>
      </c>
      <c r="P41" s="202">
        <f>D41*BS!$B$9</f>
        <v>0</v>
      </c>
      <c r="Q41" s="202">
        <f>E41*BS!$B$9</f>
        <v>0</v>
      </c>
      <c r="R41" s="202">
        <f>F41*BS!$B$9</f>
        <v>0</v>
      </c>
      <c r="S41" s="202">
        <f>G41*BS!$B$9</f>
        <v>0</v>
      </c>
      <c r="T41" s="202">
        <f>H41*BS!$B$9</f>
        <v>0</v>
      </c>
      <c r="U41" s="197">
        <f t="shared" si="4"/>
        <v>0</v>
      </c>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01"/>
      <c r="BD41" s="201"/>
      <c r="BE41" s="201"/>
      <c r="BF41" s="201"/>
      <c r="BG41" s="201"/>
      <c r="BH41" s="201"/>
      <c r="BI41" s="201"/>
      <c r="BJ41" s="201"/>
      <c r="BK41" s="201"/>
      <c r="BL41" s="201"/>
      <c r="BM41" s="201"/>
      <c r="BN41" s="201"/>
      <c r="BO41" s="201"/>
      <c r="BP41" s="201"/>
      <c r="BQ41" s="201"/>
      <c r="BR41" s="201"/>
      <c r="BS41" s="201"/>
      <c r="BT41" s="201"/>
      <c r="BU41" s="201"/>
      <c r="BV41" s="201"/>
      <c r="BW41" s="201"/>
      <c r="BX41" s="201"/>
      <c r="BY41" s="201"/>
      <c r="BZ41" s="201"/>
      <c r="CA41" s="201"/>
      <c r="CB41" s="201"/>
      <c r="CC41" s="201"/>
      <c r="CD41" s="201"/>
      <c r="CE41" s="201"/>
      <c r="CF41" s="201"/>
      <c r="CG41" s="201"/>
      <c r="CH41" s="201"/>
      <c r="CI41" s="201"/>
      <c r="CJ41" s="201"/>
      <c r="CK41" s="201"/>
      <c r="CL41" s="201"/>
      <c r="CM41" s="201"/>
      <c r="CN41" s="201"/>
      <c r="CO41" s="201"/>
      <c r="CP41" s="201"/>
      <c r="CQ41" s="201"/>
      <c r="CR41" s="201"/>
      <c r="CS41" s="201"/>
      <c r="CT41" s="201"/>
      <c r="CU41" s="201"/>
      <c r="CV41" s="201"/>
      <c r="CW41" s="201"/>
      <c r="CX41" s="201"/>
      <c r="CY41" s="201"/>
      <c r="CZ41" s="201"/>
      <c r="DA41" s="201"/>
      <c r="DB41" s="201"/>
      <c r="DC41" s="201"/>
      <c r="DD41" s="201"/>
      <c r="DE41" s="201"/>
      <c r="DF41" s="201"/>
      <c r="DG41" s="201"/>
      <c r="DH41" s="201"/>
      <c r="DI41" s="201"/>
      <c r="DJ41" s="201"/>
      <c r="DK41" s="201"/>
      <c r="DL41" s="201"/>
      <c r="DM41" s="201"/>
      <c r="DN41" s="201"/>
      <c r="DO41" s="201"/>
      <c r="DP41" s="201"/>
      <c r="DQ41" s="201"/>
      <c r="DR41" s="201"/>
      <c r="DS41" s="201"/>
      <c r="DT41" s="201"/>
      <c r="DU41" s="201"/>
      <c r="DV41" s="201"/>
      <c r="DW41" s="201"/>
      <c r="DX41" s="201"/>
      <c r="DY41" s="201"/>
      <c r="DZ41" s="201"/>
      <c r="EA41" s="201"/>
      <c r="EB41" s="201"/>
      <c r="EC41" s="201"/>
      <c r="ED41" s="201"/>
      <c r="EE41" s="201"/>
      <c r="EF41" s="201"/>
      <c r="EG41" s="201"/>
      <c r="EH41" s="201"/>
      <c r="EI41" s="201"/>
      <c r="EJ41" s="201"/>
    </row>
    <row r="42" spans="1:140">
      <c r="B42" s="106"/>
      <c r="C42" s="140"/>
      <c r="D42" s="140"/>
      <c r="E42" s="140"/>
      <c r="F42" s="140"/>
      <c r="G42" s="140"/>
      <c r="H42" s="140"/>
      <c r="I42" s="210"/>
      <c r="J42" s="184"/>
      <c r="N42" s="209"/>
      <c r="O42" s="196"/>
      <c r="P42" s="196"/>
      <c r="Q42" s="196"/>
      <c r="R42" s="196"/>
      <c r="S42" s="196"/>
      <c r="T42" s="196"/>
      <c r="U42" s="197"/>
    </row>
    <row r="43" spans="1:140" s="211" customFormat="1">
      <c r="A43" s="175"/>
      <c r="B43" s="100" t="s">
        <v>144</v>
      </c>
      <c r="C43" s="159"/>
      <c r="D43" s="159"/>
      <c r="E43" s="159"/>
      <c r="F43" s="159"/>
      <c r="G43" s="159"/>
      <c r="H43" s="159"/>
      <c r="I43" s="210"/>
      <c r="J43" s="184"/>
      <c r="K43" s="176"/>
      <c r="L43" s="176"/>
      <c r="M43" s="176"/>
      <c r="N43" s="191" t="str">
        <f t="shared" ref="N43:N55" si="6">B43</f>
        <v xml:space="preserve">Note Payable (Debt) </v>
      </c>
      <c r="O43" s="208"/>
      <c r="P43" s="208"/>
      <c r="Q43" s="208"/>
      <c r="R43" s="208"/>
      <c r="S43" s="208"/>
      <c r="T43" s="208"/>
      <c r="U43" s="197"/>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76"/>
      <c r="BF43" s="176"/>
      <c r="BG43" s="176"/>
      <c r="BH43" s="176"/>
      <c r="BI43" s="176"/>
      <c r="BJ43" s="176"/>
      <c r="BK43" s="176"/>
      <c r="BL43" s="176"/>
      <c r="BM43" s="176"/>
      <c r="BN43" s="176"/>
      <c r="BO43" s="176"/>
      <c r="BP43" s="176"/>
      <c r="BQ43" s="176"/>
      <c r="BR43" s="176"/>
      <c r="BS43" s="176"/>
      <c r="BT43" s="176"/>
      <c r="BU43" s="176"/>
      <c r="BV43" s="176"/>
      <c r="BW43" s="176"/>
      <c r="BX43" s="176"/>
      <c r="BY43" s="176"/>
      <c r="BZ43" s="176"/>
      <c r="CA43" s="176"/>
      <c r="CB43" s="176"/>
      <c r="CC43" s="176"/>
      <c r="CD43" s="176"/>
      <c r="CE43" s="176"/>
      <c r="CF43" s="176"/>
      <c r="CG43" s="176"/>
      <c r="CH43" s="176"/>
      <c r="CI43" s="176"/>
      <c r="CJ43" s="176"/>
      <c r="CK43" s="176"/>
      <c r="CL43" s="176"/>
      <c r="CM43" s="176"/>
      <c r="CN43" s="176"/>
      <c r="CO43" s="176"/>
      <c r="CP43" s="176"/>
      <c r="CQ43" s="176"/>
      <c r="CR43" s="176"/>
      <c r="CS43" s="176"/>
      <c r="CT43" s="176"/>
      <c r="CU43" s="176"/>
      <c r="CV43" s="176"/>
      <c r="CW43" s="176"/>
      <c r="CX43" s="176"/>
      <c r="CY43" s="176"/>
      <c r="CZ43" s="176"/>
      <c r="DA43" s="176"/>
      <c r="DB43" s="176"/>
      <c r="DC43" s="176"/>
      <c r="DD43" s="176"/>
      <c r="DE43" s="176"/>
      <c r="DF43" s="176"/>
      <c r="DG43" s="176"/>
      <c r="DH43" s="176"/>
      <c r="DI43" s="176"/>
      <c r="DJ43" s="176"/>
      <c r="DK43" s="176"/>
      <c r="DL43" s="176"/>
      <c r="DM43" s="176"/>
      <c r="DN43" s="176"/>
      <c r="DO43" s="176"/>
      <c r="DP43" s="176"/>
      <c r="DQ43" s="176"/>
      <c r="DR43" s="176"/>
      <c r="DS43" s="176"/>
      <c r="DT43" s="176"/>
      <c r="DU43" s="176"/>
      <c r="DV43" s="176"/>
      <c r="DW43" s="176"/>
      <c r="DX43" s="176"/>
      <c r="DY43" s="176"/>
      <c r="DZ43" s="176"/>
      <c r="EA43" s="176"/>
      <c r="EB43" s="176"/>
      <c r="EC43" s="176"/>
      <c r="ED43" s="176"/>
      <c r="EE43" s="176"/>
      <c r="EF43" s="176"/>
      <c r="EG43" s="176"/>
      <c r="EH43" s="176"/>
      <c r="EI43" s="176"/>
      <c r="EJ43" s="176"/>
    </row>
    <row r="44" spans="1:140" s="175" customFormat="1">
      <c r="B44" s="106"/>
      <c r="C44" s="142"/>
      <c r="D44" s="142"/>
      <c r="E44" s="142"/>
      <c r="F44" s="142"/>
      <c r="G44" s="142"/>
      <c r="H44" s="142"/>
      <c r="I44" s="207"/>
      <c r="J44" s="184"/>
      <c r="K44" s="176"/>
      <c r="L44" s="176"/>
      <c r="M44" s="176"/>
      <c r="N44" s="209">
        <f t="shared" si="6"/>
        <v>0</v>
      </c>
      <c r="O44" s="196">
        <f>C44*BS!$B$9</f>
        <v>0</v>
      </c>
      <c r="P44" s="196">
        <f>D44*BS!$B$9</f>
        <v>0</v>
      </c>
      <c r="Q44" s="196">
        <f>E44*BS!$B$9</f>
        <v>0</v>
      </c>
      <c r="R44" s="196">
        <f>F44*BS!$B$9</f>
        <v>0</v>
      </c>
      <c r="S44" s="196">
        <f>G44*BS!$B$9</f>
        <v>0</v>
      </c>
      <c r="T44" s="196">
        <f>H44*BS!$B$9</f>
        <v>0</v>
      </c>
      <c r="U44" s="197">
        <f t="shared" ref="U44:U55" si="7">I44</f>
        <v>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76"/>
      <c r="BF44" s="176"/>
      <c r="BG44" s="176"/>
      <c r="BH44" s="176"/>
      <c r="BI44" s="176"/>
      <c r="BJ44" s="176"/>
      <c r="BK44" s="176"/>
      <c r="BL44" s="176"/>
      <c r="BM44" s="176"/>
      <c r="BN44" s="176"/>
      <c r="BO44" s="176"/>
      <c r="BP44" s="176"/>
      <c r="BQ44" s="176"/>
      <c r="BR44" s="176"/>
      <c r="BS44" s="176"/>
      <c r="BT44" s="176"/>
      <c r="BU44" s="176"/>
      <c r="BV44" s="176"/>
      <c r="BW44" s="176"/>
      <c r="BX44" s="176"/>
      <c r="BY44" s="176"/>
      <c r="BZ44" s="176"/>
      <c r="CA44" s="176"/>
      <c r="CB44" s="176"/>
      <c r="CC44" s="176"/>
      <c r="CD44" s="176"/>
      <c r="CE44" s="176"/>
      <c r="CF44" s="176"/>
      <c r="CG44" s="176"/>
      <c r="CH44" s="176"/>
      <c r="CI44" s="176"/>
      <c r="CJ44" s="176"/>
      <c r="CK44" s="176"/>
      <c r="CL44" s="176"/>
      <c r="CM44" s="176"/>
      <c r="CN44" s="176"/>
      <c r="CO44" s="176"/>
      <c r="CP44" s="176"/>
      <c r="CQ44" s="176"/>
      <c r="CR44" s="176"/>
      <c r="CS44" s="176"/>
      <c r="CT44" s="176"/>
      <c r="CU44" s="176"/>
      <c r="CV44" s="176"/>
      <c r="CW44" s="176"/>
      <c r="CX44" s="176"/>
      <c r="CY44" s="176"/>
      <c r="CZ44" s="176"/>
      <c r="DA44" s="176"/>
      <c r="DB44" s="176"/>
      <c r="DC44" s="176"/>
      <c r="DD44" s="176"/>
      <c r="DE44" s="176"/>
      <c r="DF44" s="176"/>
      <c r="DG44" s="176"/>
      <c r="DH44" s="176"/>
      <c r="DI44" s="176"/>
      <c r="DJ44" s="176"/>
      <c r="DK44" s="176"/>
      <c r="DL44" s="176"/>
      <c r="DM44" s="176"/>
      <c r="DN44" s="176"/>
      <c r="DO44" s="176"/>
      <c r="DP44" s="176"/>
      <c r="DQ44" s="176"/>
      <c r="DR44" s="176"/>
      <c r="DS44" s="176"/>
      <c r="DT44" s="176"/>
      <c r="DU44" s="176"/>
      <c r="DV44" s="176"/>
      <c r="DW44" s="176"/>
      <c r="DX44" s="176"/>
      <c r="DY44" s="176"/>
      <c r="DZ44" s="176"/>
      <c r="EA44" s="176"/>
      <c r="EB44" s="176"/>
      <c r="EC44" s="176"/>
      <c r="ED44" s="176"/>
      <c r="EE44" s="176"/>
      <c r="EF44" s="176"/>
      <c r="EG44" s="176"/>
      <c r="EH44" s="176"/>
      <c r="EI44" s="176"/>
      <c r="EJ44" s="176"/>
    </row>
    <row r="45" spans="1:140" s="175" customFormat="1">
      <c r="B45" s="106"/>
      <c r="C45" s="142"/>
      <c r="D45" s="142"/>
      <c r="E45" s="142"/>
      <c r="F45" s="142"/>
      <c r="G45" s="142"/>
      <c r="H45" s="142"/>
      <c r="I45" s="207"/>
      <c r="J45" s="184"/>
      <c r="K45" s="176"/>
      <c r="L45" s="176"/>
      <c r="M45" s="176"/>
      <c r="N45" s="209">
        <f t="shared" si="6"/>
        <v>0</v>
      </c>
      <c r="O45" s="196">
        <f>C45*BS!$B$9</f>
        <v>0</v>
      </c>
      <c r="P45" s="196">
        <f>D45*BS!$B$9</f>
        <v>0</v>
      </c>
      <c r="Q45" s="196">
        <f>E45*BS!$B$9</f>
        <v>0</v>
      </c>
      <c r="R45" s="196">
        <f>F45*BS!$B$9</f>
        <v>0</v>
      </c>
      <c r="S45" s="196">
        <f>G45*BS!$B$9</f>
        <v>0</v>
      </c>
      <c r="T45" s="196">
        <f>H45*BS!$B$9</f>
        <v>0</v>
      </c>
      <c r="U45" s="197">
        <f t="shared" si="7"/>
        <v>0</v>
      </c>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c r="CS45" s="176"/>
      <c r="CT45" s="176"/>
      <c r="CU45" s="176"/>
      <c r="CV45" s="176"/>
      <c r="CW45" s="176"/>
      <c r="CX45" s="176"/>
      <c r="CY45" s="176"/>
      <c r="CZ45" s="176"/>
      <c r="DA45" s="176"/>
      <c r="DB45" s="176"/>
      <c r="DC45" s="176"/>
      <c r="DD45" s="176"/>
      <c r="DE45" s="176"/>
      <c r="DF45" s="176"/>
      <c r="DG45" s="176"/>
      <c r="DH45" s="176"/>
      <c r="DI45" s="176"/>
      <c r="DJ45" s="176"/>
      <c r="DK45" s="176"/>
      <c r="DL45" s="176"/>
      <c r="DM45" s="176"/>
      <c r="DN45" s="176"/>
      <c r="DO45" s="176"/>
      <c r="DP45" s="176"/>
      <c r="DQ45" s="176"/>
      <c r="DR45" s="176"/>
      <c r="DS45" s="176"/>
      <c r="DT45" s="176"/>
      <c r="DU45" s="176"/>
      <c r="DV45" s="176"/>
      <c r="DW45" s="176"/>
      <c r="DX45" s="176"/>
      <c r="DY45" s="176"/>
      <c r="DZ45" s="176"/>
      <c r="EA45" s="176"/>
      <c r="EB45" s="176"/>
      <c r="EC45" s="176"/>
      <c r="ED45" s="176"/>
      <c r="EE45" s="176"/>
      <c r="EF45" s="176"/>
      <c r="EG45" s="176"/>
      <c r="EH45" s="176"/>
      <c r="EI45" s="176"/>
      <c r="EJ45" s="176"/>
    </row>
    <row r="46" spans="1:140" s="175" customFormat="1">
      <c r="B46" s="106"/>
      <c r="C46" s="142"/>
      <c r="D46" s="142"/>
      <c r="E46" s="142"/>
      <c r="F46" s="142"/>
      <c r="G46" s="142"/>
      <c r="H46" s="142"/>
      <c r="I46" s="207"/>
      <c r="J46" s="184"/>
      <c r="K46" s="176"/>
      <c r="L46" s="176"/>
      <c r="M46" s="176"/>
      <c r="N46" s="209">
        <f t="shared" si="6"/>
        <v>0</v>
      </c>
      <c r="O46" s="196">
        <f>C46*BS!$B$9</f>
        <v>0</v>
      </c>
      <c r="P46" s="196">
        <f>D46*BS!$B$9</f>
        <v>0</v>
      </c>
      <c r="Q46" s="196">
        <f>E46*BS!$B$9</f>
        <v>0</v>
      </c>
      <c r="R46" s="196">
        <f>F46*BS!$B$9</f>
        <v>0</v>
      </c>
      <c r="S46" s="196">
        <f>G46*BS!$B$9</f>
        <v>0</v>
      </c>
      <c r="T46" s="196">
        <f>H46*BS!$B$9</f>
        <v>0</v>
      </c>
      <c r="U46" s="197">
        <f t="shared" si="7"/>
        <v>0</v>
      </c>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176"/>
      <c r="BB46" s="176"/>
      <c r="BC46" s="176"/>
      <c r="BD46" s="176"/>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c r="CS46" s="176"/>
      <c r="CT46" s="176"/>
      <c r="CU46" s="176"/>
      <c r="CV46" s="176"/>
      <c r="CW46" s="176"/>
      <c r="CX46" s="176"/>
      <c r="CY46" s="176"/>
      <c r="CZ46" s="176"/>
      <c r="DA46" s="176"/>
      <c r="DB46" s="176"/>
      <c r="DC46" s="176"/>
      <c r="DD46" s="176"/>
      <c r="DE46" s="176"/>
      <c r="DF46" s="176"/>
      <c r="DG46" s="176"/>
      <c r="DH46" s="176"/>
      <c r="DI46" s="176"/>
      <c r="DJ46" s="176"/>
      <c r="DK46" s="176"/>
      <c r="DL46" s="176"/>
      <c r="DM46" s="176"/>
      <c r="DN46" s="176"/>
      <c r="DO46" s="176"/>
      <c r="DP46" s="176"/>
      <c r="DQ46" s="176"/>
      <c r="DR46" s="176"/>
      <c r="DS46" s="176"/>
      <c r="DT46" s="176"/>
      <c r="DU46" s="176"/>
      <c r="DV46" s="176"/>
      <c r="DW46" s="176"/>
      <c r="DX46" s="176"/>
      <c r="DY46" s="176"/>
      <c r="DZ46" s="176"/>
      <c r="EA46" s="176"/>
      <c r="EB46" s="176"/>
      <c r="EC46" s="176"/>
      <c r="ED46" s="176"/>
      <c r="EE46" s="176"/>
      <c r="EF46" s="176"/>
      <c r="EG46" s="176"/>
      <c r="EH46" s="176"/>
      <c r="EI46" s="176"/>
      <c r="EJ46" s="176"/>
    </row>
    <row r="47" spans="1:140" s="175" customFormat="1">
      <c r="B47" s="106"/>
      <c r="C47" s="142"/>
      <c r="D47" s="142"/>
      <c r="E47" s="142"/>
      <c r="F47" s="142"/>
      <c r="G47" s="142"/>
      <c r="H47" s="142"/>
      <c r="I47" s="207"/>
      <c r="J47" s="184"/>
      <c r="K47" s="176"/>
      <c r="L47" s="176"/>
      <c r="M47" s="176"/>
      <c r="N47" s="209">
        <f t="shared" si="6"/>
        <v>0</v>
      </c>
      <c r="O47" s="196">
        <f>C47*BS!$B$9</f>
        <v>0</v>
      </c>
      <c r="P47" s="196">
        <f>D47*BS!$B$9</f>
        <v>0</v>
      </c>
      <c r="Q47" s="196">
        <f>E47*BS!$B$9</f>
        <v>0</v>
      </c>
      <c r="R47" s="196">
        <f>F47*BS!$B$9</f>
        <v>0</v>
      </c>
      <c r="S47" s="196">
        <f>G47*BS!$B$9</f>
        <v>0</v>
      </c>
      <c r="T47" s="196">
        <f>H47*BS!$B$9</f>
        <v>0</v>
      </c>
      <c r="U47" s="197">
        <f t="shared" si="7"/>
        <v>0</v>
      </c>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6"/>
      <c r="BG47" s="176"/>
      <c r="BH47" s="176"/>
      <c r="BI47" s="176"/>
      <c r="BJ47" s="176"/>
      <c r="BK47" s="176"/>
      <c r="BL47" s="176"/>
      <c r="BM47" s="176"/>
      <c r="BN47" s="176"/>
      <c r="BO47" s="176"/>
      <c r="BP47" s="176"/>
      <c r="BQ47" s="176"/>
      <c r="BR47" s="176"/>
      <c r="BS47" s="176"/>
      <c r="BT47" s="176"/>
      <c r="BU47" s="176"/>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6"/>
      <c r="CS47" s="176"/>
      <c r="CT47" s="176"/>
      <c r="CU47" s="176"/>
      <c r="CV47" s="176"/>
      <c r="CW47" s="176"/>
      <c r="CX47" s="176"/>
      <c r="CY47" s="176"/>
      <c r="CZ47" s="176"/>
      <c r="DA47" s="176"/>
      <c r="DB47" s="176"/>
      <c r="DC47" s="176"/>
      <c r="DD47" s="176"/>
      <c r="DE47" s="176"/>
      <c r="DF47" s="176"/>
      <c r="DG47" s="176"/>
      <c r="DH47" s="176"/>
      <c r="DI47" s="176"/>
      <c r="DJ47" s="176"/>
      <c r="DK47" s="176"/>
      <c r="DL47" s="176"/>
      <c r="DM47" s="176"/>
      <c r="DN47" s="176"/>
      <c r="DO47" s="176"/>
      <c r="DP47" s="176"/>
      <c r="DQ47" s="176"/>
      <c r="DR47" s="176"/>
      <c r="DS47" s="176"/>
      <c r="DT47" s="176"/>
      <c r="DU47" s="176"/>
      <c r="DV47" s="176"/>
      <c r="DW47" s="176"/>
      <c r="DX47" s="176"/>
      <c r="DY47" s="176"/>
      <c r="DZ47" s="176"/>
      <c r="EA47" s="176"/>
      <c r="EB47" s="176"/>
      <c r="EC47" s="176"/>
      <c r="ED47" s="176"/>
      <c r="EE47" s="176"/>
      <c r="EF47" s="176"/>
      <c r="EG47" s="176"/>
      <c r="EH47" s="176"/>
      <c r="EI47" s="176"/>
      <c r="EJ47" s="176"/>
    </row>
    <row r="48" spans="1:140" s="175" customFormat="1">
      <c r="B48" s="106"/>
      <c r="C48" s="142"/>
      <c r="D48" s="142"/>
      <c r="E48" s="142"/>
      <c r="F48" s="142"/>
      <c r="G48" s="142"/>
      <c r="H48" s="142"/>
      <c r="I48" s="207"/>
      <c r="J48" s="184"/>
      <c r="K48" s="176"/>
      <c r="L48" s="176"/>
      <c r="M48" s="176"/>
      <c r="N48" s="209">
        <f t="shared" si="6"/>
        <v>0</v>
      </c>
      <c r="O48" s="196">
        <f>C48*BS!$B$9</f>
        <v>0</v>
      </c>
      <c r="P48" s="196">
        <f>D48*BS!$B$9</f>
        <v>0</v>
      </c>
      <c r="Q48" s="196">
        <f>E48*BS!$B$9</f>
        <v>0</v>
      </c>
      <c r="R48" s="196">
        <f>F48*BS!$B$9</f>
        <v>0</v>
      </c>
      <c r="S48" s="196">
        <f>G48*BS!$B$9</f>
        <v>0</v>
      </c>
      <c r="T48" s="196">
        <f>H48*BS!$B$9</f>
        <v>0</v>
      </c>
      <c r="U48" s="197">
        <f t="shared" si="7"/>
        <v>0</v>
      </c>
      <c r="V48" s="176"/>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76"/>
      <c r="BF48" s="176"/>
      <c r="BG48" s="176"/>
      <c r="BH48" s="176"/>
      <c r="BI48" s="176"/>
      <c r="BJ48" s="176"/>
      <c r="BK48" s="176"/>
      <c r="BL48" s="176"/>
      <c r="BM48" s="176"/>
      <c r="BN48" s="176"/>
      <c r="BO48" s="176"/>
      <c r="BP48" s="176"/>
      <c r="BQ48" s="176"/>
      <c r="BR48" s="176"/>
      <c r="BS48" s="176"/>
      <c r="BT48" s="176"/>
      <c r="BU48" s="176"/>
      <c r="BV48" s="176"/>
      <c r="BW48" s="176"/>
      <c r="BX48" s="176"/>
      <c r="BY48" s="176"/>
      <c r="BZ48" s="176"/>
      <c r="CA48" s="176"/>
      <c r="CB48" s="176"/>
      <c r="CC48" s="176"/>
      <c r="CD48" s="176"/>
      <c r="CE48" s="176"/>
      <c r="CF48" s="176"/>
      <c r="CG48" s="176"/>
      <c r="CH48" s="176"/>
      <c r="CI48" s="176"/>
      <c r="CJ48" s="176"/>
      <c r="CK48" s="176"/>
      <c r="CL48" s="176"/>
      <c r="CM48" s="176"/>
      <c r="CN48" s="176"/>
      <c r="CO48" s="176"/>
      <c r="CP48" s="176"/>
      <c r="CQ48" s="176"/>
      <c r="CR48" s="176"/>
      <c r="CS48" s="176"/>
      <c r="CT48" s="176"/>
      <c r="CU48" s="176"/>
      <c r="CV48" s="176"/>
      <c r="CW48" s="176"/>
      <c r="CX48" s="176"/>
      <c r="CY48" s="176"/>
      <c r="CZ48" s="176"/>
      <c r="DA48" s="176"/>
      <c r="DB48" s="176"/>
      <c r="DC48" s="176"/>
      <c r="DD48" s="176"/>
      <c r="DE48" s="176"/>
      <c r="DF48" s="176"/>
      <c r="DG48" s="176"/>
      <c r="DH48" s="176"/>
      <c r="DI48" s="176"/>
      <c r="DJ48" s="176"/>
      <c r="DK48" s="176"/>
      <c r="DL48" s="176"/>
      <c r="DM48" s="176"/>
      <c r="DN48" s="176"/>
      <c r="DO48" s="176"/>
      <c r="DP48" s="176"/>
      <c r="DQ48" s="176"/>
      <c r="DR48" s="176"/>
      <c r="DS48" s="176"/>
      <c r="DT48" s="176"/>
      <c r="DU48" s="176"/>
      <c r="DV48" s="176"/>
      <c r="DW48" s="176"/>
      <c r="DX48" s="176"/>
      <c r="DY48" s="176"/>
      <c r="DZ48" s="176"/>
      <c r="EA48" s="176"/>
      <c r="EB48" s="176"/>
      <c r="EC48" s="176"/>
      <c r="ED48" s="176"/>
      <c r="EE48" s="176"/>
      <c r="EF48" s="176"/>
      <c r="EG48" s="176"/>
      <c r="EH48" s="176"/>
      <c r="EI48" s="176"/>
      <c r="EJ48" s="176"/>
    </row>
    <row r="49" spans="2:140" s="175" customFormat="1">
      <c r="B49" s="106"/>
      <c r="C49" s="142"/>
      <c r="D49" s="142"/>
      <c r="E49" s="142"/>
      <c r="F49" s="142"/>
      <c r="G49" s="142"/>
      <c r="H49" s="142"/>
      <c r="I49" s="207"/>
      <c r="J49" s="184"/>
      <c r="K49" s="176"/>
      <c r="L49" s="176"/>
      <c r="M49" s="176"/>
      <c r="N49" s="209">
        <f t="shared" si="6"/>
        <v>0</v>
      </c>
      <c r="O49" s="196">
        <f>C49*BS!$B$9</f>
        <v>0</v>
      </c>
      <c r="P49" s="196">
        <f>D49*BS!$B$9</f>
        <v>0</v>
      </c>
      <c r="Q49" s="196">
        <f>E49*BS!$B$9</f>
        <v>0</v>
      </c>
      <c r="R49" s="196">
        <f>F49*BS!$B$9</f>
        <v>0</v>
      </c>
      <c r="S49" s="196">
        <f>G49*BS!$B$9</f>
        <v>0</v>
      </c>
      <c r="T49" s="196">
        <f>H49*BS!$B$9</f>
        <v>0</v>
      </c>
      <c r="U49" s="197">
        <f t="shared" si="7"/>
        <v>0</v>
      </c>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c r="CS49" s="176"/>
      <c r="CT49" s="176"/>
      <c r="CU49" s="176"/>
      <c r="CV49" s="176"/>
      <c r="CW49" s="176"/>
      <c r="CX49" s="176"/>
      <c r="CY49" s="176"/>
      <c r="CZ49" s="176"/>
      <c r="DA49" s="176"/>
      <c r="DB49" s="176"/>
      <c r="DC49" s="176"/>
      <c r="DD49" s="176"/>
      <c r="DE49" s="176"/>
      <c r="DF49" s="176"/>
      <c r="DG49" s="176"/>
      <c r="DH49" s="176"/>
      <c r="DI49" s="176"/>
      <c r="DJ49" s="176"/>
      <c r="DK49" s="176"/>
      <c r="DL49" s="176"/>
      <c r="DM49" s="176"/>
      <c r="DN49" s="176"/>
      <c r="DO49" s="176"/>
      <c r="DP49" s="176"/>
      <c r="DQ49" s="176"/>
      <c r="DR49" s="176"/>
      <c r="DS49" s="176"/>
      <c r="DT49" s="176"/>
      <c r="DU49" s="176"/>
      <c r="DV49" s="176"/>
      <c r="DW49" s="176"/>
      <c r="DX49" s="176"/>
      <c r="DY49" s="176"/>
      <c r="DZ49" s="176"/>
      <c r="EA49" s="176"/>
      <c r="EB49" s="176"/>
      <c r="EC49" s="176"/>
      <c r="ED49" s="176"/>
      <c r="EE49" s="176"/>
      <c r="EF49" s="176"/>
      <c r="EG49" s="176"/>
      <c r="EH49" s="176"/>
      <c r="EI49" s="176"/>
      <c r="EJ49" s="176"/>
    </row>
    <row r="50" spans="2:140" s="175" customFormat="1">
      <c r="B50" s="106"/>
      <c r="C50" s="142"/>
      <c r="D50" s="142"/>
      <c r="E50" s="142"/>
      <c r="F50" s="142"/>
      <c r="G50" s="142"/>
      <c r="H50" s="142"/>
      <c r="I50" s="207"/>
      <c r="J50" s="184"/>
      <c r="K50" s="176"/>
      <c r="L50" s="176"/>
      <c r="M50" s="176"/>
      <c r="N50" s="209">
        <f t="shared" si="6"/>
        <v>0</v>
      </c>
      <c r="O50" s="196">
        <f>C50*BS!$B$9</f>
        <v>0</v>
      </c>
      <c r="P50" s="196">
        <f>D50*BS!$B$9</f>
        <v>0</v>
      </c>
      <c r="Q50" s="196">
        <f>E50*BS!$B$9</f>
        <v>0</v>
      </c>
      <c r="R50" s="196">
        <f>F50*BS!$B$9</f>
        <v>0</v>
      </c>
      <c r="S50" s="196">
        <f>G50*BS!$B$9</f>
        <v>0</v>
      </c>
      <c r="T50" s="196">
        <f>H50*BS!$B$9</f>
        <v>0</v>
      </c>
      <c r="U50" s="197">
        <f t="shared" si="7"/>
        <v>0</v>
      </c>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c r="CS50" s="176"/>
      <c r="CT50" s="176"/>
      <c r="CU50" s="176"/>
      <c r="CV50" s="176"/>
      <c r="CW50" s="176"/>
      <c r="CX50" s="176"/>
      <c r="CY50" s="176"/>
      <c r="CZ50" s="176"/>
      <c r="DA50" s="176"/>
      <c r="DB50" s="176"/>
      <c r="DC50" s="176"/>
      <c r="DD50" s="176"/>
      <c r="DE50" s="176"/>
      <c r="DF50" s="176"/>
      <c r="DG50" s="176"/>
      <c r="DH50" s="176"/>
      <c r="DI50" s="176"/>
      <c r="DJ50" s="176"/>
      <c r="DK50" s="176"/>
      <c r="DL50" s="176"/>
      <c r="DM50" s="176"/>
      <c r="DN50" s="176"/>
      <c r="DO50" s="176"/>
      <c r="DP50" s="176"/>
      <c r="DQ50" s="176"/>
      <c r="DR50" s="176"/>
      <c r="DS50" s="176"/>
      <c r="DT50" s="176"/>
      <c r="DU50" s="176"/>
      <c r="DV50" s="176"/>
      <c r="DW50" s="176"/>
      <c r="DX50" s="176"/>
      <c r="DY50" s="176"/>
      <c r="DZ50" s="176"/>
      <c r="EA50" s="176"/>
      <c r="EB50" s="176"/>
      <c r="EC50" s="176"/>
      <c r="ED50" s="176"/>
      <c r="EE50" s="176"/>
      <c r="EF50" s="176"/>
      <c r="EG50" s="176"/>
      <c r="EH50" s="176"/>
      <c r="EI50" s="176"/>
      <c r="EJ50" s="176"/>
    </row>
    <row r="51" spans="2:140" s="175" customFormat="1">
      <c r="B51" s="106"/>
      <c r="C51" s="142"/>
      <c r="D51" s="142"/>
      <c r="E51" s="142"/>
      <c r="F51" s="142"/>
      <c r="G51" s="142"/>
      <c r="H51" s="142"/>
      <c r="I51" s="207"/>
      <c r="J51" s="184"/>
      <c r="K51" s="176"/>
      <c r="L51" s="176"/>
      <c r="M51" s="176"/>
      <c r="N51" s="209">
        <f t="shared" si="6"/>
        <v>0</v>
      </c>
      <c r="O51" s="196">
        <f>C51*BS!$B$9</f>
        <v>0</v>
      </c>
      <c r="P51" s="196">
        <f>D51*BS!$B$9</f>
        <v>0</v>
      </c>
      <c r="Q51" s="196">
        <f>E51*BS!$B$9</f>
        <v>0</v>
      </c>
      <c r="R51" s="196">
        <f>F51*BS!$B$9</f>
        <v>0</v>
      </c>
      <c r="S51" s="196">
        <f>G51*BS!$B$9</f>
        <v>0</v>
      </c>
      <c r="T51" s="196">
        <f>H51*BS!$B$9</f>
        <v>0</v>
      </c>
      <c r="U51" s="197">
        <f t="shared" si="7"/>
        <v>0</v>
      </c>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76"/>
      <c r="BF51" s="176"/>
      <c r="BG51" s="176"/>
      <c r="BH51" s="176"/>
      <c r="BI51" s="176"/>
      <c r="BJ51" s="176"/>
      <c r="BK51" s="176"/>
      <c r="BL51" s="176"/>
      <c r="BM51" s="176"/>
      <c r="BN51" s="176"/>
      <c r="BO51" s="176"/>
      <c r="BP51" s="176"/>
      <c r="BQ51" s="176"/>
      <c r="BR51" s="176"/>
      <c r="BS51" s="176"/>
      <c r="BT51" s="176"/>
      <c r="BU51" s="176"/>
      <c r="BV51" s="176"/>
      <c r="BW51" s="176"/>
      <c r="BX51" s="176"/>
      <c r="BY51" s="176"/>
      <c r="BZ51" s="176"/>
      <c r="CA51" s="176"/>
      <c r="CB51" s="176"/>
      <c r="CC51" s="176"/>
      <c r="CD51" s="176"/>
      <c r="CE51" s="176"/>
      <c r="CF51" s="176"/>
      <c r="CG51" s="176"/>
      <c r="CH51" s="176"/>
      <c r="CI51" s="176"/>
      <c r="CJ51" s="176"/>
      <c r="CK51" s="176"/>
      <c r="CL51" s="176"/>
      <c r="CM51" s="176"/>
      <c r="CN51" s="176"/>
      <c r="CO51" s="176"/>
      <c r="CP51" s="176"/>
      <c r="CQ51" s="176"/>
      <c r="CR51" s="176"/>
      <c r="CS51" s="176"/>
      <c r="CT51" s="176"/>
      <c r="CU51" s="176"/>
      <c r="CV51" s="176"/>
      <c r="CW51" s="176"/>
      <c r="CX51" s="176"/>
      <c r="CY51" s="176"/>
      <c r="CZ51" s="176"/>
      <c r="DA51" s="176"/>
      <c r="DB51" s="176"/>
      <c r="DC51" s="176"/>
      <c r="DD51" s="176"/>
      <c r="DE51" s="176"/>
      <c r="DF51" s="176"/>
      <c r="DG51" s="176"/>
      <c r="DH51" s="176"/>
      <c r="DI51" s="176"/>
      <c r="DJ51" s="176"/>
      <c r="DK51" s="176"/>
      <c r="DL51" s="176"/>
      <c r="DM51" s="176"/>
      <c r="DN51" s="176"/>
      <c r="DO51" s="176"/>
      <c r="DP51" s="176"/>
      <c r="DQ51" s="176"/>
      <c r="DR51" s="176"/>
      <c r="DS51" s="176"/>
      <c r="DT51" s="176"/>
      <c r="DU51" s="176"/>
      <c r="DV51" s="176"/>
      <c r="DW51" s="176"/>
      <c r="DX51" s="176"/>
      <c r="DY51" s="176"/>
      <c r="DZ51" s="176"/>
      <c r="EA51" s="176"/>
      <c r="EB51" s="176"/>
      <c r="EC51" s="176"/>
      <c r="ED51" s="176"/>
      <c r="EE51" s="176"/>
      <c r="EF51" s="176"/>
      <c r="EG51" s="176"/>
      <c r="EH51" s="176"/>
      <c r="EI51" s="176"/>
      <c r="EJ51" s="176"/>
    </row>
    <row r="52" spans="2:140" s="175" customFormat="1">
      <c r="B52" s="106"/>
      <c r="C52" s="142"/>
      <c r="D52" s="142"/>
      <c r="E52" s="142"/>
      <c r="F52" s="142"/>
      <c r="G52" s="142"/>
      <c r="H52" s="142"/>
      <c r="I52" s="207"/>
      <c r="J52" s="184"/>
      <c r="K52" s="176"/>
      <c r="L52" s="176"/>
      <c r="M52" s="176"/>
      <c r="N52" s="209">
        <f t="shared" si="6"/>
        <v>0</v>
      </c>
      <c r="O52" s="196">
        <f>C52*BS!$B$9</f>
        <v>0</v>
      </c>
      <c r="P52" s="196">
        <f>D52*BS!$B$9</f>
        <v>0</v>
      </c>
      <c r="Q52" s="196">
        <f>E52*BS!$B$9</f>
        <v>0</v>
      </c>
      <c r="R52" s="196">
        <f>F52*BS!$B$9</f>
        <v>0</v>
      </c>
      <c r="S52" s="196">
        <f>G52*BS!$B$9</f>
        <v>0</v>
      </c>
      <c r="T52" s="196">
        <f>H52*BS!$B$9</f>
        <v>0</v>
      </c>
      <c r="U52" s="197">
        <f t="shared" si="7"/>
        <v>0</v>
      </c>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c r="CS52" s="176"/>
      <c r="CT52" s="176"/>
      <c r="CU52" s="176"/>
      <c r="CV52" s="176"/>
      <c r="CW52" s="176"/>
      <c r="CX52" s="176"/>
      <c r="CY52" s="176"/>
      <c r="CZ52" s="176"/>
      <c r="DA52" s="176"/>
      <c r="DB52" s="176"/>
      <c r="DC52" s="176"/>
      <c r="DD52" s="176"/>
      <c r="DE52" s="176"/>
      <c r="DF52" s="176"/>
      <c r="DG52" s="176"/>
      <c r="DH52" s="176"/>
      <c r="DI52" s="176"/>
      <c r="DJ52" s="176"/>
      <c r="DK52" s="176"/>
      <c r="DL52" s="176"/>
      <c r="DM52" s="176"/>
      <c r="DN52" s="176"/>
      <c r="DO52" s="176"/>
      <c r="DP52" s="176"/>
      <c r="DQ52" s="176"/>
      <c r="DR52" s="176"/>
      <c r="DS52" s="176"/>
      <c r="DT52" s="176"/>
      <c r="DU52" s="176"/>
      <c r="DV52" s="176"/>
      <c r="DW52" s="176"/>
      <c r="DX52" s="176"/>
      <c r="DY52" s="176"/>
      <c r="DZ52" s="176"/>
      <c r="EA52" s="176"/>
      <c r="EB52" s="176"/>
      <c r="EC52" s="176"/>
      <c r="ED52" s="176"/>
      <c r="EE52" s="176"/>
      <c r="EF52" s="176"/>
      <c r="EG52" s="176"/>
      <c r="EH52" s="176"/>
      <c r="EI52" s="176"/>
      <c r="EJ52" s="176"/>
    </row>
    <row r="53" spans="2:140" s="175" customFormat="1">
      <c r="B53" s="106"/>
      <c r="C53" s="142"/>
      <c r="D53" s="142"/>
      <c r="E53" s="142"/>
      <c r="F53" s="142"/>
      <c r="G53" s="142"/>
      <c r="H53" s="142"/>
      <c r="I53" s="207"/>
      <c r="J53" s="184"/>
      <c r="K53" s="176"/>
      <c r="L53" s="176"/>
      <c r="M53" s="176"/>
      <c r="N53" s="209">
        <f t="shared" si="6"/>
        <v>0</v>
      </c>
      <c r="O53" s="196">
        <f>C53*BS!$B$9</f>
        <v>0</v>
      </c>
      <c r="P53" s="196">
        <f>D53*BS!$B$9</f>
        <v>0</v>
      </c>
      <c r="Q53" s="196">
        <f>E53*BS!$B$9</f>
        <v>0</v>
      </c>
      <c r="R53" s="196">
        <f>F53*BS!$B$9</f>
        <v>0</v>
      </c>
      <c r="S53" s="196">
        <f>G53*BS!$B$9</f>
        <v>0</v>
      </c>
      <c r="T53" s="196">
        <f>H53*BS!$B$9</f>
        <v>0</v>
      </c>
      <c r="U53" s="197">
        <f t="shared" si="7"/>
        <v>0</v>
      </c>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c r="CS53" s="176"/>
      <c r="CT53" s="176"/>
      <c r="CU53" s="176"/>
      <c r="CV53" s="176"/>
      <c r="CW53" s="176"/>
      <c r="CX53" s="176"/>
      <c r="CY53" s="176"/>
      <c r="CZ53" s="176"/>
      <c r="DA53" s="176"/>
      <c r="DB53" s="176"/>
      <c r="DC53" s="176"/>
      <c r="DD53" s="176"/>
      <c r="DE53" s="176"/>
      <c r="DF53" s="176"/>
      <c r="DG53" s="176"/>
      <c r="DH53" s="176"/>
      <c r="DI53" s="176"/>
      <c r="DJ53" s="176"/>
      <c r="DK53" s="176"/>
      <c r="DL53" s="176"/>
      <c r="DM53" s="176"/>
      <c r="DN53" s="176"/>
      <c r="DO53" s="176"/>
      <c r="DP53" s="176"/>
      <c r="DQ53" s="176"/>
      <c r="DR53" s="176"/>
      <c r="DS53" s="176"/>
      <c r="DT53" s="176"/>
      <c r="DU53" s="176"/>
      <c r="DV53" s="176"/>
      <c r="DW53" s="176"/>
      <c r="DX53" s="176"/>
      <c r="DY53" s="176"/>
      <c r="DZ53" s="176"/>
      <c r="EA53" s="176"/>
      <c r="EB53" s="176"/>
      <c r="EC53" s="176"/>
      <c r="ED53" s="176"/>
      <c r="EE53" s="176"/>
      <c r="EF53" s="176"/>
      <c r="EG53" s="176"/>
      <c r="EH53" s="176"/>
      <c r="EI53" s="176"/>
      <c r="EJ53" s="176"/>
    </row>
    <row r="54" spans="2:140" s="175" customFormat="1">
      <c r="B54" s="106"/>
      <c r="C54" s="142"/>
      <c r="D54" s="142"/>
      <c r="E54" s="142"/>
      <c r="F54" s="142"/>
      <c r="G54" s="142"/>
      <c r="H54" s="142"/>
      <c r="I54" s="207"/>
      <c r="J54" s="184"/>
      <c r="K54" s="176"/>
      <c r="L54" s="176"/>
      <c r="M54" s="176"/>
      <c r="N54" s="209">
        <f t="shared" si="6"/>
        <v>0</v>
      </c>
      <c r="O54" s="196">
        <f>C54*BS!$B$9</f>
        <v>0</v>
      </c>
      <c r="P54" s="196">
        <f>D54*BS!$B$9</f>
        <v>0</v>
      </c>
      <c r="Q54" s="196">
        <f>E54*BS!$B$9</f>
        <v>0</v>
      </c>
      <c r="R54" s="196">
        <f>F54*BS!$B$9</f>
        <v>0</v>
      </c>
      <c r="S54" s="196">
        <f>G54*BS!$B$9</f>
        <v>0</v>
      </c>
      <c r="T54" s="196">
        <f>H54*BS!$B$9</f>
        <v>0</v>
      </c>
      <c r="U54" s="197">
        <f t="shared" si="7"/>
        <v>0</v>
      </c>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c r="BG54" s="176"/>
      <c r="BH54" s="176"/>
      <c r="BI54" s="176"/>
      <c r="BJ54" s="176"/>
      <c r="BK54" s="176"/>
      <c r="BL54" s="176"/>
      <c r="BM54" s="176"/>
      <c r="BN54" s="17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c r="CS54" s="176"/>
      <c r="CT54" s="176"/>
      <c r="CU54" s="176"/>
      <c r="CV54" s="176"/>
      <c r="CW54" s="176"/>
      <c r="CX54" s="176"/>
      <c r="CY54" s="176"/>
      <c r="CZ54" s="176"/>
      <c r="DA54" s="176"/>
      <c r="DB54" s="176"/>
      <c r="DC54" s="176"/>
      <c r="DD54" s="176"/>
      <c r="DE54" s="176"/>
      <c r="DF54" s="176"/>
      <c r="DG54" s="176"/>
      <c r="DH54" s="176"/>
      <c r="DI54" s="176"/>
      <c r="DJ54" s="176"/>
      <c r="DK54" s="176"/>
      <c r="DL54" s="176"/>
      <c r="DM54" s="176"/>
      <c r="DN54" s="176"/>
      <c r="DO54" s="176"/>
      <c r="DP54" s="176"/>
      <c r="DQ54" s="176"/>
      <c r="DR54" s="176"/>
      <c r="DS54" s="176"/>
      <c r="DT54" s="176"/>
      <c r="DU54" s="176"/>
      <c r="DV54" s="176"/>
      <c r="DW54" s="176"/>
      <c r="DX54" s="176"/>
      <c r="DY54" s="176"/>
      <c r="DZ54" s="176"/>
      <c r="EA54" s="176"/>
      <c r="EB54" s="176"/>
      <c r="EC54" s="176"/>
      <c r="ED54" s="176"/>
      <c r="EE54" s="176"/>
      <c r="EF54" s="176"/>
      <c r="EG54" s="176"/>
      <c r="EH54" s="176"/>
      <c r="EI54" s="176"/>
      <c r="EJ54" s="176"/>
    </row>
    <row r="55" spans="2:140" s="198" customFormat="1">
      <c r="B55" s="100" t="s">
        <v>128</v>
      </c>
      <c r="C55" s="159">
        <f t="shared" ref="C55:H55" si="8">SUM(C44:C54)</f>
        <v>0</v>
      </c>
      <c r="D55" s="159">
        <f t="shared" si="8"/>
        <v>0</v>
      </c>
      <c r="E55" s="159">
        <f t="shared" si="8"/>
        <v>0</v>
      </c>
      <c r="F55" s="159">
        <f t="shared" si="8"/>
        <v>0</v>
      </c>
      <c r="G55" s="159">
        <f t="shared" si="8"/>
        <v>0</v>
      </c>
      <c r="H55" s="159">
        <f t="shared" si="8"/>
        <v>0</v>
      </c>
      <c r="I55" s="210"/>
      <c r="J55" s="200"/>
      <c r="K55" s="201"/>
      <c r="L55" s="201"/>
      <c r="M55" s="201"/>
      <c r="N55" s="191" t="str">
        <f t="shared" si="6"/>
        <v xml:space="preserve">Total </v>
      </c>
      <c r="O55" s="202">
        <f>C55*BS!$B$9</f>
        <v>0</v>
      </c>
      <c r="P55" s="202">
        <f>D55*BS!$B$9</f>
        <v>0</v>
      </c>
      <c r="Q55" s="202">
        <f>E55*BS!$B$9</f>
        <v>0</v>
      </c>
      <c r="R55" s="202">
        <f>F55*BS!$B$9</f>
        <v>0</v>
      </c>
      <c r="S55" s="202">
        <f>G55*BS!$B$9</f>
        <v>0</v>
      </c>
      <c r="T55" s="202">
        <f>H55*BS!$B$9</f>
        <v>0</v>
      </c>
      <c r="U55" s="197">
        <f t="shared" si="7"/>
        <v>0</v>
      </c>
      <c r="V55" s="201"/>
      <c r="W55" s="201"/>
      <c r="X55" s="201"/>
      <c r="Y55" s="201"/>
      <c r="Z55" s="201"/>
      <c r="AA55" s="201"/>
      <c r="AB55" s="201"/>
      <c r="AC55" s="201"/>
      <c r="AD55" s="201"/>
      <c r="AE55" s="201"/>
      <c r="AF55" s="201"/>
      <c r="AG55" s="201"/>
      <c r="AH55" s="201"/>
      <c r="AI55" s="201"/>
      <c r="AJ55" s="201"/>
      <c r="AK55" s="201"/>
      <c r="AL55" s="201"/>
      <c r="AM55" s="201"/>
      <c r="AN55" s="201"/>
      <c r="AO55" s="201"/>
      <c r="AP55" s="201"/>
      <c r="AQ55" s="201"/>
      <c r="AR55" s="201"/>
      <c r="AS55" s="201"/>
      <c r="AT55" s="201"/>
      <c r="AU55" s="201"/>
      <c r="AV55" s="201"/>
      <c r="AW55" s="201"/>
      <c r="AX55" s="201"/>
      <c r="AY55" s="201"/>
      <c r="AZ55" s="201"/>
      <c r="BA55" s="201"/>
      <c r="BB55" s="201"/>
      <c r="BC55" s="201"/>
      <c r="BD55" s="201"/>
      <c r="BE55" s="201"/>
      <c r="BF55" s="201"/>
      <c r="BG55" s="201"/>
      <c r="BH55" s="201"/>
      <c r="BI55" s="201"/>
      <c r="BJ55" s="201"/>
      <c r="BK55" s="201"/>
      <c r="BL55" s="201"/>
      <c r="BM55" s="201"/>
      <c r="BN55" s="201"/>
      <c r="BO55" s="201"/>
      <c r="BP55" s="201"/>
      <c r="BQ55" s="201"/>
      <c r="BR55" s="201"/>
      <c r="BS55" s="201"/>
      <c r="BT55" s="201"/>
      <c r="BU55" s="201"/>
      <c r="BV55" s="201"/>
      <c r="BW55" s="201"/>
      <c r="BX55" s="201"/>
      <c r="BY55" s="201"/>
      <c r="BZ55" s="201"/>
      <c r="CA55" s="201"/>
      <c r="CB55" s="201"/>
      <c r="CC55" s="201"/>
      <c r="CD55" s="201"/>
      <c r="CE55" s="201"/>
      <c r="CF55" s="201"/>
      <c r="CG55" s="201"/>
      <c r="CH55" s="201"/>
      <c r="CI55" s="201"/>
      <c r="CJ55" s="201"/>
      <c r="CK55" s="201"/>
      <c r="CL55" s="201"/>
      <c r="CM55" s="201"/>
      <c r="CN55" s="201"/>
      <c r="CO55" s="201"/>
      <c r="CP55" s="201"/>
      <c r="CQ55" s="201"/>
      <c r="CR55" s="201"/>
      <c r="CS55" s="201"/>
      <c r="CT55" s="201"/>
      <c r="CU55" s="201"/>
      <c r="CV55" s="201"/>
      <c r="CW55" s="201"/>
      <c r="CX55" s="201"/>
      <c r="CY55" s="201"/>
      <c r="CZ55" s="201"/>
      <c r="DA55" s="201"/>
      <c r="DB55" s="201"/>
      <c r="DC55" s="201"/>
      <c r="DD55" s="201"/>
      <c r="DE55" s="201"/>
      <c r="DF55" s="201"/>
      <c r="DG55" s="201"/>
      <c r="DH55" s="201"/>
      <c r="DI55" s="201"/>
      <c r="DJ55" s="201"/>
      <c r="DK55" s="201"/>
      <c r="DL55" s="201"/>
      <c r="DM55" s="201"/>
      <c r="DN55" s="201"/>
      <c r="DO55" s="201"/>
      <c r="DP55" s="201"/>
      <c r="DQ55" s="201"/>
      <c r="DR55" s="201"/>
      <c r="DS55" s="201"/>
      <c r="DT55" s="201"/>
      <c r="DU55" s="201"/>
      <c r="DV55" s="201"/>
      <c r="DW55" s="201"/>
      <c r="DX55" s="201"/>
      <c r="DY55" s="201"/>
      <c r="DZ55" s="201"/>
      <c r="EA55" s="201"/>
      <c r="EB55" s="201"/>
      <c r="EC55" s="201"/>
      <c r="ED55" s="201"/>
      <c r="EE55" s="201"/>
      <c r="EF55" s="201"/>
      <c r="EG55" s="201"/>
      <c r="EH55" s="201"/>
      <c r="EI55" s="201"/>
      <c r="EJ55" s="201"/>
    </row>
    <row r="56" spans="2:140">
      <c r="B56" s="106"/>
      <c r="C56" s="142"/>
      <c r="D56" s="142"/>
      <c r="E56" s="142"/>
      <c r="F56" s="142"/>
      <c r="G56" s="142"/>
      <c r="H56" s="142"/>
      <c r="I56" s="207"/>
      <c r="J56" s="184"/>
      <c r="N56" s="209"/>
      <c r="O56" s="196"/>
      <c r="P56" s="196"/>
      <c r="Q56" s="196"/>
      <c r="R56" s="196"/>
      <c r="S56" s="196"/>
      <c r="T56" s="196"/>
      <c r="U56" s="197"/>
    </row>
    <row r="57" spans="2:140">
      <c r="B57" s="100" t="s">
        <v>66</v>
      </c>
      <c r="C57" s="189"/>
      <c r="D57" s="189"/>
      <c r="E57" s="189"/>
      <c r="F57" s="189"/>
      <c r="G57" s="189"/>
      <c r="H57" s="189"/>
      <c r="I57" s="207"/>
      <c r="J57" s="184"/>
      <c r="N57" s="191" t="str">
        <f t="shared" ref="N57:N67" si="9">B57</f>
        <v xml:space="preserve">Accounts Payable </v>
      </c>
      <c r="O57" s="208"/>
      <c r="P57" s="208"/>
      <c r="Q57" s="208"/>
      <c r="R57" s="208"/>
      <c r="S57" s="208"/>
      <c r="T57" s="208"/>
      <c r="U57" s="197"/>
    </row>
    <row r="58" spans="2:140">
      <c r="B58" s="106"/>
      <c r="C58" s="142"/>
      <c r="D58" s="142"/>
      <c r="E58" s="142"/>
      <c r="F58" s="142"/>
      <c r="G58" s="142"/>
      <c r="H58" s="142"/>
      <c r="I58" s="207"/>
      <c r="J58" s="184"/>
      <c r="N58" s="209">
        <f t="shared" si="9"/>
        <v>0</v>
      </c>
      <c r="O58" s="196">
        <f>C58*BS!$B$9</f>
        <v>0</v>
      </c>
      <c r="P58" s="196">
        <f>D58*BS!$B$9</f>
        <v>0</v>
      </c>
      <c r="Q58" s="196">
        <f>E58*BS!$B$9</f>
        <v>0</v>
      </c>
      <c r="R58" s="196">
        <f>F58*BS!$B$9</f>
        <v>0</v>
      </c>
      <c r="S58" s="196">
        <f>G58*BS!$B$9</f>
        <v>0</v>
      </c>
      <c r="T58" s="196">
        <f>H58*BS!$B$9</f>
        <v>0</v>
      </c>
      <c r="U58" s="197">
        <f t="shared" ref="U58:U67" si="10">I58</f>
        <v>0</v>
      </c>
    </row>
    <row r="59" spans="2:140">
      <c r="B59" s="106"/>
      <c r="C59" s="142"/>
      <c r="D59" s="142"/>
      <c r="E59" s="142"/>
      <c r="F59" s="142"/>
      <c r="G59" s="142"/>
      <c r="H59" s="142"/>
      <c r="I59" s="207"/>
      <c r="J59" s="184"/>
      <c r="N59" s="209">
        <f t="shared" si="9"/>
        <v>0</v>
      </c>
      <c r="O59" s="196">
        <f>C59*BS!$B$9</f>
        <v>0</v>
      </c>
      <c r="P59" s="196">
        <f>D59*BS!$B$9</f>
        <v>0</v>
      </c>
      <c r="Q59" s="196">
        <f>E59*BS!$B$9</f>
        <v>0</v>
      </c>
      <c r="R59" s="196">
        <f>F59*BS!$B$9</f>
        <v>0</v>
      </c>
      <c r="S59" s="196">
        <f>G59*BS!$B$9</f>
        <v>0</v>
      </c>
      <c r="T59" s="196">
        <f>H59*BS!$B$9</f>
        <v>0</v>
      </c>
      <c r="U59" s="197">
        <f t="shared" si="10"/>
        <v>0</v>
      </c>
    </row>
    <row r="60" spans="2:140">
      <c r="B60" s="106"/>
      <c r="C60" s="142"/>
      <c r="D60" s="142"/>
      <c r="E60" s="142"/>
      <c r="F60" s="142"/>
      <c r="G60" s="142"/>
      <c r="H60" s="142"/>
      <c r="I60" s="207"/>
      <c r="J60" s="184"/>
      <c r="N60" s="209">
        <f t="shared" si="9"/>
        <v>0</v>
      </c>
      <c r="O60" s="196">
        <f>C60*BS!$B$9</f>
        <v>0</v>
      </c>
      <c r="P60" s="196">
        <f>D60*BS!$B$9</f>
        <v>0</v>
      </c>
      <c r="Q60" s="196">
        <f>E60*BS!$B$9</f>
        <v>0</v>
      </c>
      <c r="R60" s="196">
        <f>F60*BS!$B$9</f>
        <v>0</v>
      </c>
      <c r="S60" s="196">
        <f>G60*BS!$B$9</f>
        <v>0</v>
      </c>
      <c r="T60" s="196">
        <f>H60*BS!$B$9</f>
        <v>0</v>
      </c>
      <c r="U60" s="197">
        <f t="shared" si="10"/>
        <v>0</v>
      </c>
    </row>
    <row r="61" spans="2:140">
      <c r="B61" s="106"/>
      <c r="C61" s="142"/>
      <c r="D61" s="142"/>
      <c r="E61" s="142"/>
      <c r="F61" s="142"/>
      <c r="G61" s="142"/>
      <c r="H61" s="142"/>
      <c r="I61" s="207"/>
      <c r="J61" s="184"/>
      <c r="N61" s="209">
        <f t="shared" si="9"/>
        <v>0</v>
      </c>
      <c r="O61" s="196">
        <f>C61*BS!$B$9</f>
        <v>0</v>
      </c>
      <c r="P61" s="196">
        <f>D61*BS!$B$9</f>
        <v>0</v>
      </c>
      <c r="Q61" s="196">
        <f>E61*BS!$B$9</f>
        <v>0</v>
      </c>
      <c r="R61" s="196">
        <f>F61*BS!$B$9</f>
        <v>0</v>
      </c>
      <c r="S61" s="196">
        <f>G61*BS!$B$9</f>
        <v>0</v>
      </c>
      <c r="T61" s="196">
        <f>H61*BS!$B$9</f>
        <v>0</v>
      </c>
      <c r="U61" s="197">
        <f t="shared" si="10"/>
        <v>0</v>
      </c>
    </row>
    <row r="62" spans="2:140">
      <c r="B62" s="106"/>
      <c r="C62" s="142"/>
      <c r="D62" s="142"/>
      <c r="E62" s="142"/>
      <c r="F62" s="142"/>
      <c r="G62" s="142"/>
      <c r="H62" s="142"/>
      <c r="I62" s="207"/>
      <c r="J62" s="184"/>
      <c r="N62" s="209">
        <f t="shared" si="9"/>
        <v>0</v>
      </c>
      <c r="O62" s="196">
        <f>C62*BS!$B$9</f>
        <v>0</v>
      </c>
      <c r="P62" s="196">
        <f>D62*BS!$B$9</f>
        <v>0</v>
      </c>
      <c r="Q62" s="196">
        <f>E62*BS!$B$9</f>
        <v>0</v>
      </c>
      <c r="R62" s="196">
        <f>F62*BS!$B$9</f>
        <v>0</v>
      </c>
      <c r="S62" s="196">
        <f>G62*BS!$B$9</f>
        <v>0</v>
      </c>
      <c r="T62" s="196">
        <f>H62*BS!$B$9</f>
        <v>0</v>
      </c>
      <c r="U62" s="197">
        <f t="shared" si="10"/>
        <v>0</v>
      </c>
    </row>
    <row r="63" spans="2:140">
      <c r="B63" s="106"/>
      <c r="C63" s="142"/>
      <c r="D63" s="142"/>
      <c r="E63" s="142"/>
      <c r="F63" s="142"/>
      <c r="G63" s="142"/>
      <c r="H63" s="142"/>
      <c r="I63" s="207"/>
      <c r="J63" s="184"/>
      <c r="N63" s="209">
        <f t="shared" si="9"/>
        <v>0</v>
      </c>
      <c r="O63" s="196">
        <f>C63*BS!$B$9</f>
        <v>0</v>
      </c>
      <c r="P63" s="196">
        <f>D63*BS!$B$9</f>
        <v>0</v>
      </c>
      <c r="Q63" s="196">
        <f>E63*BS!$B$9</f>
        <v>0</v>
      </c>
      <c r="R63" s="196">
        <f>F63*BS!$B$9</f>
        <v>0</v>
      </c>
      <c r="S63" s="196">
        <f>G63*BS!$B$9</f>
        <v>0</v>
      </c>
      <c r="T63" s="196">
        <f>H63*BS!$B$9</f>
        <v>0</v>
      </c>
      <c r="U63" s="197">
        <f t="shared" si="10"/>
        <v>0</v>
      </c>
    </row>
    <row r="64" spans="2:140">
      <c r="B64" s="106"/>
      <c r="C64" s="142"/>
      <c r="D64" s="142"/>
      <c r="E64" s="142"/>
      <c r="F64" s="142"/>
      <c r="G64" s="142"/>
      <c r="H64" s="142"/>
      <c r="I64" s="207"/>
      <c r="J64" s="184"/>
      <c r="N64" s="209">
        <f t="shared" si="9"/>
        <v>0</v>
      </c>
      <c r="O64" s="196">
        <f>C64*BS!$B$9</f>
        <v>0</v>
      </c>
      <c r="P64" s="196">
        <f>D64*BS!$B$9</f>
        <v>0</v>
      </c>
      <c r="Q64" s="196">
        <f>E64*BS!$B$9</f>
        <v>0</v>
      </c>
      <c r="R64" s="196">
        <f>F64*BS!$B$9</f>
        <v>0</v>
      </c>
      <c r="S64" s="196">
        <f>G64*BS!$B$9</f>
        <v>0</v>
      </c>
      <c r="T64" s="196">
        <f>H64*BS!$B$9</f>
        <v>0</v>
      </c>
      <c r="U64" s="197">
        <f t="shared" si="10"/>
        <v>0</v>
      </c>
    </row>
    <row r="65" spans="2:140">
      <c r="B65" s="106"/>
      <c r="C65" s="142"/>
      <c r="D65" s="142"/>
      <c r="E65" s="142"/>
      <c r="F65" s="142"/>
      <c r="G65" s="142"/>
      <c r="H65" s="142"/>
      <c r="I65" s="207"/>
      <c r="J65" s="184"/>
      <c r="N65" s="209">
        <f t="shared" si="9"/>
        <v>0</v>
      </c>
      <c r="O65" s="196">
        <f>C65*BS!$B$9</f>
        <v>0</v>
      </c>
      <c r="P65" s="196">
        <f>D65*BS!$B$9</f>
        <v>0</v>
      </c>
      <c r="Q65" s="196">
        <f>E65*BS!$B$9</f>
        <v>0</v>
      </c>
      <c r="R65" s="196">
        <f>F65*BS!$B$9</f>
        <v>0</v>
      </c>
      <c r="S65" s="196">
        <f>G65*BS!$B$9</f>
        <v>0</v>
      </c>
      <c r="T65" s="196">
        <f>H65*BS!$B$9</f>
        <v>0</v>
      </c>
      <c r="U65" s="197">
        <f t="shared" si="10"/>
        <v>0</v>
      </c>
    </row>
    <row r="66" spans="2:140">
      <c r="B66" s="106"/>
      <c r="C66" s="142"/>
      <c r="D66" s="142"/>
      <c r="E66" s="142"/>
      <c r="F66" s="142"/>
      <c r="G66" s="142"/>
      <c r="H66" s="142"/>
      <c r="I66" s="207"/>
      <c r="J66" s="184"/>
      <c r="N66" s="209">
        <f t="shared" si="9"/>
        <v>0</v>
      </c>
      <c r="O66" s="196">
        <f>C66*BS!$B$9</f>
        <v>0</v>
      </c>
      <c r="P66" s="196">
        <f>D66*BS!$B$9</f>
        <v>0</v>
      </c>
      <c r="Q66" s="196">
        <f>E66*BS!$B$9</f>
        <v>0</v>
      </c>
      <c r="R66" s="196">
        <f>F66*BS!$B$9</f>
        <v>0</v>
      </c>
      <c r="S66" s="196">
        <f>G66*BS!$B$9</f>
        <v>0</v>
      </c>
      <c r="T66" s="196">
        <f>H66*BS!$B$9</f>
        <v>0</v>
      </c>
      <c r="U66" s="197">
        <f t="shared" si="10"/>
        <v>0</v>
      </c>
    </row>
    <row r="67" spans="2:140" s="198" customFormat="1">
      <c r="B67" s="100" t="s">
        <v>128</v>
      </c>
      <c r="C67" s="159">
        <f t="shared" ref="C67:H67" si="11">SUM(C58:C66)</f>
        <v>0</v>
      </c>
      <c r="D67" s="159">
        <f t="shared" si="11"/>
        <v>0</v>
      </c>
      <c r="E67" s="159">
        <f t="shared" si="11"/>
        <v>0</v>
      </c>
      <c r="F67" s="159">
        <f t="shared" si="11"/>
        <v>0</v>
      </c>
      <c r="G67" s="159">
        <f t="shared" si="11"/>
        <v>0</v>
      </c>
      <c r="H67" s="159">
        <f t="shared" si="11"/>
        <v>0</v>
      </c>
      <c r="I67" s="210"/>
      <c r="J67" s="200"/>
      <c r="K67" s="201"/>
      <c r="L67" s="201"/>
      <c r="M67" s="201"/>
      <c r="N67" s="191" t="str">
        <f t="shared" si="9"/>
        <v xml:space="preserve">Total </v>
      </c>
      <c r="O67" s="202">
        <f>C67*BS!$B$9</f>
        <v>0</v>
      </c>
      <c r="P67" s="202">
        <f>D67*BS!$B$9</f>
        <v>0</v>
      </c>
      <c r="Q67" s="202">
        <f>E67*BS!$B$9</f>
        <v>0</v>
      </c>
      <c r="R67" s="202">
        <f>F67*BS!$B$9</f>
        <v>0</v>
      </c>
      <c r="S67" s="202">
        <f>G67*BS!$B$9</f>
        <v>0</v>
      </c>
      <c r="T67" s="202">
        <f>H67*BS!$B$9</f>
        <v>0</v>
      </c>
      <c r="U67" s="197">
        <f t="shared" si="10"/>
        <v>0</v>
      </c>
      <c r="V67" s="201"/>
      <c r="W67" s="201"/>
      <c r="X67" s="201"/>
      <c r="Y67" s="201"/>
      <c r="Z67" s="201"/>
      <c r="AA67" s="201"/>
      <c r="AB67" s="201"/>
      <c r="AC67" s="201"/>
      <c r="AD67" s="201"/>
      <c r="AE67" s="201"/>
      <c r="AF67" s="201"/>
      <c r="AG67" s="201"/>
      <c r="AH67" s="201"/>
      <c r="AI67" s="201"/>
      <c r="AJ67" s="201"/>
      <c r="AK67" s="201"/>
      <c r="AL67" s="201"/>
      <c r="AM67" s="201"/>
      <c r="AN67" s="201"/>
      <c r="AO67" s="201"/>
      <c r="AP67" s="201"/>
      <c r="AQ67" s="201"/>
      <c r="AR67" s="201"/>
      <c r="AS67" s="201"/>
      <c r="AT67" s="201"/>
      <c r="AU67" s="201"/>
      <c r="AV67" s="201"/>
      <c r="AW67" s="201"/>
      <c r="AX67" s="201"/>
      <c r="AY67" s="201"/>
      <c r="AZ67" s="201"/>
      <c r="BA67" s="201"/>
      <c r="BB67" s="201"/>
      <c r="BC67" s="201"/>
      <c r="BD67" s="201"/>
      <c r="BE67" s="201"/>
      <c r="BF67" s="201"/>
      <c r="BG67" s="201"/>
      <c r="BH67" s="201"/>
      <c r="BI67" s="201"/>
      <c r="BJ67" s="201"/>
      <c r="BK67" s="201"/>
      <c r="BL67" s="201"/>
      <c r="BM67" s="201"/>
      <c r="BN67" s="201"/>
      <c r="BO67" s="201"/>
      <c r="BP67" s="201"/>
      <c r="BQ67" s="201"/>
      <c r="BR67" s="201"/>
      <c r="BS67" s="201"/>
      <c r="BT67" s="201"/>
      <c r="BU67" s="201"/>
      <c r="BV67" s="201"/>
      <c r="BW67" s="201"/>
      <c r="BX67" s="201"/>
      <c r="BY67" s="201"/>
      <c r="BZ67" s="201"/>
      <c r="CA67" s="201"/>
      <c r="CB67" s="201"/>
      <c r="CC67" s="201"/>
      <c r="CD67" s="201"/>
      <c r="CE67" s="201"/>
      <c r="CF67" s="201"/>
      <c r="CG67" s="201"/>
      <c r="CH67" s="201"/>
      <c r="CI67" s="201"/>
      <c r="CJ67" s="201"/>
      <c r="CK67" s="201"/>
      <c r="CL67" s="201"/>
      <c r="CM67" s="201"/>
      <c r="CN67" s="201"/>
      <c r="CO67" s="201"/>
      <c r="CP67" s="201"/>
      <c r="CQ67" s="201"/>
      <c r="CR67" s="201"/>
      <c r="CS67" s="201"/>
      <c r="CT67" s="201"/>
      <c r="CU67" s="201"/>
      <c r="CV67" s="201"/>
      <c r="CW67" s="201"/>
      <c r="CX67" s="201"/>
      <c r="CY67" s="201"/>
      <c r="CZ67" s="201"/>
      <c r="DA67" s="201"/>
      <c r="DB67" s="201"/>
      <c r="DC67" s="201"/>
      <c r="DD67" s="201"/>
      <c r="DE67" s="201"/>
      <c r="DF67" s="201"/>
      <c r="DG67" s="201"/>
      <c r="DH67" s="201"/>
      <c r="DI67" s="201"/>
      <c r="DJ67" s="201"/>
      <c r="DK67" s="201"/>
      <c r="DL67" s="201"/>
      <c r="DM67" s="201"/>
      <c r="DN67" s="201"/>
      <c r="DO67" s="201"/>
      <c r="DP67" s="201"/>
      <c r="DQ67" s="201"/>
      <c r="DR67" s="201"/>
      <c r="DS67" s="201"/>
      <c r="DT67" s="201"/>
      <c r="DU67" s="201"/>
      <c r="DV67" s="201"/>
      <c r="DW67" s="201"/>
      <c r="DX67" s="201"/>
      <c r="DY67" s="201"/>
      <c r="DZ67" s="201"/>
      <c r="EA67" s="201"/>
      <c r="EB67" s="201"/>
      <c r="EC67" s="201"/>
      <c r="ED67" s="201"/>
      <c r="EE67" s="201"/>
      <c r="EF67" s="201"/>
      <c r="EG67" s="201"/>
      <c r="EH67" s="201"/>
      <c r="EI67" s="201"/>
      <c r="EJ67" s="201"/>
    </row>
    <row r="68" spans="2:140">
      <c r="B68" s="106"/>
      <c r="C68" s="142"/>
      <c r="D68" s="142"/>
      <c r="E68" s="142"/>
      <c r="F68" s="142"/>
      <c r="G68" s="142"/>
      <c r="H68" s="142"/>
      <c r="I68" s="207"/>
      <c r="J68" s="184"/>
      <c r="N68" s="209"/>
      <c r="O68" s="196"/>
      <c r="P68" s="196"/>
      <c r="Q68" s="196"/>
      <c r="R68" s="196"/>
      <c r="S68" s="196"/>
      <c r="T68" s="196"/>
      <c r="U68" s="197"/>
    </row>
    <row r="69" spans="2:140">
      <c r="B69" s="100" t="s">
        <v>67</v>
      </c>
      <c r="C69" s="189"/>
      <c r="D69" s="189"/>
      <c r="E69" s="189"/>
      <c r="F69" s="189"/>
      <c r="G69" s="189"/>
      <c r="H69" s="189"/>
      <c r="I69" s="207"/>
      <c r="J69" s="184"/>
      <c r="N69" s="191" t="str">
        <f t="shared" ref="N69:N81" si="12">B69</f>
        <v xml:space="preserve">Accrued Expenses </v>
      </c>
      <c r="O69" s="208"/>
      <c r="P69" s="208"/>
      <c r="Q69" s="208"/>
      <c r="R69" s="208"/>
      <c r="S69" s="208"/>
      <c r="T69" s="208"/>
      <c r="U69" s="197"/>
    </row>
    <row r="70" spans="2:140">
      <c r="B70" s="106"/>
      <c r="C70" s="142"/>
      <c r="D70" s="142"/>
      <c r="E70" s="142"/>
      <c r="F70" s="142"/>
      <c r="G70" s="142"/>
      <c r="H70" s="142"/>
      <c r="I70" s="210"/>
      <c r="J70" s="184"/>
      <c r="N70" s="209">
        <f t="shared" si="12"/>
        <v>0</v>
      </c>
      <c r="O70" s="196">
        <f>C70*BS!$B$9</f>
        <v>0</v>
      </c>
      <c r="P70" s="196">
        <f>D70*BS!$B$9</f>
        <v>0</v>
      </c>
      <c r="Q70" s="196">
        <f>E70*BS!$B$9</f>
        <v>0</v>
      </c>
      <c r="R70" s="196">
        <f>F70*BS!$B$9</f>
        <v>0</v>
      </c>
      <c r="S70" s="196">
        <f>G70*BS!$B$9</f>
        <v>0</v>
      </c>
      <c r="T70" s="196">
        <f>H70*BS!$B$9</f>
        <v>0</v>
      </c>
      <c r="U70" s="197">
        <f t="shared" ref="U70:U81" si="13">I70</f>
        <v>0</v>
      </c>
    </row>
    <row r="71" spans="2:140">
      <c r="B71" s="106"/>
      <c r="C71" s="142"/>
      <c r="D71" s="142"/>
      <c r="E71" s="142"/>
      <c r="F71" s="142"/>
      <c r="G71" s="142"/>
      <c r="H71" s="142"/>
      <c r="I71" s="210"/>
      <c r="J71" s="184"/>
      <c r="N71" s="209">
        <f t="shared" si="12"/>
        <v>0</v>
      </c>
      <c r="O71" s="196">
        <f>C71*BS!$B$9</f>
        <v>0</v>
      </c>
      <c r="P71" s="196">
        <f>D71*BS!$B$9</f>
        <v>0</v>
      </c>
      <c r="Q71" s="196">
        <f>E71*BS!$B$9</f>
        <v>0</v>
      </c>
      <c r="R71" s="196">
        <f>F71*BS!$B$9</f>
        <v>0</v>
      </c>
      <c r="S71" s="196">
        <f>G71*BS!$B$9</f>
        <v>0</v>
      </c>
      <c r="T71" s="196">
        <f>H71*BS!$B$9</f>
        <v>0</v>
      </c>
      <c r="U71" s="197">
        <f t="shared" si="13"/>
        <v>0</v>
      </c>
    </row>
    <row r="72" spans="2:140">
      <c r="B72" s="106"/>
      <c r="C72" s="142"/>
      <c r="D72" s="142"/>
      <c r="E72" s="142"/>
      <c r="F72" s="142"/>
      <c r="G72" s="142"/>
      <c r="H72" s="142"/>
      <c r="I72" s="210"/>
      <c r="J72" s="184"/>
      <c r="N72" s="209">
        <f t="shared" si="12"/>
        <v>0</v>
      </c>
      <c r="O72" s="196">
        <f>C72*BS!$B$9</f>
        <v>0</v>
      </c>
      <c r="P72" s="196">
        <f>D72*BS!$B$9</f>
        <v>0</v>
      </c>
      <c r="Q72" s="196">
        <f>E72*BS!$B$9</f>
        <v>0</v>
      </c>
      <c r="R72" s="196">
        <f>F72*BS!$B$9</f>
        <v>0</v>
      </c>
      <c r="S72" s="196">
        <f>G72*BS!$B$9</f>
        <v>0</v>
      </c>
      <c r="T72" s="196">
        <f>H72*BS!$B$9</f>
        <v>0</v>
      </c>
      <c r="U72" s="197">
        <f t="shared" si="13"/>
        <v>0</v>
      </c>
    </row>
    <row r="73" spans="2:140">
      <c r="B73" s="106"/>
      <c r="C73" s="142"/>
      <c r="D73" s="142"/>
      <c r="E73" s="142"/>
      <c r="F73" s="142"/>
      <c r="G73" s="142"/>
      <c r="H73" s="142"/>
      <c r="I73" s="210"/>
      <c r="J73" s="184"/>
      <c r="N73" s="209">
        <f t="shared" si="12"/>
        <v>0</v>
      </c>
      <c r="O73" s="196">
        <f>C73*BS!$B$9</f>
        <v>0</v>
      </c>
      <c r="P73" s="196">
        <f>D73*BS!$B$9</f>
        <v>0</v>
      </c>
      <c r="Q73" s="196">
        <f>E73*BS!$B$9</f>
        <v>0</v>
      </c>
      <c r="R73" s="196">
        <f>F73*BS!$B$9</f>
        <v>0</v>
      </c>
      <c r="S73" s="196">
        <f>G73*BS!$B$9</f>
        <v>0</v>
      </c>
      <c r="T73" s="196">
        <f>H73*BS!$B$9</f>
        <v>0</v>
      </c>
      <c r="U73" s="197">
        <f t="shared" si="13"/>
        <v>0</v>
      </c>
    </row>
    <row r="74" spans="2:140" ht="20.25" customHeight="1">
      <c r="B74" s="212"/>
      <c r="C74" s="142"/>
      <c r="D74" s="142"/>
      <c r="E74" s="142"/>
      <c r="F74" s="142"/>
      <c r="G74" s="142"/>
      <c r="H74" s="142"/>
      <c r="I74" s="210"/>
      <c r="J74" s="184"/>
      <c r="N74" s="209">
        <f t="shared" si="12"/>
        <v>0</v>
      </c>
      <c r="O74" s="196">
        <f>C74*BS!$B$9</f>
        <v>0</v>
      </c>
      <c r="P74" s="196">
        <f>D74*BS!$B$9</f>
        <v>0</v>
      </c>
      <c r="Q74" s="196">
        <f>E74*BS!$B$9</f>
        <v>0</v>
      </c>
      <c r="R74" s="196">
        <f>F74*BS!$B$9</f>
        <v>0</v>
      </c>
      <c r="S74" s="196">
        <f>G74*BS!$B$9</f>
        <v>0</v>
      </c>
      <c r="T74" s="196">
        <f>H74*BS!$B$9</f>
        <v>0</v>
      </c>
      <c r="U74" s="197">
        <f t="shared" si="13"/>
        <v>0</v>
      </c>
    </row>
    <row r="75" spans="2:140">
      <c r="B75" s="106"/>
      <c r="C75" s="142"/>
      <c r="D75" s="142"/>
      <c r="E75" s="142"/>
      <c r="F75" s="142"/>
      <c r="G75" s="142"/>
      <c r="H75" s="142"/>
      <c r="I75" s="210"/>
      <c r="J75" s="184"/>
      <c r="N75" s="209">
        <f t="shared" si="12"/>
        <v>0</v>
      </c>
      <c r="O75" s="196">
        <f>C75*BS!$B$9</f>
        <v>0</v>
      </c>
      <c r="P75" s="196">
        <f>D75*BS!$B$9</f>
        <v>0</v>
      </c>
      <c r="Q75" s="196">
        <f>E75*BS!$B$9</f>
        <v>0</v>
      </c>
      <c r="R75" s="196">
        <f>F75*BS!$B$9</f>
        <v>0</v>
      </c>
      <c r="S75" s="196">
        <f>G75*BS!$B$9</f>
        <v>0</v>
      </c>
      <c r="T75" s="196">
        <f>H75*BS!$B$9</f>
        <v>0</v>
      </c>
      <c r="U75" s="197">
        <f t="shared" si="13"/>
        <v>0</v>
      </c>
    </row>
    <row r="76" spans="2:140">
      <c r="B76" s="106"/>
      <c r="C76" s="142"/>
      <c r="D76" s="142"/>
      <c r="E76" s="142"/>
      <c r="F76" s="142"/>
      <c r="G76" s="142"/>
      <c r="H76" s="142"/>
      <c r="I76" s="210"/>
      <c r="J76" s="184"/>
      <c r="N76" s="209">
        <f t="shared" si="12"/>
        <v>0</v>
      </c>
      <c r="O76" s="196">
        <f>C76*BS!$B$9</f>
        <v>0</v>
      </c>
      <c r="P76" s="196">
        <f>D76*BS!$B$9</f>
        <v>0</v>
      </c>
      <c r="Q76" s="196">
        <f>E76*BS!$B$9</f>
        <v>0</v>
      </c>
      <c r="R76" s="196">
        <f>F76*BS!$B$9</f>
        <v>0</v>
      </c>
      <c r="S76" s="196">
        <f>G76*BS!$B$9</f>
        <v>0</v>
      </c>
      <c r="T76" s="196">
        <f>H76*BS!$B$9</f>
        <v>0</v>
      </c>
      <c r="U76" s="197">
        <f t="shared" si="13"/>
        <v>0</v>
      </c>
    </row>
    <row r="77" spans="2:140">
      <c r="B77" s="106"/>
      <c r="C77" s="142"/>
      <c r="D77" s="142"/>
      <c r="E77" s="142"/>
      <c r="F77" s="142"/>
      <c r="G77" s="142"/>
      <c r="H77" s="142"/>
      <c r="I77" s="210"/>
      <c r="J77" s="184"/>
      <c r="N77" s="209">
        <f t="shared" si="12"/>
        <v>0</v>
      </c>
      <c r="O77" s="196">
        <f>C77*BS!$B$9</f>
        <v>0</v>
      </c>
      <c r="P77" s="196">
        <f>D77*BS!$B$9</f>
        <v>0</v>
      </c>
      <c r="Q77" s="196">
        <f>E77*BS!$B$9</f>
        <v>0</v>
      </c>
      <c r="R77" s="196">
        <f>F77*BS!$B$9</f>
        <v>0</v>
      </c>
      <c r="S77" s="196">
        <f>G77*BS!$B$9</f>
        <v>0</v>
      </c>
      <c r="T77" s="196">
        <f>H77*BS!$B$9</f>
        <v>0</v>
      </c>
      <c r="U77" s="197">
        <f t="shared" si="13"/>
        <v>0</v>
      </c>
    </row>
    <row r="78" spans="2:140">
      <c r="B78" s="106"/>
      <c r="C78" s="142"/>
      <c r="D78" s="142"/>
      <c r="E78" s="142"/>
      <c r="F78" s="142"/>
      <c r="G78" s="142"/>
      <c r="H78" s="142"/>
      <c r="I78" s="210"/>
      <c r="J78" s="184"/>
      <c r="N78" s="209">
        <f t="shared" si="12"/>
        <v>0</v>
      </c>
      <c r="O78" s="196">
        <f>C78*BS!$B$9</f>
        <v>0</v>
      </c>
      <c r="P78" s="196">
        <f>D78*BS!$B$9</f>
        <v>0</v>
      </c>
      <c r="Q78" s="196">
        <f>E78*BS!$B$9</f>
        <v>0</v>
      </c>
      <c r="R78" s="196">
        <f>F78*BS!$B$9</f>
        <v>0</v>
      </c>
      <c r="S78" s="196">
        <f>G78*BS!$B$9</f>
        <v>0</v>
      </c>
      <c r="T78" s="196">
        <f>H78*BS!$B$9</f>
        <v>0</v>
      </c>
      <c r="U78" s="197">
        <f t="shared" si="13"/>
        <v>0</v>
      </c>
    </row>
    <row r="79" spans="2:140">
      <c r="B79" s="106"/>
      <c r="C79" s="142"/>
      <c r="D79" s="142"/>
      <c r="E79" s="142"/>
      <c r="F79" s="142"/>
      <c r="G79" s="142"/>
      <c r="H79" s="142"/>
      <c r="I79" s="210"/>
      <c r="J79" s="184"/>
      <c r="N79" s="209">
        <f t="shared" si="12"/>
        <v>0</v>
      </c>
      <c r="O79" s="196">
        <f>C79*BS!$B$9</f>
        <v>0</v>
      </c>
      <c r="P79" s="196">
        <f>D79*BS!$B$9</f>
        <v>0</v>
      </c>
      <c r="Q79" s="196">
        <f>E79*BS!$B$9</f>
        <v>0</v>
      </c>
      <c r="R79" s="196">
        <f>F79*BS!$B$9</f>
        <v>0</v>
      </c>
      <c r="S79" s="196">
        <f>G79*BS!$B$9</f>
        <v>0</v>
      </c>
      <c r="T79" s="196">
        <f>H79*BS!$B$9</f>
        <v>0</v>
      </c>
      <c r="U79" s="197">
        <f t="shared" si="13"/>
        <v>0</v>
      </c>
    </row>
    <row r="80" spans="2:140">
      <c r="B80" s="106"/>
      <c r="C80" s="142"/>
      <c r="D80" s="142"/>
      <c r="E80" s="142"/>
      <c r="F80" s="142"/>
      <c r="G80" s="142"/>
      <c r="H80" s="142"/>
      <c r="I80" s="210"/>
      <c r="J80" s="184"/>
      <c r="N80" s="209">
        <f t="shared" si="12"/>
        <v>0</v>
      </c>
      <c r="O80" s="196">
        <f>C80*BS!$B$9</f>
        <v>0</v>
      </c>
      <c r="P80" s="196">
        <f>D80*BS!$B$9</f>
        <v>0</v>
      </c>
      <c r="Q80" s="196">
        <f>E80*BS!$B$9</f>
        <v>0</v>
      </c>
      <c r="R80" s="196">
        <f>F80*BS!$B$9</f>
        <v>0</v>
      </c>
      <c r="S80" s="196">
        <f>G80*BS!$B$9</f>
        <v>0</v>
      </c>
      <c r="T80" s="196">
        <f>H80*BS!$B$9</f>
        <v>0</v>
      </c>
      <c r="U80" s="197">
        <f t="shared" si="13"/>
        <v>0</v>
      </c>
    </row>
    <row r="81" spans="2:140" s="198" customFormat="1">
      <c r="B81" s="100" t="s">
        <v>128</v>
      </c>
      <c r="C81" s="159">
        <f t="shared" ref="C81:H81" si="14">SUM(C70:C80)</f>
        <v>0</v>
      </c>
      <c r="D81" s="159">
        <f t="shared" si="14"/>
        <v>0</v>
      </c>
      <c r="E81" s="159">
        <f t="shared" si="14"/>
        <v>0</v>
      </c>
      <c r="F81" s="159">
        <f t="shared" si="14"/>
        <v>0</v>
      </c>
      <c r="G81" s="159">
        <f t="shared" si="14"/>
        <v>0</v>
      </c>
      <c r="H81" s="159">
        <f t="shared" si="14"/>
        <v>0</v>
      </c>
      <c r="I81" s="210"/>
      <c r="J81" s="200"/>
      <c r="K81" s="201"/>
      <c r="L81" s="201"/>
      <c r="M81" s="201"/>
      <c r="N81" s="191" t="str">
        <f t="shared" si="12"/>
        <v xml:space="preserve">Total </v>
      </c>
      <c r="O81" s="202">
        <f>C81*BS!$B$9</f>
        <v>0</v>
      </c>
      <c r="P81" s="202">
        <f>D81*BS!$B$9</f>
        <v>0</v>
      </c>
      <c r="Q81" s="202">
        <f>E81*BS!$B$9</f>
        <v>0</v>
      </c>
      <c r="R81" s="202">
        <f>F81*BS!$B$9</f>
        <v>0</v>
      </c>
      <c r="S81" s="202">
        <f>G81*BS!$B$9</f>
        <v>0</v>
      </c>
      <c r="T81" s="202">
        <f>H81*BS!$B$9</f>
        <v>0</v>
      </c>
      <c r="U81" s="197">
        <f t="shared" si="13"/>
        <v>0</v>
      </c>
      <c r="V81" s="201"/>
      <c r="W81" s="201"/>
      <c r="X81" s="201"/>
      <c r="Y81" s="201"/>
      <c r="Z81" s="201"/>
      <c r="AA81" s="201"/>
      <c r="AB81" s="201"/>
      <c r="AC81" s="201"/>
      <c r="AD81" s="201"/>
      <c r="AE81" s="201"/>
      <c r="AF81" s="201"/>
      <c r="AG81" s="201"/>
      <c r="AH81" s="201"/>
      <c r="AI81" s="201"/>
      <c r="AJ81" s="201"/>
      <c r="AK81" s="201"/>
      <c r="AL81" s="201"/>
      <c r="AM81" s="201"/>
      <c r="AN81" s="201"/>
      <c r="AO81" s="201"/>
      <c r="AP81" s="201"/>
      <c r="AQ81" s="201"/>
      <c r="AR81" s="201"/>
      <c r="AS81" s="201"/>
      <c r="AT81" s="201"/>
      <c r="AU81" s="201"/>
      <c r="AV81" s="201"/>
      <c r="AW81" s="201"/>
      <c r="AX81" s="201"/>
      <c r="AY81" s="201"/>
      <c r="AZ81" s="201"/>
      <c r="BA81" s="201"/>
      <c r="BB81" s="201"/>
      <c r="BC81" s="201"/>
      <c r="BD81" s="201"/>
      <c r="BE81" s="201"/>
      <c r="BF81" s="201"/>
      <c r="BG81" s="201"/>
      <c r="BH81" s="201"/>
      <c r="BI81" s="201"/>
      <c r="BJ81" s="201"/>
      <c r="BK81" s="201"/>
      <c r="BL81" s="201"/>
      <c r="BM81" s="201"/>
      <c r="BN81" s="201"/>
      <c r="BO81" s="201"/>
      <c r="BP81" s="201"/>
      <c r="BQ81" s="201"/>
      <c r="BR81" s="201"/>
      <c r="BS81" s="201"/>
      <c r="BT81" s="201"/>
      <c r="BU81" s="201"/>
      <c r="BV81" s="201"/>
      <c r="BW81" s="201"/>
      <c r="BX81" s="201"/>
      <c r="BY81" s="201"/>
      <c r="BZ81" s="201"/>
      <c r="CA81" s="201"/>
      <c r="CB81" s="201"/>
      <c r="CC81" s="201"/>
      <c r="CD81" s="201"/>
      <c r="CE81" s="201"/>
      <c r="CF81" s="201"/>
      <c r="CG81" s="201"/>
      <c r="CH81" s="201"/>
      <c r="CI81" s="201"/>
      <c r="CJ81" s="201"/>
      <c r="CK81" s="201"/>
      <c r="CL81" s="201"/>
      <c r="CM81" s="201"/>
      <c r="CN81" s="201"/>
      <c r="CO81" s="201"/>
      <c r="CP81" s="201"/>
      <c r="CQ81" s="201"/>
      <c r="CR81" s="201"/>
      <c r="CS81" s="201"/>
      <c r="CT81" s="201"/>
      <c r="CU81" s="201"/>
      <c r="CV81" s="201"/>
      <c r="CW81" s="201"/>
      <c r="CX81" s="201"/>
      <c r="CY81" s="201"/>
      <c r="CZ81" s="201"/>
      <c r="DA81" s="201"/>
      <c r="DB81" s="201"/>
      <c r="DC81" s="201"/>
      <c r="DD81" s="201"/>
      <c r="DE81" s="201"/>
      <c r="DF81" s="201"/>
      <c r="DG81" s="201"/>
      <c r="DH81" s="201"/>
      <c r="DI81" s="201"/>
      <c r="DJ81" s="201"/>
      <c r="DK81" s="201"/>
      <c r="DL81" s="201"/>
      <c r="DM81" s="201"/>
      <c r="DN81" s="201"/>
      <c r="DO81" s="201"/>
      <c r="DP81" s="201"/>
      <c r="DQ81" s="201"/>
      <c r="DR81" s="201"/>
      <c r="DS81" s="201"/>
      <c r="DT81" s="201"/>
      <c r="DU81" s="201"/>
      <c r="DV81" s="201"/>
      <c r="DW81" s="201"/>
      <c r="DX81" s="201"/>
      <c r="DY81" s="201"/>
      <c r="DZ81" s="201"/>
      <c r="EA81" s="201"/>
      <c r="EB81" s="201"/>
      <c r="EC81" s="201"/>
      <c r="ED81" s="201"/>
      <c r="EE81" s="201"/>
      <c r="EF81" s="201"/>
      <c r="EG81" s="201"/>
      <c r="EH81" s="201"/>
      <c r="EI81" s="201"/>
      <c r="EJ81" s="201"/>
    </row>
    <row r="82" spans="2:140">
      <c r="B82" s="106"/>
      <c r="C82" s="140"/>
      <c r="D82" s="140"/>
      <c r="E82" s="140"/>
      <c r="F82" s="140"/>
      <c r="G82" s="140"/>
      <c r="H82" s="140"/>
      <c r="I82" s="210"/>
      <c r="J82" s="184"/>
      <c r="N82" s="209"/>
      <c r="O82" s="196"/>
      <c r="P82" s="196"/>
      <c r="Q82" s="196"/>
      <c r="R82" s="196"/>
      <c r="S82" s="196"/>
      <c r="T82" s="196"/>
      <c r="U82" s="197"/>
    </row>
    <row r="83" spans="2:140" s="198" customFormat="1">
      <c r="B83" s="100" t="s">
        <v>68</v>
      </c>
      <c r="C83" s="162"/>
      <c r="D83" s="162"/>
      <c r="E83" s="162"/>
      <c r="F83" s="162"/>
      <c r="G83" s="162"/>
      <c r="H83" s="162"/>
      <c r="I83" s="213"/>
      <c r="J83" s="200"/>
      <c r="K83" s="201"/>
      <c r="L83" s="201"/>
      <c r="M83" s="201"/>
      <c r="N83" s="191" t="str">
        <f>B83</f>
        <v xml:space="preserve">Tax Payable </v>
      </c>
      <c r="O83" s="202">
        <f>C83*BS!$B$9</f>
        <v>0</v>
      </c>
      <c r="P83" s="202">
        <f>D83*BS!$B$9</f>
        <v>0</v>
      </c>
      <c r="Q83" s="202">
        <f>E83*BS!$B$9</f>
        <v>0</v>
      </c>
      <c r="R83" s="202">
        <f>F83*BS!$B$9</f>
        <v>0</v>
      </c>
      <c r="S83" s="202">
        <f>G83*BS!$B$9</f>
        <v>0</v>
      </c>
      <c r="T83" s="202">
        <f>H83*BS!$B$9</f>
        <v>0</v>
      </c>
      <c r="U83" s="197">
        <f>I83</f>
        <v>0</v>
      </c>
      <c r="V83" s="201"/>
      <c r="W83" s="201"/>
      <c r="X83" s="201"/>
      <c r="Y83" s="201"/>
      <c r="Z83" s="201"/>
      <c r="AA83" s="201"/>
      <c r="AB83" s="201"/>
      <c r="AC83" s="201"/>
      <c r="AD83" s="201"/>
      <c r="AE83" s="201"/>
      <c r="AF83" s="201"/>
      <c r="AG83" s="201"/>
      <c r="AH83" s="201"/>
      <c r="AI83" s="201"/>
      <c r="AJ83" s="201"/>
      <c r="AK83" s="201"/>
      <c r="AL83" s="201"/>
      <c r="AM83" s="201"/>
      <c r="AN83" s="201"/>
      <c r="AO83" s="201"/>
      <c r="AP83" s="201"/>
      <c r="AQ83" s="201"/>
      <c r="AR83" s="201"/>
      <c r="AS83" s="201"/>
      <c r="AT83" s="201"/>
      <c r="AU83" s="201"/>
      <c r="AV83" s="201"/>
      <c r="AW83" s="201"/>
      <c r="AX83" s="201"/>
      <c r="AY83" s="201"/>
      <c r="AZ83" s="201"/>
      <c r="BA83" s="201"/>
      <c r="BB83" s="201"/>
      <c r="BC83" s="201"/>
      <c r="BD83" s="201"/>
      <c r="BE83" s="201"/>
      <c r="BF83" s="201"/>
      <c r="BG83" s="201"/>
      <c r="BH83" s="201"/>
      <c r="BI83" s="201"/>
      <c r="BJ83" s="201"/>
      <c r="BK83" s="201"/>
      <c r="BL83" s="201"/>
      <c r="BM83" s="201"/>
      <c r="BN83" s="201"/>
      <c r="BO83" s="201"/>
      <c r="BP83" s="201"/>
      <c r="BQ83" s="201"/>
      <c r="BR83" s="201"/>
      <c r="BS83" s="201"/>
      <c r="BT83" s="201"/>
      <c r="BU83" s="201"/>
      <c r="BV83" s="201"/>
      <c r="BW83" s="201"/>
      <c r="BX83" s="201"/>
      <c r="BY83" s="201"/>
      <c r="BZ83" s="201"/>
      <c r="CA83" s="201"/>
      <c r="CB83" s="201"/>
      <c r="CC83" s="201"/>
      <c r="CD83" s="201"/>
      <c r="CE83" s="201"/>
      <c r="CF83" s="201"/>
      <c r="CG83" s="201"/>
      <c r="CH83" s="201"/>
      <c r="CI83" s="201"/>
      <c r="CJ83" s="201"/>
      <c r="CK83" s="201"/>
      <c r="CL83" s="201"/>
      <c r="CM83" s="201"/>
      <c r="CN83" s="201"/>
      <c r="CO83" s="201"/>
      <c r="CP83" s="201"/>
      <c r="CQ83" s="201"/>
      <c r="CR83" s="201"/>
      <c r="CS83" s="201"/>
      <c r="CT83" s="201"/>
      <c r="CU83" s="201"/>
      <c r="CV83" s="201"/>
      <c r="CW83" s="201"/>
      <c r="CX83" s="201"/>
      <c r="CY83" s="201"/>
      <c r="CZ83" s="201"/>
      <c r="DA83" s="201"/>
      <c r="DB83" s="201"/>
      <c r="DC83" s="201"/>
      <c r="DD83" s="201"/>
      <c r="DE83" s="201"/>
      <c r="DF83" s="201"/>
      <c r="DG83" s="201"/>
      <c r="DH83" s="201"/>
      <c r="DI83" s="201"/>
      <c r="DJ83" s="201"/>
      <c r="DK83" s="201"/>
      <c r="DL83" s="201"/>
      <c r="DM83" s="201"/>
      <c r="DN83" s="201"/>
      <c r="DO83" s="201"/>
      <c r="DP83" s="201"/>
      <c r="DQ83" s="201"/>
      <c r="DR83" s="201"/>
      <c r="DS83" s="201"/>
      <c r="DT83" s="201"/>
      <c r="DU83" s="201"/>
      <c r="DV83" s="201"/>
      <c r="DW83" s="201"/>
      <c r="DX83" s="201"/>
      <c r="DY83" s="201"/>
      <c r="DZ83" s="201"/>
      <c r="EA83" s="201"/>
      <c r="EB83" s="201"/>
      <c r="EC83" s="201"/>
      <c r="ED83" s="201"/>
      <c r="EE83" s="201"/>
      <c r="EF83" s="201"/>
      <c r="EG83" s="201"/>
      <c r="EH83" s="201"/>
      <c r="EI83" s="201"/>
      <c r="EJ83" s="201"/>
    </row>
    <row r="84" spans="2:140" s="198" customFormat="1">
      <c r="B84" s="106"/>
      <c r="C84" s="142"/>
      <c r="D84" s="142"/>
      <c r="E84" s="142"/>
      <c r="F84" s="142"/>
      <c r="G84" s="142"/>
      <c r="H84" s="106"/>
      <c r="I84" s="213"/>
      <c r="J84" s="200"/>
      <c r="K84" s="201"/>
      <c r="L84" s="201"/>
      <c r="M84" s="201"/>
      <c r="N84" s="191"/>
      <c r="O84" s="202"/>
      <c r="P84" s="202"/>
      <c r="Q84" s="202"/>
      <c r="R84" s="202"/>
      <c r="S84" s="202"/>
      <c r="T84" s="202"/>
      <c r="U84" s="197"/>
      <c r="V84" s="201"/>
      <c r="W84" s="201"/>
      <c r="X84" s="201"/>
      <c r="Y84" s="201"/>
      <c r="Z84" s="201"/>
      <c r="AA84" s="201"/>
      <c r="AB84" s="201"/>
      <c r="AC84" s="201"/>
      <c r="AD84" s="201"/>
      <c r="AE84" s="201"/>
      <c r="AF84" s="201"/>
      <c r="AG84" s="201"/>
      <c r="AH84" s="201"/>
      <c r="AI84" s="201"/>
      <c r="AJ84" s="201"/>
      <c r="AK84" s="201"/>
      <c r="AL84" s="201"/>
      <c r="AM84" s="201"/>
      <c r="AN84" s="201"/>
      <c r="AO84" s="201"/>
      <c r="AP84" s="201"/>
      <c r="AQ84" s="201"/>
      <c r="AR84" s="201"/>
      <c r="AS84" s="201"/>
      <c r="AT84" s="201"/>
      <c r="AU84" s="201"/>
      <c r="AV84" s="201"/>
      <c r="AW84" s="201"/>
      <c r="AX84" s="201"/>
      <c r="AY84" s="201"/>
      <c r="AZ84" s="201"/>
      <c r="BA84" s="201"/>
      <c r="BB84" s="201"/>
      <c r="BC84" s="201"/>
      <c r="BD84" s="201"/>
      <c r="BE84" s="201"/>
      <c r="BF84" s="201"/>
      <c r="BG84" s="201"/>
      <c r="BH84" s="201"/>
      <c r="BI84" s="201"/>
      <c r="BJ84" s="201"/>
      <c r="BK84" s="201"/>
      <c r="BL84" s="201"/>
      <c r="BM84" s="201"/>
      <c r="BN84" s="201"/>
      <c r="BO84" s="201"/>
      <c r="BP84" s="201"/>
      <c r="BQ84" s="201"/>
      <c r="BR84" s="201"/>
      <c r="BS84" s="201"/>
      <c r="BT84" s="201"/>
      <c r="BU84" s="201"/>
      <c r="BV84" s="201"/>
      <c r="BW84" s="201"/>
      <c r="BX84" s="201"/>
      <c r="BY84" s="201"/>
      <c r="BZ84" s="201"/>
      <c r="CA84" s="201"/>
      <c r="CB84" s="201"/>
      <c r="CC84" s="201"/>
      <c r="CD84" s="201"/>
      <c r="CE84" s="201"/>
      <c r="CF84" s="201"/>
      <c r="CG84" s="201"/>
      <c r="CH84" s="201"/>
      <c r="CI84" s="201"/>
      <c r="CJ84" s="201"/>
      <c r="CK84" s="201"/>
      <c r="CL84" s="201"/>
      <c r="CM84" s="201"/>
      <c r="CN84" s="201"/>
      <c r="CO84" s="201"/>
      <c r="CP84" s="201"/>
      <c r="CQ84" s="201"/>
      <c r="CR84" s="201"/>
      <c r="CS84" s="201"/>
      <c r="CT84" s="201"/>
      <c r="CU84" s="201"/>
      <c r="CV84" s="201"/>
      <c r="CW84" s="201"/>
      <c r="CX84" s="201"/>
      <c r="CY84" s="201"/>
      <c r="CZ84" s="201"/>
      <c r="DA84" s="201"/>
      <c r="DB84" s="201"/>
      <c r="DC84" s="201"/>
      <c r="DD84" s="201"/>
      <c r="DE84" s="201"/>
      <c r="DF84" s="201"/>
      <c r="DG84" s="201"/>
      <c r="DH84" s="201"/>
      <c r="DI84" s="201"/>
      <c r="DJ84" s="201"/>
      <c r="DK84" s="201"/>
      <c r="DL84" s="201"/>
      <c r="DM84" s="201"/>
      <c r="DN84" s="201"/>
      <c r="DO84" s="201"/>
      <c r="DP84" s="201"/>
      <c r="DQ84" s="201"/>
      <c r="DR84" s="201"/>
      <c r="DS84" s="201"/>
      <c r="DT84" s="201"/>
      <c r="DU84" s="201"/>
      <c r="DV84" s="201"/>
      <c r="DW84" s="201"/>
      <c r="DX84" s="201"/>
      <c r="DY84" s="201"/>
      <c r="DZ84" s="201"/>
      <c r="EA84" s="201"/>
      <c r="EB84" s="201"/>
      <c r="EC84" s="201"/>
      <c r="ED84" s="201"/>
      <c r="EE84" s="201"/>
      <c r="EF84" s="201"/>
      <c r="EG84" s="201"/>
      <c r="EH84" s="201"/>
      <c r="EI84" s="201"/>
      <c r="EJ84" s="201"/>
    </row>
    <row r="85" spans="2:140" s="198" customFormat="1">
      <c r="B85" s="106"/>
      <c r="C85" s="142"/>
      <c r="D85" s="142"/>
      <c r="E85" s="142"/>
      <c r="F85" s="142"/>
      <c r="G85" s="142"/>
      <c r="H85" s="142"/>
      <c r="I85" s="213"/>
      <c r="J85" s="200"/>
      <c r="K85" s="201"/>
      <c r="L85" s="201"/>
      <c r="M85" s="201"/>
      <c r="N85" s="191"/>
      <c r="O85" s="202"/>
      <c r="P85" s="202"/>
      <c r="Q85" s="202"/>
      <c r="R85" s="202"/>
      <c r="S85" s="202"/>
      <c r="T85" s="202"/>
      <c r="U85" s="197"/>
      <c r="V85" s="201"/>
      <c r="W85" s="201"/>
      <c r="X85" s="201"/>
      <c r="Y85" s="201"/>
      <c r="Z85" s="201"/>
      <c r="AA85" s="201"/>
      <c r="AB85" s="201"/>
      <c r="AC85" s="201"/>
      <c r="AD85" s="201"/>
      <c r="AE85" s="201"/>
      <c r="AF85" s="201"/>
      <c r="AG85" s="201"/>
      <c r="AH85" s="201"/>
      <c r="AI85" s="201"/>
      <c r="AJ85" s="201"/>
      <c r="AK85" s="201"/>
      <c r="AL85" s="201"/>
      <c r="AM85" s="201"/>
      <c r="AN85" s="201"/>
      <c r="AO85" s="201"/>
      <c r="AP85" s="201"/>
      <c r="AQ85" s="201"/>
      <c r="AR85" s="201"/>
      <c r="AS85" s="201"/>
      <c r="AT85" s="201"/>
      <c r="AU85" s="201"/>
      <c r="AV85" s="201"/>
      <c r="AW85" s="201"/>
      <c r="AX85" s="201"/>
      <c r="AY85" s="201"/>
      <c r="AZ85" s="201"/>
      <c r="BA85" s="201"/>
      <c r="BB85" s="201"/>
      <c r="BC85" s="201"/>
      <c r="BD85" s="201"/>
      <c r="BE85" s="201"/>
      <c r="BF85" s="201"/>
      <c r="BG85" s="201"/>
      <c r="BH85" s="201"/>
      <c r="BI85" s="201"/>
      <c r="BJ85" s="201"/>
      <c r="BK85" s="201"/>
      <c r="BL85" s="201"/>
      <c r="BM85" s="201"/>
      <c r="BN85" s="201"/>
      <c r="BO85" s="201"/>
      <c r="BP85" s="201"/>
      <c r="BQ85" s="201"/>
      <c r="BR85" s="201"/>
      <c r="BS85" s="201"/>
      <c r="BT85" s="201"/>
      <c r="BU85" s="201"/>
      <c r="BV85" s="201"/>
      <c r="BW85" s="201"/>
      <c r="BX85" s="201"/>
      <c r="BY85" s="201"/>
      <c r="BZ85" s="201"/>
      <c r="CA85" s="201"/>
      <c r="CB85" s="201"/>
      <c r="CC85" s="201"/>
      <c r="CD85" s="201"/>
      <c r="CE85" s="201"/>
      <c r="CF85" s="201"/>
      <c r="CG85" s="201"/>
      <c r="CH85" s="201"/>
      <c r="CI85" s="201"/>
      <c r="CJ85" s="201"/>
      <c r="CK85" s="201"/>
      <c r="CL85" s="201"/>
      <c r="CM85" s="201"/>
      <c r="CN85" s="201"/>
      <c r="CO85" s="201"/>
      <c r="CP85" s="201"/>
      <c r="CQ85" s="201"/>
      <c r="CR85" s="201"/>
      <c r="CS85" s="201"/>
      <c r="CT85" s="201"/>
      <c r="CU85" s="201"/>
      <c r="CV85" s="201"/>
      <c r="CW85" s="201"/>
      <c r="CX85" s="201"/>
      <c r="CY85" s="201"/>
      <c r="CZ85" s="201"/>
      <c r="DA85" s="201"/>
      <c r="DB85" s="201"/>
      <c r="DC85" s="201"/>
      <c r="DD85" s="201"/>
      <c r="DE85" s="201"/>
      <c r="DF85" s="201"/>
      <c r="DG85" s="201"/>
      <c r="DH85" s="201"/>
      <c r="DI85" s="201"/>
      <c r="DJ85" s="201"/>
      <c r="DK85" s="201"/>
      <c r="DL85" s="201"/>
      <c r="DM85" s="201"/>
      <c r="DN85" s="201"/>
      <c r="DO85" s="201"/>
      <c r="DP85" s="201"/>
      <c r="DQ85" s="201"/>
      <c r="DR85" s="201"/>
      <c r="DS85" s="201"/>
      <c r="DT85" s="201"/>
      <c r="DU85" s="201"/>
      <c r="DV85" s="201"/>
      <c r="DW85" s="201"/>
      <c r="DX85" s="201"/>
      <c r="DY85" s="201"/>
      <c r="DZ85" s="201"/>
      <c r="EA85" s="201"/>
      <c r="EB85" s="201"/>
      <c r="EC85" s="201"/>
      <c r="ED85" s="201"/>
      <c r="EE85" s="201"/>
      <c r="EF85" s="201"/>
      <c r="EG85" s="201"/>
      <c r="EH85" s="201"/>
      <c r="EI85" s="201"/>
      <c r="EJ85" s="201"/>
    </row>
    <row r="86" spans="2:140">
      <c r="B86" s="100" t="s">
        <v>128</v>
      </c>
      <c r="C86" s="159">
        <f t="shared" ref="C86:H86" si="15">SUM(C84:C85)</f>
        <v>0</v>
      </c>
      <c r="D86" s="159">
        <f t="shared" si="15"/>
        <v>0</v>
      </c>
      <c r="E86" s="159">
        <f t="shared" si="15"/>
        <v>0</v>
      </c>
      <c r="F86" s="159">
        <f t="shared" si="15"/>
        <v>0</v>
      </c>
      <c r="G86" s="159">
        <f t="shared" si="15"/>
        <v>0</v>
      </c>
      <c r="H86" s="159">
        <f t="shared" si="15"/>
        <v>0</v>
      </c>
      <c r="I86" s="214"/>
      <c r="J86" s="184"/>
      <c r="N86" s="209"/>
      <c r="O86" s="196"/>
      <c r="P86" s="196"/>
      <c r="Q86" s="196"/>
      <c r="R86" s="196"/>
      <c r="S86" s="196"/>
      <c r="T86" s="196"/>
      <c r="U86" s="197"/>
    </row>
    <row r="87" spans="2:140">
      <c r="B87" s="100" t="s">
        <v>69</v>
      </c>
      <c r="C87" s="189"/>
      <c r="D87" s="189"/>
      <c r="E87" s="189"/>
      <c r="F87" s="189"/>
      <c r="G87" s="189"/>
      <c r="H87" s="189"/>
      <c r="I87" s="207"/>
      <c r="J87" s="184"/>
      <c r="N87" s="191" t="str">
        <f t="shared" ref="N87:N99" si="16">B87</f>
        <v xml:space="preserve">Other Current Liabilities </v>
      </c>
      <c r="O87" s="208"/>
      <c r="P87" s="208"/>
      <c r="Q87" s="208"/>
      <c r="R87" s="208"/>
      <c r="S87" s="208"/>
      <c r="T87" s="208"/>
      <c r="U87" s="197"/>
    </row>
    <row r="88" spans="2:140">
      <c r="B88" s="106"/>
      <c r="C88" s="142"/>
      <c r="D88" s="142"/>
      <c r="E88" s="142"/>
      <c r="F88" s="142"/>
      <c r="G88" s="142"/>
      <c r="H88" s="142"/>
      <c r="I88" s="207"/>
      <c r="J88" s="184"/>
      <c r="N88" s="209">
        <f t="shared" si="16"/>
        <v>0</v>
      </c>
      <c r="O88" s="196">
        <f>C88*BS!$B$9</f>
        <v>0</v>
      </c>
      <c r="P88" s="196">
        <f>D88*BS!$B$9</f>
        <v>0</v>
      </c>
      <c r="Q88" s="196">
        <f>E88*BS!$B$9</f>
        <v>0</v>
      </c>
      <c r="R88" s="196">
        <f>F88*BS!$B$9</f>
        <v>0</v>
      </c>
      <c r="S88" s="196">
        <f>G88*BS!$B$9</f>
        <v>0</v>
      </c>
      <c r="T88" s="196">
        <f>H88*BS!$B$9</f>
        <v>0</v>
      </c>
      <c r="U88" s="197">
        <f t="shared" ref="U88:U99" si="17">I88</f>
        <v>0</v>
      </c>
    </row>
    <row r="89" spans="2:140">
      <c r="B89" s="106"/>
      <c r="C89" s="142"/>
      <c r="D89" s="142"/>
      <c r="E89" s="142"/>
      <c r="F89" s="142"/>
      <c r="G89" s="142"/>
      <c r="H89" s="142"/>
      <c r="I89" s="207"/>
      <c r="J89" s="184"/>
      <c r="N89" s="209">
        <f t="shared" si="16"/>
        <v>0</v>
      </c>
      <c r="O89" s="196">
        <f>C89*BS!$B$9</f>
        <v>0</v>
      </c>
      <c r="P89" s="196">
        <f>D89*BS!$B$9</f>
        <v>0</v>
      </c>
      <c r="Q89" s="196">
        <f>E89*BS!$B$9</f>
        <v>0</v>
      </c>
      <c r="R89" s="196">
        <f>F89*BS!$B$9</f>
        <v>0</v>
      </c>
      <c r="S89" s="196">
        <f>G89*BS!$B$9</f>
        <v>0</v>
      </c>
      <c r="T89" s="196">
        <f>H89*BS!$B$9</f>
        <v>0</v>
      </c>
      <c r="U89" s="197">
        <f t="shared" si="17"/>
        <v>0</v>
      </c>
    </row>
    <row r="90" spans="2:140">
      <c r="B90" s="215"/>
      <c r="C90" s="142"/>
      <c r="D90" s="142"/>
      <c r="E90" s="142"/>
      <c r="F90" s="142"/>
      <c r="G90" s="142"/>
      <c r="H90" s="142"/>
      <c r="I90" s="207"/>
      <c r="J90" s="184"/>
      <c r="N90" s="209">
        <f t="shared" si="16"/>
        <v>0</v>
      </c>
      <c r="O90" s="196">
        <f>C90*BS!$B$9</f>
        <v>0</v>
      </c>
      <c r="P90" s="196">
        <f>D90*BS!$B$9</f>
        <v>0</v>
      </c>
      <c r="Q90" s="196">
        <f>E90*BS!$B$9</f>
        <v>0</v>
      </c>
      <c r="R90" s="196">
        <f>F90*BS!$B$9</f>
        <v>0</v>
      </c>
      <c r="S90" s="196">
        <f>G90*BS!$B$9</f>
        <v>0</v>
      </c>
      <c r="T90" s="196">
        <f>H90*BS!$B$9</f>
        <v>0</v>
      </c>
      <c r="U90" s="197">
        <f t="shared" si="17"/>
        <v>0</v>
      </c>
    </row>
    <row r="91" spans="2:140">
      <c r="B91" s="215"/>
      <c r="C91" s="142"/>
      <c r="D91" s="142"/>
      <c r="E91" s="142"/>
      <c r="F91" s="142"/>
      <c r="G91" s="142"/>
      <c r="H91" s="142"/>
      <c r="I91" s="216"/>
      <c r="J91" s="184"/>
      <c r="N91" s="209">
        <f t="shared" si="16"/>
        <v>0</v>
      </c>
      <c r="O91" s="196">
        <f>C91*BS!$B$9</f>
        <v>0</v>
      </c>
      <c r="P91" s="196">
        <f>D91*BS!$B$9</f>
        <v>0</v>
      </c>
      <c r="Q91" s="196">
        <f>E91*BS!$B$9</f>
        <v>0</v>
      </c>
      <c r="R91" s="196">
        <f>F91*BS!$B$9</f>
        <v>0</v>
      </c>
      <c r="S91" s="196">
        <f>G91*BS!$B$9</f>
        <v>0</v>
      </c>
      <c r="T91" s="196">
        <f>H91*BS!$B$9</f>
        <v>0</v>
      </c>
      <c r="U91" s="197">
        <f t="shared" si="17"/>
        <v>0</v>
      </c>
    </row>
    <row r="92" spans="2:140">
      <c r="B92" s="215"/>
      <c r="C92" s="142"/>
      <c r="D92" s="142"/>
      <c r="E92" s="142"/>
      <c r="F92" s="142"/>
      <c r="G92" s="142"/>
      <c r="H92" s="142"/>
      <c r="I92" s="217"/>
      <c r="J92" s="184"/>
      <c r="N92" s="209">
        <f t="shared" si="16"/>
        <v>0</v>
      </c>
      <c r="O92" s="196">
        <f>C92*BS!$B$9</f>
        <v>0</v>
      </c>
      <c r="P92" s="196">
        <f>D92*BS!$B$9</f>
        <v>0</v>
      </c>
      <c r="Q92" s="196">
        <f>E92*BS!$B$9</f>
        <v>0</v>
      </c>
      <c r="R92" s="196">
        <f>F92*BS!$B$9</f>
        <v>0</v>
      </c>
      <c r="S92" s="196">
        <f>G92*BS!$B$9</f>
        <v>0</v>
      </c>
      <c r="T92" s="196">
        <f>H92*BS!$B$9</f>
        <v>0</v>
      </c>
      <c r="U92" s="197">
        <f t="shared" si="17"/>
        <v>0</v>
      </c>
    </row>
    <row r="93" spans="2:140" ht="15.75" customHeight="1">
      <c r="B93" s="212"/>
      <c r="C93" s="142"/>
      <c r="D93" s="142"/>
      <c r="E93" s="142"/>
      <c r="F93" s="142"/>
      <c r="G93" s="142"/>
      <c r="H93" s="142"/>
      <c r="I93" s="218"/>
      <c r="J93" s="184"/>
      <c r="N93" s="209">
        <f t="shared" si="16"/>
        <v>0</v>
      </c>
      <c r="O93" s="196">
        <f>C93*BS!$B$9</f>
        <v>0</v>
      </c>
      <c r="P93" s="196">
        <f>D93*BS!$B$9</f>
        <v>0</v>
      </c>
      <c r="Q93" s="196">
        <f>E93*BS!$B$9</f>
        <v>0</v>
      </c>
      <c r="R93" s="196">
        <f>F93*BS!$B$9</f>
        <v>0</v>
      </c>
      <c r="S93" s="196">
        <f>G93*BS!$B$9</f>
        <v>0</v>
      </c>
      <c r="T93" s="196">
        <f>H93*BS!$B$9</f>
        <v>0</v>
      </c>
      <c r="U93" s="197">
        <f t="shared" si="17"/>
        <v>0</v>
      </c>
    </row>
    <row r="94" spans="2:140">
      <c r="B94" s="215"/>
      <c r="C94" s="142"/>
      <c r="D94" s="142"/>
      <c r="E94" s="142"/>
      <c r="F94" s="142"/>
      <c r="G94" s="142"/>
      <c r="H94" s="142"/>
      <c r="I94" s="218"/>
      <c r="J94" s="184"/>
      <c r="N94" s="209">
        <f t="shared" si="16"/>
        <v>0</v>
      </c>
      <c r="O94" s="196">
        <f>C94*BS!$B$9</f>
        <v>0</v>
      </c>
      <c r="P94" s="196">
        <f>D94*BS!$B$9</f>
        <v>0</v>
      </c>
      <c r="Q94" s="196">
        <f>E94*BS!$B$9</f>
        <v>0</v>
      </c>
      <c r="R94" s="196">
        <f>F94*BS!$B$9</f>
        <v>0</v>
      </c>
      <c r="S94" s="196">
        <f>G94*BS!$B$9</f>
        <v>0</v>
      </c>
      <c r="T94" s="196">
        <f>H94*BS!$B$9</f>
        <v>0</v>
      </c>
      <c r="U94" s="197">
        <f t="shared" si="17"/>
        <v>0</v>
      </c>
    </row>
    <row r="95" spans="2:140">
      <c r="B95" s="215"/>
      <c r="C95" s="142"/>
      <c r="D95" s="142"/>
      <c r="E95" s="142"/>
      <c r="F95" s="142"/>
      <c r="G95" s="142"/>
      <c r="H95" s="142"/>
      <c r="I95" s="218"/>
      <c r="J95" s="184"/>
      <c r="N95" s="209">
        <f t="shared" si="16"/>
        <v>0</v>
      </c>
      <c r="O95" s="196">
        <f>C95*BS!$B$9</f>
        <v>0</v>
      </c>
      <c r="P95" s="196">
        <f>D95*BS!$B$9</f>
        <v>0</v>
      </c>
      <c r="Q95" s="196">
        <f>E95*BS!$B$9</f>
        <v>0</v>
      </c>
      <c r="R95" s="196">
        <f>F95*BS!$B$9</f>
        <v>0</v>
      </c>
      <c r="S95" s="196">
        <f>G95*BS!$B$9</f>
        <v>0</v>
      </c>
      <c r="T95" s="196">
        <f>H95*BS!$B$9</f>
        <v>0</v>
      </c>
      <c r="U95" s="197">
        <f t="shared" si="17"/>
        <v>0</v>
      </c>
    </row>
    <row r="96" spans="2:140">
      <c r="B96" s="215"/>
      <c r="C96" s="142"/>
      <c r="D96" s="142"/>
      <c r="E96" s="142"/>
      <c r="F96" s="142"/>
      <c r="G96" s="142"/>
      <c r="H96" s="142"/>
      <c r="I96" s="218"/>
      <c r="J96" s="184"/>
      <c r="N96" s="209">
        <f t="shared" si="16"/>
        <v>0</v>
      </c>
      <c r="O96" s="196">
        <f>C96*BS!$B$9</f>
        <v>0</v>
      </c>
      <c r="P96" s="196">
        <f>D96*BS!$B$9</f>
        <v>0</v>
      </c>
      <c r="Q96" s="196">
        <f>E96*BS!$B$9</f>
        <v>0</v>
      </c>
      <c r="R96" s="196">
        <f>F96*BS!$B$9</f>
        <v>0</v>
      </c>
      <c r="S96" s="196">
        <f>G96*BS!$B$9</f>
        <v>0</v>
      </c>
      <c r="T96" s="196">
        <f>H96*BS!$B$9</f>
        <v>0</v>
      </c>
      <c r="U96" s="197">
        <f t="shared" si="17"/>
        <v>0</v>
      </c>
    </row>
    <row r="97" spans="1:140">
      <c r="B97" s="215"/>
      <c r="C97" s="142"/>
      <c r="D97" s="142"/>
      <c r="E97" s="142"/>
      <c r="F97" s="142"/>
      <c r="G97" s="142"/>
      <c r="H97" s="142"/>
      <c r="I97" s="218"/>
      <c r="J97" s="184"/>
      <c r="N97" s="209">
        <f t="shared" si="16"/>
        <v>0</v>
      </c>
      <c r="O97" s="196">
        <f>C97*BS!$B$9</f>
        <v>0</v>
      </c>
      <c r="P97" s="196">
        <f>D97*BS!$B$9</f>
        <v>0</v>
      </c>
      <c r="Q97" s="196">
        <f>E97*BS!$B$9</f>
        <v>0</v>
      </c>
      <c r="R97" s="196">
        <f>F97*BS!$B$9</f>
        <v>0</v>
      </c>
      <c r="S97" s="196">
        <f>G97*BS!$B$9</f>
        <v>0</v>
      </c>
      <c r="T97" s="196">
        <f>H97*BS!$B$9</f>
        <v>0</v>
      </c>
      <c r="U97" s="197">
        <f t="shared" si="17"/>
        <v>0</v>
      </c>
    </row>
    <row r="98" spans="1:140">
      <c r="B98" s="106"/>
      <c r="C98" s="142"/>
      <c r="D98" s="142"/>
      <c r="E98" s="142"/>
      <c r="F98" s="142"/>
      <c r="G98" s="142"/>
      <c r="H98" s="142"/>
      <c r="I98" s="218"/>
      <c r="J98" s="184"/>
      <c r="N98" s="209">
        <f t="shared" si="16"/>
        <v>0</v>
      </c>
      <c r="O98" s="196">
        <f>C98*BS!$B$9</f>
        <v>0</v>
      </c>
      <c r="P98" s="196">
        <f>D98*BS!$B$9</f>
        <v>0</v>
      </c>
      <c r="Q98" s="196">
        <f>E98*BS!$B$9</f>
        <v>0</v>
      </c>
      <c r="R98" s="196">
        <f>F98*BS!$B$9</f>
        <v>0</v>
      </c>
      <c r="S98" s="196">
        <f>G98*BS!$B$9</f>
        <v>0</v>
      </c>
      <c r="T98" s="196">
        <f>H98*BS!$B$9</f>
        <v>0</v>
      </c>
      <c r="U98" s="197">
        <f t="shared" si="17"/>
        <v>0</v>
      </c>
    </row>
    <row r="99" spans="1:140" s="198" customFormat="1">
      <c r="B99" s="100" t="s">
        <v>128</v>
      </c>
      <c r="C99" s="159">
        <f t="shared" ref="C99:H99" si="18">SUM(C88:C98)</f>
        <v>0</v>
      </c>
      <c r="D99" s="159">
        <f t="shared" si="18"/>
        <v>0</v>
      </c>
      <c r="E99" s="159">
        <f t="shared" si="18"/>
        <v>0</v>
      </c>
      <c r="F99" s="159">
        <f t="shared" si="18"/>
        <v>0</v>
      </c>
      <c r="G99" s="159">
        <f t="shared" si="18"/>
        <v>0</v>
      </c>
      <c r="H99" s="159">
        <f t="shared" si="18"/>
        <v>0</v>
      </c>
      <c r="I99" s="218"/>
      <c r="J99" s="200"/>
      <c r="K99" s="201"/>
      <c r="L99" s="201"/>
      <c r="M99" s="201"/>
      <c r="N99" s="191" t="str">
        <f t="shared" si="16"/>
        <v xml:space="preserve">Total </v>
      </c>
      <c r="O99" s="202">
        <f>C99*BS!$B$9</f>
        <v>0</v>
      </c>
      <c r="P99" s="202">
        <f>D99*BS!$B$9</f>
        <v>0</v>
      </c>
      <c r="Q99" s="202">
        <f>E99*BS!$B$9</f>
        <v>0</v>
      </c>
      <c r="R99" s="202">
        <f>F99*BS!$B$9</f>
        <v>0</v>
      </c>
      <c r="S99" s="202">
        <f>G99*BS!$B$9</f>
        <v>0</v>
      </c>
      <c r="T99" s="202">
        <f>H99*BS!$B$9</f>
        <v>0</v>
      </c>
      <c r="U99" s="197">
        <f t="shared" si="17"/>
        <v>0</v>
      </c>
      <c r="V99" s="201"/>
      <c r="W99" s="201"/>
      <c r="X99" s="201"/>
      <c r="Y99" s="201"/>
      <c r="Z99" s="201"/>
      <c r="AA99" s="201"/>
      <c r="AB99" s="201"/>
      <c r="AC99" s="201"/>
      <c r="AD99" s="201"/>
      <c r="AE99" s="201"/>
      <c r="AF99" s="201"/>
      <c r="AG99" s="201"/>
      <c r="AH99" s="201"/>
      <c r="AI99" s="201"/>
      <c r="AJ99" s="201"/>
      <c r="AK99" s="201"/>
      <c r="AL99" s="201"/>
      <c r="AM99" s="201"/>
      <c r="AN99" s="201"/>
      <c r="AO99" s="201"/>
      <c r="AP99" s="201"/>
      <c r="AQ99" s="201"/>
      <c r="AR99" s="201"/>
      <c r="AS99" s="201"/>
      <c r="AT99" s="201"/>
      <c r="AU99" s="201"/>
      <c r="AV99" s="201"/>
      <c r="AW99" s="201"/>
      <c r="AX99" s="201"/>
      <c r="AY99" s="201"/>
      <c r="AZ99" s="201"/>
      <c r="BA99" s="201"/>
      <c r="BB99" s="201"/>
      <c r="BC99" s="201"/>
      <c r="BD99" s="201"/>
      <c r="BE99" s="201"/>
      <c r="BF99" s="201"/>
      <c r="BG99" s="201"/>
      <c r="BH99" s="201"/>
      <c r="BI99" s="201"/>
      <c r="BJ99" s="201"/>
      <c r="BK99" s="201"/>
      <c r="BL99" s="201"/>
      <c r="BM99" s="201"/>
      <c r="BN99" s="201"/>
      <c r="BO99" s="201"/>
      <c r="BP99" s="201"/>
      <c r="BQ99" s="201"/>
      <c r="BR99" s="201"/>
      <c r="BS99" s="201"/>
      <c r="BT99" s="201"/>
      <c r="BU99" s="201"/>
      <c r="BV99" s="201"/>
      <c r="BW99" s="201"/>
      <c r="BX99" s="201"/>
      <c r="BY99" s="201"/>
      <c r="BZ99" s="201"/>
      <c r="CA99" s="201"/>
      <c r="CB99" s="201"/>
      <c r="CC99" s="201"/>
      <c r="CD99" s="201"/>
      <c r="CE99" s="201"/>
      <c r="CF99" s="201"/>
      <c r="CG99" s="201"/>
      <c r="CH99" s="201"/>
      <c r="CI99" s="201"/>
      <c r="CJ99" s="201"/>
      <c r="CK99" s="201"/>
      <c r="CL99" s="201"/>
      <c r="CM99" s="201"/>
      <c r="CN99" s="201"/>
      <c r="CO99" s="201"/>
      <c r="CP99" s="201"/>
      <c r="CQ99" s="201"/>
      <c r="CR99" s="201"/>
      <c r="CS99" s="201"/>
      <c r="CT99" s="201"/>
      <c r="CU99" s="201"/>
      <c r="CV99" s="201"/>
      <c r="CW99" s="201"/>
      <c r="CX99" s="201"/>
      <c r="CY99" s="201"/>
      <c r="CZ99" s="201"/>
      <c r="DA99" s="201"/>
      <c r="DB99" s="201"/>
      <c r="DC99" s="201"/>
      <c r="DD99" s="201"/>
      <c r="DE99" s="201"/>
      <c r="DF99" s="201"/>
      <c r="DG99" s="201"/>
      <c r="DH99" s="201"/>
      <c r="DI99" s="201"/>
      <c r="DJ99" s="201"/>
      <c r="DK99" s="201"/>
      <c r="DL99" s="201"/>
      <c r="DM99" s="201"/>
      <c r="DN99" s="201"/>
      <c r="DO99" s="201"/>
      <c r="DP99" s="201"/>
      <c r="DQ99" s="201"/>
      <c r="DR99" s="201"/>
      <c r="DS99" s="201"/>
      <c r="DT99" s="201"/>
      <c r="DU99" s="201"/>
      <c r="DV99" s="201"/>
      <c r="DW99" s="201"/>
      <c r="DX99" s="201"/>
      <c r="DY99" s="201"/>
      <c r="DZ99" s="201"/>
      <c r="EA99" s="201"/>
      <c r="EB99" s="201"/>
      <c r="EC99" s="201"/>
      <c r="ED99" s="201"/>
      <c r="EE99" s="201"/>
      <c r="EF99" s="201"/>
      <c r="EG99" s="201"/>
      <c r="EH99" s="201"/>
      <c r="EI99" s="201"/>
      <c r="EJ99" s="201"/>
    </row>
    <row r="100" spans="1:140">
      <c r="B100" s="212"/>
      <c r="C100" s="219"/>
      <c r="D100" s="220"/>
      <c r="E100" s="221"/>
      <c r="F100" s="221"/>
      <c r="G100" s="221"/>
      <c r="H100" s="221"/>
      <c r="I100" s="218"/>
      <c r="J100" s="184"/>
      <c r="N100" s="209"/>
      <c r="O100" s="196"/>
      <c r="P100" s="196"/>
      <c r="Q100" s="196"/>
      <c r="R100" s="196"/>
      <c r="S100" s="196"/>
      <c r="T100" s="196"/>
      <c r="U100" s="197"/>
    </row>
    <row r="101" spans="1:140">
      <c r="B101" s="100" t="s">
        <v>71</v>
      </c>
      <c r="C101" s="222"/>
      <c r="D101" s="222"/>
      <c r="E101" s="222"/>
      <c r="F101" s="222"/>
      <c r="G101" s="222"/>
      <c r="H101" s="222"/>
      <c r="I101" s="223"/>
      <c r="J101" s="184"/>
      <c r="N101" s="191" t="str">
        <f>B101</f>
        <v xml:space="preserve">Long Term Debt </v>
      </c>
      <c r="O101" s="208"/>
      <c r="P101" s="208"/>
      <c r="Q101" s="208"/>
      <c r="R101" s="208"/>
      <c r="S101" s="208"/>
      <c r="T101" s="208"/>
      <c r="U101" s="197"/>
    </row>
    <row r="102" spans="1:140">
      <c r="B102" s="212"/>
      <c r="C102" s="219"/>
      <c r="D102" s="220"/>
      <c r="E102" s="221"/>
      <c r="F102" s="221"/>
      <c r="G102" s="221"/>
      <c r="H102" s="221"/>
      <c r="I102" s="223"/>
      <c r="J102" s="184"/>
      <c r="N102" s="191"/>
      <c r="O102" s="208"/>
      <c r="P102" s="208"/>
      <c r="Q102" s="208"/>
      <c r="R102" s="208"/>
      <c r="S102" s="208"/>
      <c r="T102" s="208"/>
      <c r="U102" s="197"/>
    </row>
    <row r="103" spans="1:140">
      <c r="A103" s="83"/>
      <c r="B103" s="106" t="s">
        <v>145</v>
      </c>
      <c r="C103" s="159">
        <f t="shared" ref="C103:H103" si="19">SUM(C104:C105)</f>
        <v>0</v>
      </c>
      <c r="D103" s="159">
        <f t="shared" si="19"/>
        <v>0</v>
      </c>
      <c r="E103" s="159">
        <f t="shared" si="19"/>
        <v>0</v>
      </c>
      <c r="F103" s="159">
        <f t="shared" si="19"/>
        <v>0</v>
      </c>
      <c r="G103" s="159">
        <f t="shared" si="19"/>
        <v>0</v>
      </c>
      <c r="H103" s="159">
        <f t="shared" si="19"/>
        <v>0</v>
      </c>
      <c r="I103" s="214"/>
      <c r="J103" s="184"/>
      <c r="N103" s="209" t="str">
        <f>B103</f>
        <v xml:space="preserve"> Long Term Borrowings</v>
      </c>
      <c r="O103" s="196">
        <f>C103*BS!$B$9</f>
        <v>0</v>
      </c>
      <c r="P103" s="196">
        <f>D103*BS!$B$9</f>
        <v>0</v>
      </c>
      <c r="Q103" s="196">
        <f>E103*BS!$B$9</f>
        <v>0</v>
      </c>
      <c r="R103" s="196">
        <f>F103*BS!$B$9</f>
        <v>0</v>
      </c>
      <c r="S103" s="196">
        <f>G103*BS!$B$9</f>
        <v>0</v>
      </c>
      <c r="T103" s="196">
        <f>H103*BS!$B$9</f>
        <v>0</v>
      </c>
      <c r="U103" s="197">
        <f>I103</f>
        <v>0</v>
      </c>
    </row>
    <row r="104" spans="1:140">
      <c r="A104" s="83"/>
      <c r="B104" s="106"/>
      <c r="C104" s="224"/>
      <c r="D104" s="224"/>
      <c r="E104" s="224"/>
      <c r="F104" s="224"/>
      <c r="G104" s="224"/>
      <c r="H104" s="224"/>
      <c r="I104" s="214"/>
      <c r="J104" s="184"/>
      <c r="N104" s="209"/>
      <c r="O104" s="196"/>
      <c r="P104" s="196"/>
      <c r="Q104" s="196"/>
      <c r="R104" s="196"/>
      <c r="S104" s="196"/>
      <c r="T104" s="196"/>
      <c r="U104" s="197"/>
    </row>
    <row r="105" spans="1:140">
      <c r="A105" s="83"/>
      <c r="B105" s="106"/>
      <c r="C105" s="224"/>
      <c r="D105" s="224"/>
      <c r="E105" s="224"/>
      <c r="F105" s="224"/>
      <c r="G105" s="224"/>
      <c r="H105" s="224"/>
      <c r="I105" s="214"/>
      <c r="J105" s="184"/>
      <c r="N105" s="209"/>
      <c r="O105" s="196"/>
      <c r="P105" s="196"/>
      <c r="Q105" s="196"/>
      <c r="R105" s="196"/>
      <c r="S105" s="196"/>
      <c r="T105" s="196"/>
      <c r="U105" s="197"/>
    </row>
    <row r="106" spans="1:140">
      <c r="A106" s="83"/>
      <c r="B106" s="106" t="s">
        <v>146</v>
      </c>
      <c r="C106" s="159">
        <f>SUM(C107:C108)</f>
        <v>0</v>
      </c>
      <c r="D106" s="159">
        <f t="shared" ref="D106:H106" si="20">SUM(D107:D108)</f>
        <v>0</v>
      </c>
      <c r="E106" s="159">
        <f t="shared" si="20"/>
        <v>0</v>
      </c>
      <c r="F106" s="159">
        <f t="shared" si="20"/>
        <v>0</v>
      </c>
      <c r="G106" s="159">
        <f t="shared" si="20"/>
        <v>0</v>
      </c>
      <c r="H106" s="159">
        <f t="shared" si="20"/>
        <v>0</v>
      </c>
      <c r="I106" s="225"/>
      <c r="J106" s="184"/>
      <c r="N106" s="209" t="str">
        <f>B106</f>
        <v xml:space="preserve"> Bond </v>
      </c>
      <c r="O106" s="196">
        <f>C106*BS!$B$9</f>
        <v>0</v>
      </c>
      <c r="P106" s="196">
        <f>D106*BS!$B$9</f>
        <v>0</v>
      </c>
      <c r="Q106" s="196">
        <f>E106*BS!$B$9</f>
        <v>0</v>
      </c>
      <c r="R106" s="196">
        <f>F106*BS!$B$9</f>
        <v>0</v>
      </c>
      <c r="S106" s="196">
        <f>G106*BS!$B$9</f>
        <v>0</v>
      </c>
      <c r="T106" s="196">
        <f>H106*BS!$B$9</f>
        <v>0</v>
      </c>
      <c r="U106" s="197">
        <f>I106</f>
        <v>0</v>
      </c>
    </row>
    <row r="107" spans="1:140">
      <c r="A107" s="83"/>
      <c r="B107" s="106"/>
      <c r="C107" s="224"/>
      <c r="D107" s="224"/>
      <c r="E107" s="224"/>
      <c r="F107" s="224"/>
      <c r="G107" s="224"/>
      <c r="H107" s="224"/>
      <c r="I107" s="225"/>
      <c r="J107" s="184"/>
      <c r="N107" s="209"/>
      <c r="O107" s="196"/>
      <c r="P107" s="196"/>
      <c r="Q107" s="196"/>
      <c r="R107" s="196"/>
      <c r="S107" s="196"/>
      <c r="T107" s="196"/>
      <c r="U107" s="197"/>
    </row>
    <row r="108" spans="1:140">
      <c r="A108" s="83"/>
      <c r="B108" s="106"/>
      <c r="C108" s="224"/>
      <c r="D108" s="224"/>
      <c r="E108" s="224"/>
      <c r="F108" s="224"/>
      <c r="G108" s="224"/>
      <c r="H108" s="224"/>
      <c r="I108" s="225"/>
      <c r="J108" s="184"/>
      <c r="N108" s="209"/>
      <c r="O108" s="196"/>
      <c r="P108" s="196"/>
      <c r="Q108" s="196"/>
      <c r="R108" s="196"/>
      <c r="S108" s="196"/>
      <c r="T108" s="196"/>
      <c r="U108" s="197"/>
    </row>
    <row r="109" spans="1:140">
      <c r="A109" s="83"/>
      <c r="B109" s="106" t="s">
        <v>147</v>
      </c>
      <c r="C109" s="159">
        <f>SUM(C110:C111)</f>
        <v>0</v>
      </c>
      <c r="D109" s="159">
        <f t="shared" ref="D109" si="21">SUM(D110:D111)</f>
        <v>0</v>
      </c>
      <c r="E109" s="159">
        <f t="shared" ref="E109" si="22">SUM(E110:E111)</f>
        <v>0</v>
      </c>
      <c r="F109" s="159">
        <f t="shared" ref="F109" si="23">SUM(F110:F111)</f>
        <v>0</v>
      </c>
      <c r="G109" s="159">
        <f t="shared" ref="G109" si="24">SUM(G110:G111)</f>
        <v>0</v>
      </c>
      <c r="H109" s="159">
        <f t="shared" ref="H109" si="25">SUM(H110:H111)</f>
        <v>0</v>
      </c>
      <c r="I109" s="207"/>
      <c r="J109" s="184"/>
      <c r="N109" s="209" t="str">
        <f>B109</f>
        <v xml:space="preserve"> Subordinate Debt</v>
      </c>
      <c r="O109" s="196">
        <f>C109*BS!$B$9</f>
        <v>0</v>
      </c>
      <c r="P109" s="196">
        <f>D109*BS!$B$9</f>
        <v>0</v>
      </c>
      <c r="Q109" s="196">
        <f>E109*BS!$B$9</f>
        <v>0</v>
      </c>
      <c r="R109" s="196">
        <f>F109*BS!$B$9</f>
        <v>0</v>
      </c>
      <c r="S109" s="196">
        <f>G109*BS!$B$9</f>
        <v>0</v>
      </c>
      <c r="T109" s="196">
        <f>H109*BS!$B$9</f>
        <v>0</v>
      </c>
      <c r="U109" s="197">
        <f>I109</f>
        <v>0</v>
      </c>
    </row>
    <row r="110" spans="1:140">
      <c r="A110" s="83"/>
      <c r="B110" s="106"/>
      <c r="C110" s="224"/>
      <c r="D110" s="224"/>
      <c r="E110" s="224"/>
      <c r="F110" s="224"/>
      <c r="G110" s="224"/>
      <c r="H110" s="224"/>
      <c r="I110" s="207"/>
      <c r="J110" s="184"/>
      <c r="N110" s="209"/>
      <c r="O110" s="196"/>
      <c r="P110" s="196"/>
      <c r="Q110" s="196"/>
      <c r="R110" s="196"/>
      <c r="S110" s="196"/>
      <c r="T110" s="196"/>
      <c r="U110" s="197"/>
    </row>
    <row r="111" spans="1:140">
      <c r="A111" s="83"/>
      <c r="B111" s="106"/>
      <c r="C111" s="224"/>
      <c r="D111" s="224"/>
      <c r="E111" s="224"/>
      <c r="F111" s="224"/>
      <c r="G111" s="224"/>
      <c r="H111" s="224"/>
      <c r="I111" s="207"/>
      <c r="J111" s="184"/>
      <c r="N111" s="209"/>
      <c r="O111" s="196"/>
      <c r="P111" s="196"/>
      <c r="Q111" s="196"/>
      <c r="R111" s="196"/>
      <c r="S111" s="196"/>
      <c r="T111" s="196"/>
      <c r="U111" s="197"/>
    </row>
    <row r="112" spans="1:140">
      <c r="A112" s="83"/>
      <c r="B112" s="106" t="s">
        <v>148</v>
      </c>
      <c r="C112" s="224"/>
      <c r="D112" s="224"/>
      <c r="E112" s="224"/>
      <c r="F112" s="224"/>
      <c r="G112" s="224"/>
      <c r="H112" s="224"/>
      <c r="I112" s="207"/>
      <c r="J112" s="184"/>
      <c r="N112" s="209" t="str">
        <f t="shared" ref="N112:N120" si="26">B112</f>
        <v xml:space="preserve"> Loan from related parties </v>
      </c>
      <c r="O112" s="196">
        <f>C112*BS!$B$9</f>
        <v>0</v>
      </c>
      <c r="P112" s="196">
        <f>D112*BS!$B$9</f>
        <v>0</v>
      </c>
      <c r="Q112" s="196">
        <f>E112*BS!$B$9</f>
        <v>0</v>
      </c>
      <c r="R112" s="196">
        <f>F112*BS!$B$9</f>
        <v>0</v>
      </c>
      <c r="S112" s="196">
        <f>G112*BS!$B$9</f>
        <v>0</v>
      </c>
      <c r="T112" s="196">
        <f>H112*BS!$B$9</f>
        <v>0</v>
      </c>
      <c r="U112" s="197">
        <f t="shared" ref="U112:U120" si="27">I112</f>
        <v>0</v>
      </c>
    </row>
    <row r="113" spans="1:140">
      <c r="A113" s="83"/>
      <c r="B113" s="106"/>
      <c r="C113" s="224"/>
      <c r="D113" s="224"/>
      <c r="E113" s="224"/>
      <c r="F113" s="224"/>
      <c r="G113" s="224"/>
      <c r="H113" s="224"/>
      <c r="I113" s="207"/>
      <c r="J113" s="184"/>
      <c r="N113" s="209">
        <f t="shared" si="26"/>
        <v>0</v>
      </c>
      <c r="O113" s="196">
        <f>C113*BS!$B$9</f>
        <v>0</v>
      </c>
      <c r="P113" s="196">
        <f>D113*BS!$B$9</f>
        <v>0</v>
      </c>
      <c r="Q113" s="196">
        <f>E113*BS!$B$9</f>
        <v>0</v>
      </c>
      <c r="R113" s="196">
        <f>F113*BS!$B$9</f>
        <v>0</v>
      </c>
      <c r="S113" s="196">
        <f>G113*BS!$B$9</f>
        <v>0</v>
      </c>
      <c r="T113" s="196">
        <f>H113*BS!$B$9</f>
        <v>0</v>
      </c>
      <c r="U113" s="197">
        <f t="shared" si="27"/>
        <v>0</v>
      </c>
    </row>
    <row r="114" spans="1:140">
      <c r="A114" s="83"/>
      <c r="B114" s="106"/>
      <c r="C114" s="224"/>
      <c r="D114" s="224"/>
      <c r="E114" s="224"/>
      <c r="F114" s="224"/>
      <c r="G114" s="224"/>
      <c r="H114" s="224"/>
      <c r="I114" s="207"/>
      <c r="J114" s="184"/>
      <c r="N114" s="209">
        <f t="shared" si="26"/>
        <v>0</v>
      </c>
      <c r="O114" s="196">
        <f>C114*BS!$B$9</f>
        <v>0</v>
      </c>
      <c r="P114" s="196">
        <f>D114*BS!$B$9</f>
        <v>0</v>
      </c>
      <c r="Q114" s="196">
        <f>E114*BS!$B$9</f>
        <v>0</v>
      </c>
      <c r="R114" s="196">
        <f>F114*BS!$B$9</f>
        <v>0</v>
      </c>
      <c r="S114" s="196">
        <f>G114*BS!$B$9</f>
        <v>0</v>
      </c>
      <c r="T114" s="196">
        <f>H114*BS!$B$9</f>
        <v>0</v>
      </c>
      <c r="U114" s="197">
        <f t="shared" si="27"/>
        <v>0</v>
      </c>
    </row>
    <row r="115" spans="1:140">
      <c r="A115" s="83"/>
      <c r="B115" s="106"/>
      <c r="C115" s="224"/>
      <c r="D115" s="224"/>
      <c r="E115" s="224"/>
      <c r="F115" s="224"/>
      <c r="G115" s="224"/>
      <c r="H115" s="224"/>
      <c r="I115" s="207"/>
      <c r="J115" s="184"/>
      <c r="N115" s="209">
        <f t="shared" si="26"/>
        <v>0</v>
      </c>
      <c r="O115" s="196">
        <f>C115*BS!$B$9</f>
        <v>0</v>
      </c>
      <c r="P115" s="196">
        <f>D115*BS!$B$9</f>
        <v>0</v>
      </c>
      <c r="Q115" s="196">
        <f>E115*BS!$B$9</f>
        <v>0</v>
      </c>
      <c r="R115" s="196">
        <f>F115*BS!$B$9</f>
        <v>0</v>
      </c>
      <c r="S115" s="196">
        <f>G115*BS!$B$9</f>
        <v>0</v>
      </c>
      <c r="T115" s="196">
        <f>H115*BS!$B$9</f>
        <v>0</v>
      </c>
      <c r="U115" s="197">
        <f t="shared" si="27"/>
        <v>0</v>
      </c>
    </row>
    <row r="116" spans="1:140">
      <c r="A116" s="83"/>
      <c r="B116" s="106"/>
      <c r="C116" s="224"/>
      <c r="D116" s="224"/>
      <c r="E116" s="224"/>
      <c r="F116" s="224"/>
      <c r="G116" s="224"/>
      <c r="H116" s="224"/>
      <c r="I116" s="207"/>
      <c r="J116" s="184"/>
      <c r="N116" s="209"/>
      <c r="O116" s="196"/>
      <c r="P116" s="196"/>
      <c r="Q116" s="196"/>
      <c r="R116" s="196"/>
      <c r="S116" s="196"/>
      <c r="T116" s="196"/>
      <c r="U116" s="197"/>
    </row>
    <row r="117" spans="1:140">
      <c r="A117" s="83"/>
      <c r="B117" s="106"/>
      <c r="C117" s="224"/>
      <c r="D117" s="224"/>
      <c r="E117" s="224"/>
      <c r="F117" s="224"/>
      <c r="G117" s="224"/>
      <c r="H117" s="224"/>
      <c r="I117" s="207"/>
      <c r="J117" s="184"/>
      <c r="N117" s="209">
        <f t="shared" si="26"/>
        <v>0</v>
      </c>
      <c r="O117" s="196">
        <f>C117*BS!$B$9</f>
        <v>0</v>
      </c>
      <c r="P117" s="196">
        <f>D117*BS!$B$9</f>
        <v>0</v>
      </c>
      <c r="Q117" s="196">
        <f>E117*BS!$B$9</f>
        <v>0</v>
      </c>
      <c r="R117" s="196">
        <f>F117*BS!$B$9</f>
        <v>0</v>
      </c>
      <c r="S117" s="196">
        <f>G117*BS!$B$9</f>
        <v>0</v>
      </c>
      <c r="T117" s="196">
        <f>H117*BS!$B$9</f>
        <v>0</v>
      </c>
      <c r="U117" s="197">
        <f t="shared" si="27"/>
        <v>0</v>
      </c>
    </row>
    <row r="118" spans="1:140">
      <c r="A118" s="83"/>
      <c r="B118" s="106"/>
      <c r="C118" s="224"/>
      <c r="D118" s="224"/>
      <c r="E118" s="224"/>
      <c r="F118" s="224"/>
      <c r="G118" s="224"/>
      <c r="H118" s="224"/>
      <c r="I118" s="207"/>
      <c r="J118" s="184"/>
      <c r="N118" s="209">
        <f t="shared" si="26"/>
        <v>0</v>
      </c>
      <c r="O118" s="196">
        <f>C118*BS!$B$9</f>
        <v>0</v>
      </c>
      <c r="P118" s="196">
        <f>D118*BS!$B$9</f>
        <v>0</v>
      </c>
      <c r="Q118" s="196">
        <f>E118*BS!$B$9</f>
        <v>0</v>
      </c>
      <c r="R118" s="196">
        <f>F118*BS!$B$9</f>
        <v>0</v>
      </c>
      <c r="S118" s="196">
        <f>G118*BS!$B$9</f>
        <v>0</v>
      </c>
      <c r="T118" s="196">
        <f>H118*BS!$B$9</f>
        <v>0</v>
      </c>
      <c r="U118" s="197">
        <f t="shared" si="27"/>
        <v>0</v>
      </c>
    </row>
    <row r="119" spans="1:140">
      <c r="B119" s="106" t="s">
        <v>133</v>
      </c>
      <c r="C119" s="224"/>
      <c r="D119" s="224"/>
      <c r="E119" s="224"/>
      <c r="F119" s="224"/>
      <c r="G119" s="224"/>
      <c r="H119" s="224"/>
      <c r="I119" s="217"/>
      <c r="J119" s="184"/>
      <c r="N119" s="209" t="str">
        <f t="shared" si="26"/>
        <v xml:space="preserve"> Others </v>
      </c>
      <c r="O119" s="196">
        <f>C119*BS!$B$9</f>
        <v>0</v>
      </c>
      <c r="P119" s="196">
        <f>D119*BS!$B$9</f>
        <v>0</v>
      </c>
      <c r="Q119" s="196">
        <f>E119*BS!$B$9</f>
        <v>0</v>
      </c>
      <c r="R119" s="196">
        <f>F119*BS!$B$9</f>
        <v>0</v>
      </c>
      <c r="S119" s="196">
        <f>G119*BS!$B$9</f>
        <v>0</v>
      </c>
      <c r="T119" s="196">
        <f>H119*BS!$B$9</f>
        <v>0</v>
      </c>
      <c r="U119" s="197">
        <f t="shared" si="27"/>
        <v>0</v>
      </c>
    </row>
    <row r="120" spans="1:140" s="198" customFormat="1">
      <c r="B120" s="100" t="s">
        <v>128</v>
      </c>
      <c r="C120" s="159">
        <f t="shared" ref="C120:H120" si="28">SUM(C103:C119)</f>
        <v>0</v>
      </c>
      <c r="D120" s="159">
        <f t="shared" si="28"/>
        <v>0</v>
      </c>
      <c r="E120" s="159">
        <f t="shared" si="28"/>
        <v>0</v>
      </c>
      <c r="F120" s="159">
        <f t="shared" si="28"/>
        <v>0</v>
      </c>
      <c r="G120" s="159">
        <f t="shared" si="28"/>
        <v>0</v>
      </c>
      <c r="H120" s="159">
        <f t="shared" si="28"/>
        <v>0</v>
      </c>
      <c r="I120" s="226"/>
      <c r="J120" s="200"/>
      <c r="K120" s="201"/>
      <c r="L120" s="201"/>
      <c r="M120" s="201"/>
      <c r="N120" s="191" t="str">
        <f t="shared" si="26"/>
        <v xml:space="preserve">Total </v>
      </c>
      <c r="O120" s="202">
        <f>C120*BS!$B$9</f>
        <v>0</v>
      </c>
      <c r="P120" s="202">
        <f>D120*BS!$B$9</f>
        <v>0</v>
      </c>
      <c r="Q120" s="202">
        <f>E120*BS!$B$9</f>
        <v>0</v>
      </c>
      <c r="R120" s="202">
        <f>F120*BS!$B$9</f>
        <v>0</v>
      </c>
      <c r="S120" s="202">
        <f>G120*BS!$B$9</f>
        <v>0</v>
      </c>
      <c r="T120" s="202">
        <f>H120*BS!$B$9</f>
        <v>0</v>
      </c>
      <c r="U120" s="197">
        <f t="shared" si="27"/>
        <v>0</v>
      </c>
      <c r="V120" s="201"/>
      <c r="W120" s="201"/>
      <c r="X120" s="201"/>
      <c r="Y120" s="201"/>
      <c r="Z120" s="201"/>
      <c r="AA120" s="201"/>
      <c r="AB120" s="201"/>
      <c r="AC120" s="201"/>
      <c r="AD120" s="201"/>
      <c r="AE120" s="201"/>
      <c r="AF120" s="201"/>
      <c r="AG120" s="201"/>
      <c r="AH120" s="201"/>
      <c r="AI120" s="201"/>
      <c r="AJ120" s="201"/>
      <c r="AK120" s="201"/>
      <c r="AL120" s="201"/>
      <c r="AM120" s="201"/>
      <c r="AN120" s="201"/>
      <c r="AO120" s="201"/>
      <c r="AP120" s="201"/>
      <c r="AQ120" s="201"/>
      <c r="AR120" s="201"/>
      <c r="AS120" s="201"/>
      <c r="AT120" s="201"/>
      <c r="AU120" s="201"/>
      <c r="AV120" s="201"/>
      <c r="AW120" s="201"/>
      <c r="AX120" s="201"/>
      <c r="AY120" s="201"/>
      <c r="AZ120" s="201"/>
      <c r="BA120" s="201"/>
      <c r="BB120" s="201"/>
      <c r="BC120" s="201"/>
      <c r="BD120" s="201"/>
      <c r="BE120" s="201"/>
      <c r="BF120" s="201"/>
      <c r="BG120" s="201"/>
      <c r="BH120" s="201"/>
      <c r="BI120" s="201"/>
      <c r="BJ120" s="201"/>
      <c r="BK120" s="201"/>
      <c r="BL120" s="201"/>
      <c r="BM120" s="201"/>
      <c r="BN120" s="201"/>
      <c r="BO120" s="201"/>
      <c r="BP120" s="201"/>
      <c r="BQ120" s="201"/>
      <c r="BR120" s="201"/>
      <c r="BS120" s="201"/>
      <c r="BT120" s="201"/>
      <c r="BU120" s="201"/>
      <c r="BV120" s="201"/>
      <c r="BW120" s="201"/>
      <c r="BX120" s="201"/>
      <c r="BY120" s="201"/>
      <c r="BZ120" s="201"/>
      <c r="CA120" s="201"/>
      <c r="CB120" s="201"/>
      <c r="CC120" s="201"/>
      <c r="CD120" s="201"/>
      <c r="CE120" s="201"/>
      <c r="CF120" s="201"/>
      <c r="CG120" s="201"/>
      <c r="CH120" s="201"/>
      <c r="CI120" s="201"/>
      <c r="CJ120" s="201"/>
      <c r="CK120" s="201"/>
      <c r="CL120" s="201"/>
      <c r="CM120" s="201"/>
      <c r="CN120" s="201"/>
      <c r="CO120" s="201"/>
      <c r="CP120" s="201"/>
      <c r="CQ120" s="201"/>
      <c r="CR120" s="201"/>
      <c r="CS120" s="201"/>
      <c r="CT120" s="201"/>
      <c r="CU120" s="201"/>
      <c r="CV120" s="201"/>
      <c r="CW120" s="201"/>
      <c r="CX120" s="201"/>
      <c r="CY120" s="201"/>
      <c r="CZ120" s="201"/>
      <c r="DA120" s="201"/>
      <c r="DB120" s="201"/>
      <c r="DC120" s="201"/>
      <c r="DD120" s="201"/>
      <c r="DE120" s="201"/>
      <c r="DF120" s="201"/>
      <c r="DG120" s="201"/>
      <c r="DH120" s="201"/>
      <c r="DI120" s="201"/>
      <c r="DJ120" s="201"/>
      <c r="DK120" s="201"/>
      <c r="DL120" s="201"/>
      <c r="DM120" s="201"/>
      <c r="DN120" s="201"/>
      <c r="DO120" s="201"/>
      <c r="DP120" s="201"/>
      <c r="DQ120" s="201"/>
      <c r="DR120" s="201"/>
      <c r="DS120" s="201"/>
      <c r="DT120" s="201"/>
      <c r="DU120" s="201"/>
      <c r="DV120" s="201"/>
      <c r="DW120" s="201"/>
      <c r="DX120" s="201"/>
      <c r="DY120" s="201"/>
      <c r="DZ120" s="201"/>
      <c r="EA120" s="201"/>
      <c r="EB120" s="201"/>
      <c r="EC120" s="201"/>
      <c r="ED120" s="201"/>
      <c r="EE120" s="201"/>
      <c r="EF120" s="201"/>
      <c r="EG120" s="201"/>
      <c r="EH120" s="201"/>
      <c r="EI120" s="201"/>
      <c r="EJ120" s="201"/>
    </row>
    <row r="121" spans="1:140">
      <c r="B121" s="106"/>
      <c r="C121" s="227"/>
      <c r="D121" s="227"/>
      <c r="E121" s="227"/>
      <c r="F121" s="227"/>
      <c r="G121" s="227"/>
      <c r="H121" s="227"/>
      <c r="I121" s="217"/>
      <c r="J121" s="184"/>
      <c r="N121" s="209"/>
      <c r="O121" s="196"/>
      <c r="P121" s="196"/>
      <c r="Q121" s="196"/>
      <c r="R121" s="196"/>
      <c r="S121" s="196"/>
      <c r="T121" s="196"/>
      <c r="U121" s="197"/>
    </row>
    <row r="122" spans="1:140" s="198" customFormat="1">
      <c r="B122" s="100" t="s">
        <v>75</v>
      </c>
      <c r="C122" s="228"/>
      <c r="D122" s="228"/>
      <c r="E122" s="228"/>
      <c r="F122" s="228"/>
      <c r="G122" s="228"/>
      <c r="H122" s="228"/>
      <c r="I122" s="226"/>
      <c r="J122" s="200"/>
      <c r="K122" s="201"/>
      <c r="L122" s="201"/>
      <c r="M122" s="201"/>
      <c r="N122" s="191" t="str">
        <f>B122</f>
        <v xml:space="preserve">Deferred Taxes </v>
      </c>
      <c r="O122" s="202">
        <f>C122*BS!$B$9</f>
        <v>0</v>
      </c>
      <c r="P122" s="202">
        <f>D122*BS!$B$9</f>
        <v>0</v>
      </c>
      <c r="Q122" s="202">
        <f>E122*BS!$B$9</f>
        <v>0</v>
      </c>
      <c r="R122" s="202">
        <f>F122*BS!$B$9</f>
        <v>0</v>
      </c>
      <c r="S122" s="202">
        <f>G122*BS!$B$9</f>
        <v>0</v>
      </c>
      <c r="T122" s="202">
        <f>H122*BS!$B$9</f>
        <v>0</v>
      </c>
      <c r="U122" s="197">
        <f>I122</f>
        <v>0</v>
      </c>
      <c r="V122" s="201"/>
      <c r="W122" s="201"/>
      <c r="X122" s="201"/>
      <c r="Y122" s="201"/>
      <c r="Z122" s="201"/>
      <c r="AA122" s="201"/>
      <c r="AB122" s="201"/>
      <c r="AC122" s="201"/>
      <c r="AD122" s="201"/>
      <c r="AE122" s="201"/>
      <c r="AF122" s="201"/>
      <c r="AG122" s="201"/>
      <c r="AH122" s="201"/>
      <c r="AI122" s="201"/>
      <c r="AJ122" s="201"/>
      <c r="AK122" s="201"/>
      <c r="AL122" s="201"/>
      <c r="AM122" s="201"/>
      <c r="AN122" s="201"/>
      <c r="AO122" s="201"/>
      <c r="AP122" s="201"/>
      <c r="AQ122" s="201"/>
      <c r="AR122" s="201"/>
      <c r="AS122" s="201"/>
      <c r="AT122" s="201"/>
      <c r="AU122" s="201"/>
      <c r="AV122" s="201"/>
      <c r="AW122" s="201"/>
      <c r="AX122" s="201"/>
      <c r="AY122" s="201"/>
      <c r="AZ122" s="201"/>
      <c r="BA122" s="201"/>
      <c r="BB122" s="201"/>
      <c r="BC122" s="201"/>
      <c r="BD122" s="201"/>
      <c r="BE122" s="201"/>
      <c r="BF122" s="201"/>
      <c r="BG122" s="201"/>
      <c r="BH122" s="201"/>
      <c r="BI122" s="201"/>
      <c r="BJ122" s="201"/>
      <c r="BK122" s="201"/>
      <c r="BL122" s="201"/>
      <c r="BM122" s="201"/>
      <c r="BN122" s="201"/>
      <c r="BO122" s="201"/>
      <c r="BP122" s="201"/>
      <c r="BQ122" s="201"/>
      <c r="BR122" s="201"/>
      <c r="BS122" s="201"/>
      <c r="BT122" s="201"/>
      <c r="BU122" s="201"/>
      <c r="BV122" s="201"/>
      <c r="BW122" s="201"/>
      <c r="BX122" s="201"/>
      <c r="BY122" s="201"/>
      <c r="BZ122" s="201"/>
      <c r="CA122" s="201"/>
      <c r="CB122" s="201"/>
      <c r="CC122" s="201"/>
      <c r="CD122" s="201"/>
      <c r="CE122" s="201"/>
      <c r="CF122" s="201"/>
      <c r="CG122" s="201"/>
      <c r="CH122" s="201"/>
      <c r="CI122" s="201"/>
      <c r="CJ122" s="201"/>
      <c r="CK122" s="201"/>
      <c r="CL122" s="201"/>
      <c r="CM122" s="201"/>
      <c r="CN122" s="201"/>
      <c r="CO122" s="201"/>
      <c r="CP122" s="201"/>
      <c r="CQ122" s="201"/>
      <c r="CR122" s="201"/>
      <c r="CS122" s="201"/>
      <c r="CT122" s="201"/>
      <c r="CU122" s="201"/>
      <c r="CV122" s="201"/>
      <c r="CW122" s="201"/>
      <c r="CX122" s="201"/>
      <c r="CY122" s="201"/>
      <c r="CZ122" s="201"/>
      <c r="DA122" s="201"/>
      <c r="DB122" s="201"/>
      <c r="DC122" s="201"/>
      <c r="DD122" s="201"/>
      <c r="DE122" s="201"/>
      <c r="DF122" s="201"/>
      <c r="DG122" s="201"/>
      <c r="DH122" s="201"/>
      <c r="DI122" s="201"/>
      <c r="DJ122" s="201"/>
      <c r="DK122" s="201"/>
      <c r="DL122" s="201"/>
      <c r="DM122" s="201"/>
      <c r="DN122" s="201"/>
      <c r="DO122" s="201"/>
      <c r="DP122" s="201"/>
      <c r="DQ122" s="201"/>
      <c r="DR122" s="201"/>
      <c r="DS122" s="201"/>
      <c r="DT122" s="201"/>
      <c r="DU122" s="201"/>
      <c r="DV122" s="201"/>
      <c r="DW122" s="201"/>
      <c r="DX122" s="201"/>
      <c r="DY122" s="201"/>
      <c r="DZ122" s="201"/>
      <c r="EA122" s="201"/>
      <c r="EB122" s="201"/>
      <c r="EC122" s="201"/>
      <c r="ED122" s="201"/>
      <c r="EE122" s="201"/>
      <c r="EF122" s="201"/>
      <c r="EG122" s="201"/>
      <c r="EH122" s="201"/>
      <c r="EI122" s="201"/>
      <c r="EJ122" s="201"/>
    </row>
    <row r="123" spans="1:140" s="198" customFormat="1">
      <c r="B123" s="106"/>
      <c r="C123" s="156"/>
      <c r="D123" s="156"/>
      <c r="E123" s="156"/>
      <c r="F123" s="156"/>
      <c r="G123" s="156"/>
      <c r="H123" s="156"/>
      <c r="I123" s="226"/>
      <c r="J123" s="200"/>
      <c r="K123" s="201"/>
      <c r="L123" s="201"/>
      <c r="M123" s="201"/>
      <c r="N123" s="191"/>
      <c r="O123" s="202"/>
      <c r="P123" s="202"/>
      <c r="Q123" s="202"/>
      <c r="R123" s="202"/>
      <c r="S123" s="202"/>
      <c r="T123" s="202"/>
      <c r="U123" s="197"/>
      <c r="V123" s="201"/>
      <c r="W123" s="201"/>
      <c r="X123" s="201"/>
      <c r="Y123" s="201"/>
      <c r="Z123" s="201"/>
      <c r="AA123" s="201"/>
      <c r="AB123" s="201"/>
      <c r="AC123" s="201"/>
      <c r="AD123" s="201"/>
      <c r="AE123" s="201"/>
      <c r="AF123" s="201"/>
      <c r="AG123" s="201"/>
      <c r="AH123" s="201"/>
      <c r="AI123" s="201"/>
      <c r="AJ123" s="201"/>
      <c r="AK123" s="201"/>
      <c r="AL123" s="201"/>
      <c r="AM123" s="201"/>
      <c r="AN123" s="201"/>
      <c r="AO123" s="201"/>
      <c r="AP123" s="201"/>
      <c r="AQ123" s="201"/>
      <c r="AR123" s="201"/>
      <c r="AS123" s="201"/>
      <c r="AT123" s="201"/>
      <c r="AU123" s="201"/>
      <c r="AV123" s="201"/>
      <c r="AW123" s="201"/>
      <c r="AX123" s="201"/>
      <c r="AY123" s="201"/>
      <c r="AZ123" s="201"/>
      <c r="BA123" s="201"/>
      <c r="BB123" s="201"/>
      <c r="BC123" s="201"/>
      <c r="BD123" s="201"/>
      <c r="BE123" s="201"/>
      <c r="BF123" s="201"/>
      <c r="BG123" s="201"/>
      <c r="BH123" s="201"/>
      <c r="BI123" s="201"/>
      <c r="BJ123" s="201"/>
      <c r="BK123" s="201"/>
      <c r="BL123" s="201"/>
      <c r="BM123" s="201"/>
      <c r="BN123" s="201"/>
      <c r="BO123" s="201"/>
      <c r="BP123" s="201"/>
      <c r="BQ123" s="201"/>
      <c r="BR123" s="201"/>
      <c r="BS123" s="201"/>
      <c r="BT123" s="201"/>
      <c r="BU123" s="201"/>
      <c r="BV123" s="201"/>
      <c r="BW123" s="201"/>
      <c r="BX123" s="201"/>
      <c r="BY123" s="201"/>
      <c r="BZ123" s="201"/>
      <c r="CA123" s="201"/>
      <c r="CB123" s="201"/>
      <c r="CC123" s="201"/>
      <c r="CD123" s="201"/>
      <c r="CE123" s="201"/>
      <c r="CF123" s="201"/>
      <c r="CG123" s="201"/>
      <c r="CH123" s="201"/>
      <c r="CI123" s="201"/>
      <c r="CJ123" s="201"/>
      <c r="CK123" s="201"/>
      <c r="CL123" s="201"/>
      <c r="CM123" s="201"/>
      <c r="CN123" s="201"/>
      <c r="CO123" s="201"/>
      <c r="CP123" s="201"/>
      <c r="CQ123" s="201"/>
      <c r="CR123" s="201"/>
      <c r="CS123" s="201"/>
      <c r="CT123" s="201"/>
      <c r="CU123" s="201"/>
      <c r="CV123" s="201"/>
      <c r="CW123" s="201"/>
      <c r="CX123" s="201"/>
      <c r="CY123" s="201"/>
      <c r="CZ123" s="201"/>
      <c r="DA123" s="201"/>
      <c r="DB123" s="201"/>
      <c r="DC123" s="201"/>
      <c r="DD123" s="201"/>
      <c r="DE123" s="201"/>
      <c r="DF123" s="201"/>
      <c r="DG123" s="201"/>
      <c r="DH123" s="201"/>
      <c r="DI123" s="201"/>
      <c r="DJ123" s="201"/>
      <c r="DK123" s="201"/>
      <c r="DL123" s="201"/>
      <c r="DM123" s="201"/>
      <c r="DN123" s="201"/>
      <c r="DO123" s="201"/>
      <c r="DP123" s="201"/>
      <c r="DQ123" s="201"/>
      <c r="DR123" s="201"/>
      <c r="DS123" s="201"/>
      <c r="DT123" s="201"/>
      <c r="DU123" s="201"/>
      <c r="DV123" s="201"/>
      <c r="DW123" s="201"/>
      <c r="DX123" s="201"/>
      <c r="DY123" s="201"/>
      <c r="DZ123" s="201"/>
      <c r="EA123" s="201"/>
      <c r="EB123" s="201"/>
      <c r="EC123" s="201"/>
      <c r="ED123" s="201"/>
      <c r="EE123" s="201"/>
      <c r="EF123" s="201"/>
      <c r="EG123" s="201"/>
      <c r="EH123" s="201"/>
      <c r="EI123" s="201"/>
      <c r="EJ123" s="201"/>
    </row>
    <row r="124" spans="1:140">
      <c r="B124" s="106"/>
      <c r="C124" s="156"/>
      <c r="D124" s="156"/>
      <c r="E124" s="156"/>
      <c r="F124" s="156"/>
      <c r="G124" s="156"/>
      <c r="H124" s="156"/>
      <c r="I124" s="217"/>
      <c r="J124" s="184"/>
      <c r="N124" s="209"/>
      <c r="O124" s="196"/>
      <c r="P124" s="196"/>
      <c r="Q124" s="196"/>
      <c r="R124" s="196"/>
      <c r="S124" s="196"/>
      <c r="T124" s="196"/>
      <c r="U124" s="197"/>
    </row>
    <row r="125" spans="1:140">
      <c r="B125" s="100" t="s">
        <v>128</v>
      </c>
      <c r="C125" s="159">
        <f>SUM(C123:C124)</f>
        <v>0</v>
      </c>
      <c r="D125" s="159">
        <f t="shared" ref="D125:H125" si="29">SUM(D123:D124)</f>
        <v>0</v>
      </c>
      <c r="E125" s="159">
        <f t="shared" si="29"/>
        <v>0</v>
      </c>
      <c r="F125" s="159">
        <f t="shared" si="29"/>
        <v>0</v>
      </c>
      <c r="G125" s="159">
        <f t="shared" si="29"/>
        <v>0</v>
      </c>
      <c r="H125" s="159">
        <f t="shared" si="29"/>
        <v>0</v>
      </c>
      <c r="I125" s="217"/>
      <c r="J125" s="184"/>
      <c r="N125" s="209"/>
      <c r="O125" s="196"/>
      <c r="P125" s="196"/>
      <c r="Q125" s="196"/>
      <c r="R125" s="196"/>
      <c r="S125" s="196"/>
      <c r="T125" s="196"/>
      <c r="U125" s="197"/>
    </row>
    <row r="126" spans="1:140" s="198" customFormat="1" ht="18.75" customHeight="1">
      <c r="B126" s="100" t="s">
        <v>76</v>
      </c>
      <c r="C126" s="228"/>
      <c r="D126" s="228"/>
      <c r="E126" s="228"/>
      <c r="F126" s="228"/>
      <c r="G126" s="228"/>
      <c r="H126" s="228"/>
      <c r="I126" s="226"/>
      <c r="J126" s="200"/>
      <c r="K126" s="201"/>
      <c r="L126" s="201"/>
      <c r="M126" s="201"/>
      <c r="N126" s="191" t="str">
        <f t="shared" ref="N126:N138" si="30">B126</f>
        <v xml:space="preserve">Other Long Term liabilities </v>
      </c>
      <c r="O126" s="202"/>
      <c r="P126" s="202"/>
      <c r="Q126" s="202"/>
      <c r="R126" s="202"/>
      <c r="S126" s="202"/>
      <c r="T126" s="202"/>
      <c r="U126" s="197"/>
      <c r="V126" s="201"/>
      <c r="W126" s="201"/>
      <c r="X126" s="201"/>
      <c r="Y126" s="201"/>
      <c r="Z126" s="201"/>
      <c r="AA126" s="201"/>
      <c r="AB126" s="201"/>
      <c r="AC126" s="201"/>
      <c r="AD126" s="201"/>
      <c r="AE126" s="201"/>
      <c r="AF126" s="201"/>
      <c r="AG126" s="201"/>
      <c r="AH126" s="201"/>
      <c r="AI126" s="201"/>
      <c r="AJ126" s="201"/>
      <c r="AK126" s="201"/>
      <c r="AL126" s="201"/>
      <c r="AM126" s="201"/>
      <c r="AN126" s="201"/>
      <c r="AO126" s="201"/>
      <c r="AP126" s="201"/>
      <c r="AQ126" s="201"/>
      <c r="AR126" s="201"/>
      <c r="AS126" s="201"/>
      <c r="AT126" s="201"/>
      <c r="AU126" s="201"/>
      <c r="AV126" s="201"/>
      <c r="AW126" s="201"/>
      <c r="AX126" s="201"/>
      <c r="AY126" s="201"/>
      <c r="AZ126" s="201"/>
      <c r="BA126" s="201"/>
      <c r="BB126" s="201"/>
      <c r="BC126" s="201"/>
      <c r="BD126" s="201"/>
      <c r="BE126" s="201"/>
      <c r="BF126" s="201"/>
      <c r="BG126" s="201"/>
      <c r="BH126" s="201"/>
      <c r="BI126" s="201"/>
      <c r="BJ126" s="201"/>
      <c r="BK126" s="201"/>
      <c r="BL126" s="201"/>
      <c r="BM126" s="201"/>
      <c r="BN126" s="201"/>
      <c r="BO126" s="201"/>
      <c r="BP126" s="201"/>
      <c r="BQ126" s="201"/>
      <c r="BR126" s="201"/>
      <c r="BS126" s="201"/>
      <c r="BT126" s="201"/>
      <c r="BU126" s="201"/>
      <c r="BV126" s="201"/>
      <c r="BW126" s="201"/>
      <c r="BX126" s="201"/>
      <c r="BY126" s="201"/>
      <c r="BZ126" s="201"/>
      <c r="CA126" s="201"/>
      <c r="CB126" s="201"/>
      <c r="CC126" s="201"/>
      <c r="CD126" s="201"/>
      <c r="CE126" s="201"/>
      <c r="CF126" s="201"/>
      <c r="CG126" s="201"/>
      <c r="CH126" s="201"/>
      <c r="CI126" s="201"/>
      <c r="CJ126" s="201"/>
      <c r="CK126" s="201"/>
      <c r="CL126" s="201"/>
      <c r="CM126" s="201"/>
      <c r="CN126" s="201"/>
      <c r="CO126" s="201"/>
      <c r="CP126" s="201"/>
      <c r="CQ126" s="201"/>
      <c r="CR126" s="201"/>
      <c r="CS126" s="201"/>
      <c r="CT126" s="201"/>
      <c r="CU126" s="201"/>
      <c r="CV126" s="201"/>
      <c r="CW126" s="201"/>
      <c r="CX126" s="201"/>
      <c r="CY126" s="201"/>
      <c r="CZ126" s="201"/>
      <c r="DA126" s="201"/>
      <c r="DB126" s="201"/>
      <c r="DC126" s="201"/>
      <c r="DD126" s="201"/>
      <c r="DE126" s="201"/>
      <c r="DF126" s="201"/>
      <c r="DG126" s="201"/>
      <c r="DH126" s="201"/>
      <c r="DI126" s="201"/>
      <c r="DJ126" s="201"/>
      <c r="DK126" s="201"/>
      <c r="DL126" s="201"/>
      <c r="DM126" s="201"/>
      <c r="DN126" s="201"/>
      <c r="DO126" s="201"/>
      <c r="DP126" s="201"/>
      <c r="DQ126" s="201"/>
      <c r="DR126" s="201"/>
      <c r="DS126" s="201"/>
      <c r="DT126" s="201"/>
      <c r="DU126" s="201"/>
      <c r="DV126" s="201"/>
      <c r="DW126" s="201"/>
      <c r="DX126" s="201"/>
      <c r="DY126" s="201"/>
      <c r="DZ126" s="201"/>
      <c r="EA126" s="201"/>
      <c r="EB126" s="201"/>
      <c r="EC126" s="201"/>
      <c r="ED126" s="201"/>
      <c r="EE126" s="201"/>
      <c r="EF126" s="201"/>
      <c r="EG126" s="201"/>
      <c r="EH126" s="201"/>
      <c r="EI126" s="201"/>
      <c r="EJ126" s="201"/>
    </row>
    <row r="127" spans="1:140">
      <c r="A127" s="83"/>
      <c r="B127" s="106"/>
      <c r="C127" s="229"/>
      <c r="D127" s="229"/>
      <c r="E127" s="229"/>
      <c r="F127" s="229"/>
      <c r="G127" s="229"/>
      <c r="H127" s="229"/>
      <c r="I127" s="223"/>
      <c r="J127" s="184"/>
      <c r="N127" s="209">
        <f t="shared" si="30"/>
        <v>0</v>
      </c>
      <c r="O127" s="196">
        <f>C127*BS!$B$9</f>
        <v>0</v>
      </c>
      <c r="P127" s="196">
        <f>D127*BS!$B$9</f>
        <v>0</v>
      </c>
      <c r="Q127" s="196">
        <f>E127*BS!$B$9</f>
        <v>0</v>
      </c>
      <c r="R127" s="196">
        <f>F127*BS!$B$9</f>
        <v>0</v>
      </c>
      <c r="S127" s="196">
        <f>G127*BS!$B$9</f>
        <v>0</v>
      </c>
      <c r="T127" s="196">
        <f>H127*BS!$B$9</f>
        <v>0</v>
      </c>
      <c r="U127" s="197">
        <f t="shared" ref="U127:U137" si="31">I127</f>
        <v>0</v>
      </c>
    </row>
    <row r="128" spans="1:140">
      <c r="A128" s="83"/>
      <c r="B128" s="106"/>
      <c r="C128" s="229"/>
      <c r="D128" s="229"/>
      <c r="E128" s="229"/>
      <c r="F128" s="229"/>
      <c r="G128" s="229"/>
      <c r="H128" s="229"/>
      <c r="I128" s="230"/>
      <c r="J128" s="184"/>
      <c r="N128" s="209">
        <f t="shared" si="30"/>
        <v>0</v>
      </c>
      <c r="O128" s="196">
        <f>C128*BS!$B$9</f>
        <v>0</v>
      </c>
      <c r="P128" s="196">
        <f>D128*BS!$B$9</f>
        <v>0</v>
      </c>
      <c r="Q128" s="196">
        <f>E128*BS!$B$9</f>
        <v>0</v>
      </c>
      <c r="R128" s="196">
        <f>F128*BS!$B$9</f>
        <v>0</v>
      </c>
      <c r="S128" s="196">
        <f>G128*BS!$B$9</f>
        <v>0</v>
      </c>
      <c r="T128" s="196">
        <f>H128*BS!$B$9</f>
        <v>0</v>
      </c>
      <c r="U128" s="197">
        <f t="shared" si="31"/>
        <v>0</v>
      </c>
    </row>
    <row r="129" spans="1:140">
      <c r="A129" s="83"/>
      <c r="B129" s="106"/>
      <c r="C129" s="229"/>
      <c r="D129" s="229"/>
      <c r="E129" s="229"/>
      <c r="F129" s="229"/>
      <c r="G129" s="229"/>
      <c r="H129" s="229"/>
      <c r="I129" s="230"/>
      <c r="J129" s="184"/>
      <c r="N129" s="209">
        <f t="shared" si="30"/>
        <v>0</v>
      </c>
      <c r="O129" s="196">
        <f>C129*BS!$B$9</f>
        <v>0</v>
      </c>
      <c r="P129" s="196">
        <f>D129*BS!$B$9</f>
        <v>0</v>
      </c>
      <c r="Q129" s="196">
        <f>E129*BS!$B$9</f>
        <v>0</v>
      </c>
      <c r="R129" s="196">
        <f>F129*BS!$B$9</f>
        <v>0</v>
      </c>
      <c r="S129" s="196">
        <f>G129*BS!$B$9</f>
        <v>0</v>
      </c>
      <c r="T129" s="196">
        <f>H129*BS!$B$9</f>
        <v>0</v>
      </c>
      <c r="U129" s="197">
        <f t="shared" si="31"/>
        <v>0</v>
      </c>
    </row>
    <row r="130" spans="1:140">
      <c r="A130" s="83"/>
      <c r="B130" s="106"/>
      <c r="C130" s="229"/>
      <c r="D130" s="229"/>
      <c r="E130" s="229"/>
      <c r="F130" s="229"/>
      <c r="G130" s="229"/>
      <c r="H130" s="229"/>
      <c r="I130" s="230"/>
      <c r="J130" s="184"/>
      <c r="N130" s="209">
        <f t="shared" si="30"/>
        <v>0</v>
      </c>
      <c r="O130" s="196">
        <f>C130*BS!$B$9</f>
        <v>0</v>
      </c>
      <c r="P130" s="196">
        <f>D130*BS!$B$9</f>
        <v>0</v>
      </c>
      <c r="Q130" s="196">
        <f>E130*BS!$B$9</f>
        <v>0</v>
      </c>
      <c r="R130" s="196">
        <f>F130*BS!$B$9</f>
        <v>0</v>
      </c>
      <c r="S130" s="196">
        <f>G130*BS!$B$9</f>
        <v>0</v>
      </c>
      <c r="T130" s="196">
        <f>H130*BS!$B$9</f>
        <v>0</v>
      </c>
      <c r="U130" s="197">
        <f t="shared" si="31"/>
        <v>0</v>
      </c>
    </row>
    <row r="131" spans="1:140">
      <c r="A131" s="83"/>
      <c r="B131" s="106"/>
      <c r="C131" s="229"/>
      <c r="D131" s="229"/>
      <c r="E131" s="229"/>
      <c r="F131" s="229"/>
      <c r="G131" s="229"/>
      <c r="H131" s="229"/>
      <c r="I131" s="230"/>
      <c r="J131" s="184"/>
      <c r="N131" s="209">
        <f t="shared" si="30"/>
        <v>0</v>
      </c>
      <c r="O131" s="196">
        <f>C131*BS!$B$9</f>
        <v>0</v>
      </c>
      <c r="P131" s="196">
        <f>D131*BS!$B$9</f>
        <v>0</v>
      </c>
      <c r="Q131" s="196">
        <f>E131*BS!$B$9</f>
        <v>0</v>
      </c>
      <c r="R131" s="196">
        <f>F131*BS!$B$9</f>
        <v>0</v>
      </c>
      <c r="S131" s="196">
        <f>G131*BS!$B$9</f>
        <v>0</v>
      </c>
      <c r="T131" s="196">
        <f>H131*BS!$B$9</f>
        <v>0</v>
      </c>
      <c r="U131" s="197">
        <f t="shared" si="31"/>
        <v>0</v>
      </c>
    </row>
    <row r="132" spans="1:140">
      <c r="A132" s="83"/>
      <c r="B132" s="106"/>
      <c r="C132" s="229"/>
      <c r="D132" s="229"/>
      <c r="E132" s="229"/>
      <c r="F132" s="229"/>
      <c r="G132" s="229"/>
      <c r="H132" s="229"/>
      <c r="I132" s="230"/>
      <c r="J132" s="184"/>
      <c r="N132" s="209">
        <f t="shared" si="30"/>
        <v>0</v>
      </c>
      <c r="O132" s="196">
        <f>C132*BS!$B$9</f>
        <v>0</v>
      </c>
      <c r="P132" s="196">
        <f>D132*BS!$B$9</f>
        <v>0</v>
      </c>
      <c r="Q132" s="196">
        <f>E132*BS!$B$9</f>
        <v>0</v>
      </c>
      <c r="R132" s="196">
        <f>F132*BS!$B$9</f>
        <v>0</v>
      </c>
      <c r="S132" s="196">
        <f>G132*BS!$B$9</f>
        <v>0</v>
      </c>
      <c r="T132" s="196">
        <f>H132*BS!$B$9</f>
        <v>0</v>
      </c>
      <c r="U132" s="197">
        <f t="shared" si="31"/>
        <v>0</v>
      </c>
    </row>
    <row r="133" spans="1:140">
      <c r="A133" s="83"/>
      <c r="B133" s="106"/>
      <c r="C133" s="229"/>
      <c r="D133" s="229"/>
      <c r="E133" s="229"/>
      <c r="F133" s="229"/>
      <c r="G133" s="229"/>
      <c r="H133" s="229"/>
      <c r="I133" s="230"/>
      <c r="J133" s="184"/>
      <c r="N133" s="209">
        <f t="shared" si="30"/>
        <v>0</v>
      </c>
      <c r="O133" s="196">
        <f>C133*BS!$B$9</f>
        <v>0</v>
      </c>
      <c r="P133" s="196">
        <f>D133*BS!$B$9</f>
        <v>0</v>
      </c>
      <c r="Q133" s="196">
        <f>E133*BS!$B$9</f>
        <v>0</v>
      </c>
      <c r="R133" s="196">
        <f>F133*BS!$B$9</f>
        <v>0</v>
      </c>
      <c r="S133" s="196">
        <f>G133*BS!$B$9</f>
        <v>0</v>
      </c>
      <c r="T133" s="196">
        <f>H133*BS!$B$9</f>
        <v>0</v>
      </c>
      <c r="U133" s="197">
        <f t="shared" si="31"/>
        <v>0</v>
      </c>
    </row>
    <row r="134" spans="1:140">
      <c r="A134" s="83"/>
      <c r="B134" s="106"/>
      <c r="C134" s="229"/>
      <c r="D134" s="229"/>
      <c r="E134" s="229"/>
      <c r="F134" s="229"/>
      <c r="G134" s="229"/>
      <c r="H134" s="229"/>
      <c r="I134" s="230"/>
      <c r="J134" s="184"/>
      <c r="N134" s="209">
        <f t="shared" si="30"/>
        <v>0</v>
      </c>
      <c r="O134" s="196">
        <f>C134*BS!$B$9</f>
        <v>0</v>
      </c>
      <c r="P134" s="196">
        <f>D134*BS!$B$9</f>
        <v>0</v>
      </c>
      <c r="Q134" s="196">
        <f>E134*BS!$B$9</f>
        <v>0</v>
      </c>
      <c r="R134" s="196">
        <f>F134*BS!$B$9</f>
        <v>0</v>
      </c>
      <c r="S134" s="196">
        <f>G134*BS!$B$9</f>
        <v>0</v>
      </c>
      <c r="T134" s="196">
        <f>H134*BS!$B$9</f>
        <v>0</v>
      </c>
      <c r="U134" s="197">
        <f t="shared" si="31"/>
        <v>0</v>
      </c>
    </row>
    <row r="135" spans="1:140">
      <c r="A135" s="83"/>
      <c r="B135" s="106"/>
      <c r="C135" s="229"/>
      <c r="D135" s="229"/>
      <c r="E135" s="229"/>
      <c r="F135" s="229"/>
      <c r="G135" s="229"/>
      <c r="H135" s="229"/>
      <c r="I135" s="230"/>
      <c r="J135" s="184"/>
      <c r="N135" s="209">
        <f t="shared" si="30"/>
        <v>0</v>
      </c>
      <c r="O135" s="196">
        <f>C135*BS!$B$9</f>
        <v>0</v>
      </c>
      <c r="P135" s="196">
        <f>D135*BS!$B$9</f>
        <v>0</v>
      </c>
      <c r="Q135" s="196">
        <f>E135*BS!$B$9</f>
        <v>0</v>
      </c>
      <c r="R135" s="196">
        <f>F135*BS!$B$9</f>
        <v>0</v>
      </c>
      <c r="S135" s="196">
        <f>G135*BS!$B$9</f>
        <v>0</v>
      </c>
      <c r="T135" s="196">
        <f>H135*BS!$B$9</f>
        <v>0</v>
      </c>
      <c r="U135" s="197">
        <f t="shared" si="31"/>
        <v>0</v>
      </c>
    </row>
    <row r="136" spans="1:140">
      <c r="A136" s="83"/>
      <c r="B136" s="106"/>
      <c r="C136" s="229"/>
      <c r="D136" s="229"/>
      <c r="E136" s="229"/>
      <c r="F136" s="229"/>
      <c r="G136" s="229"/>
      <c r="H136" s="229"/>
      <c r="I136" s="230"/>
      <c r="J136" s="184"/>
      <c r="N136" s="209">
        <f t="shared" si="30"/>
        <v>0</v>
      </c>
      <c r="O136" s="196">
        <f>C136*BS!$B$9</f>
        <v>0</v>
      </c>
      <c r="P136" s="196">
        <f>D136*BS!$B$9</f>
        <v>0</v>
      </c>
      <c r="Q136" s="196">
        <f>E136*BS!$B$9</f>
        <v>0</v>
      </c>
      <c r="R136" s="196">
        <f>F136*BS!$B$9</f>
        <v>0</v>
      </c>
      <c r="S136" s="196">
        <f>G136*BS!$B$9</f>
        <v>0</v>
      </c>
      <c r="T136" s="196">
        <f>H136*BS!$B$9</f>
        <v>0</v>
      </c>
      <c r="U136" s="197">
        <f t="shared" si="31"/>
        <v>0</v>
      </c>
    </row>
    <row r="137" spans="1:140">
      <c r="A137" s="83"/>
      <c r="B137" s="106"/>
      <c r="C137" s="229"/>
      <c r="D137" s="229"/>
      <c r="E137" s="229"/>
      <c r="F137" s="229"/>
      <c r="G137" s="229"/>
      <c r="H137" s="229"/>
      <c r="I137" s="230"/>
      <c r="J137" s="184"/>
      <c r="N137" s="209">
        <f t="shared" si="30"/>
        <v>0</v>
      </c>
      <c r="O137" s="196">
        <f>C137*BS!$B$9</f>
        <v>0</v>
      </c>
      <c r="P137" s="196">
        <f>D137*BS!$B$9</f>
        <v>0</v>
      </c>
      <c r="Q137" s="196">
        <f>E137*BS!$B$9</f>
        <v>0</v>
      </c>
      <c r="R137" s="196">
        <f>F137*BS!$B$9</f>
        <v>0</v>
      </c>
      <c r="S137" s="196">
        <f>G137*BS!$B$9</f>
        <v>0</v>
      </c>
      <c r="T137" s="196">
        <f>H137*BS!$B$9</f>
        <v>0</v>
      </c>
      <c r="U137" s="197">
        <f t="shared" si="31"/>
        <v>0</v>
      </c>
    </row>
    <row r="138" spans="1:140" s="198" customFormat="1">
      <c r="B138" s="100" t="s">
        <v>128</v>
      </c>
      <c r="C138" s="159">
        <f t="shared" ref="C138:H138" si="32">SUM(C127:C137)</f>
        <v>0</v>
      </c>
      <c r="D138" s="159">
        <f t="shared" si="32"/>
        <v>0</v>
      </c>
      <c r="E138" s="159">
        <f t="shared" si="32"/>
        <v>0</v>
      </c>
      <c r="F138" s="159">
        <f t="shared" si="32"/>
        <v>0</v>
      </c>
      <c r="G138" s="159">
        <f t="shared" si="32"/>
        <v>0</v>
      </c>
      <c r="H138" s="159">
        <f t="shared" si="32"/>
        <v>0</v>
      </c>
      <c r="I138" s="210"/>
      <c r="J138" s="200"/>
      <c r="K138" s="201"/>
      <c r="L138" s="201"/>
      <c r="M138" s="201"/>
      <c r="N138" s="191" t="str">
        <f t="shared" si="30"/>
        <v xml:space="preserve">Total </v>
      </c>
      <c r="O138" s="202">
        <f>C138*BS!$B$9</f>
        <v>0</v>
      </c>
      <c r="P138" s="202">
        <f>D138*BS!$B$9</f>
        <v>0</v>
      </c>
      <c r="Q138" s="202">
        <f>E138*BS!$B$9</f>
        <v>0</v>
      </c>
      <c r="R138" s="202">
        <f>F138*BS!$B$9</f>
        <v>0</v>
      </c>
      <c r="S138" s="202">
        <f>G138*BS!$B$9</f>
        <v>0</v>
      </c>
      <c r="T138" s="202">
        <f>H138*BS!$B$9</f>
        <v>0</v>
      </c>
      <c r="U138" s="197"/>
      <c r="V138" s="201"/>
      <c r="W138" s="201"/>
      <c r="X138" s="201"/>
      <c r="Y138" s="201"/>
      <c r="Z138" s="201"/>
      <c r="AA138" s="201"/>
      <c r="AB138" s="201"/>
      <c r="AC138" s="201"/>
      <c r="AD138" s="201"/>
      <c r="AE138" s="201"/>
      <c r="AF138" s="201"/>
      <c r="AG138" s="201"/>
      <c r="AH138" s="201"/>
      <c r="AI138" s="201"/>
      <c r="AJ138" s="201"/>
      <c r="AK138" s="201"/>
      <c r="AL138" s="201"/>
      <c r="AM138" s="201"/>
      <c r="AN138" s="201"/>
      <c r="AO138" s="201"/>
      <c r="AP138" s="201"/>
      <c r="AQ138" s="201"/>
      <c r="AR138" s="201"/>
      <c r="AS138" s="201"/>
      <c r="AT138" s="201"/>
      <c r="AU138" s="201"/>
      <c r="AV138" s="201"/>
      <c r="AW138" s="201"/>
      <c r="AX138" s="201"/>
      <c r="AY138" s="201"/>
      <c r="AZ138" s="201"/>
      <c r="BA138" s="201"/>
      <c r="BB138" s="201"/>
      <c r="BC138" s="201"/>
      <c r="BD138" s="201"/>
      <c r="BE138" s="201"/>
      <c r="BF138" s="201"/>
      <c r="BG138" s="201"/>
      <c r="BH138" s="201"/>
      <c r="BI138" s="201"/>
      <c r="BJ138" s="201"/>
      <c r="BK138" s="201"/>
      <c r="BL138" s="201"/>
      <c r="BM138" s="201"/>
      <c r="BN138" s="201"/>
      <c r="BO138" s="201"/>
      <c r="BP138" s="201"/>
      <c r="BQ138" s="201"/>
      <c r="BR138" s="201"/>
      <c r="BS138" s="201"/>
      <c r="BT138" s="201"/>
      <c r="BU138" s="201"/>
      <c r="BV138" s="201"/>
      <c r="BW138" s="201"/>
      <c r="BX138" s="201"/>
      <c r="BY138" s="201"/>
      <c r="BZ138" s="201"/>
      <c r="CA138" s="201"/>
      <c r="CB138" s="201"/>
      <c r="CC138" s="201"/>
      <c r="CD138" s="201"/>
      <c r="CE138" s="201"/>
      <c r="CF138" s="201"/>
      <c r="CG138" s="201"/>
      <c r="CH138" s="201"/>
      <c r="CI138" s="201"/>
      <c r="CJ138" s="201"/>
      <c r="CK138" s="201"/>
      <c r="CL138" s="201"/>
      <c r="CM138" s="201"/>
      <c r="CN138" s="201"/>
      <c r="CO138" s="201"/>
      <c r="CP138" s="201"/>
      <c r="CQ138" s="201"/>
      <c r="CR138" s="201"/>
      <c r="CS138" s="201"/>
      <c r="CT138" s="201"/>
      <c r="CU138" s="201"/>
      <c r="CV138" s="201"/>
      <c r="CW138" s="201"/>
      <c r="CX138" s="201"/>
      <c r="CY138" s="201"/>
      <c r="CZ138" s="201"/>
      <c r="DA138" s="201"/>
      <c r="DB138" s="201"/>
      <c r="DC138" s="201"/>
      <c r="DD138" s="201"/>
      <c r="DE138" s="201"/>
      <c r="DF138" s="201"/>
      <c r="DG138" s="201"/>
      <c r="DH138" s="201"/>
      <c r="DI138" s="201"/>
      <c r="DJ138" s="201"/>
      <c r="DK138" s="201"/>
      <c r="DL138" s="201"/>
      <c r="DM138" s="201"/>
      <c r="DN138" s="201"/>
      <c r="DO138" s="201"/>
      <c r="DP138" s="201"/>
      <c r="DQ138" s="201"/>
      <c r="DR138" s="201"/>
      <c r="DS138" s="201"/>
      <c r="DT138" s="201"/>
      <c r="DU138" s="201"/>
      <c r="DV138" s="201"/>
      <c r="DW138" s="201"/>
      <c r="DX138" s="201"/>
      <c r="DY138" s="201"/>
      <c r="DZ138" s="201"/>
      <c r="EA138" s="201"/>
      <c r="EB138" s="201"/>
      <c r="EC138" s="201"/>
      <c r="ED138" s="201"/>
      <c r="EE138" s="201"/>
      <c r="EF138" s="201"/>
      <c r="EG138" s="201"/>
      <c r="EH138" s="201"/>
      <c r="EI138" s="201"/>
      <c r="EJ138" s="201"/>
    </row>
    <row r="139" spans="1:140">
      <c r="B139" s="106"/>
      <c r="C139" s="142"/>
      <c r="D139" s="142"/>
      <c r="E139" s="142"/>
      <c r="F139" s="142"/>
      <c r="G139" s="142"/>
      <c r="H139" s="142"/>
      <c r="I139" s="207"/>
      <c r="J139" s="184"/>
      <c r="N139" s="209"/>
      <c r="O139" s="196"/>
      <c r="P139" s="196"/>
      <c r="Q139" s="196"/>
      <c r="R139" s="196"/>
      <c r="S139" s="196"/>
      <c r="T139" s="196"/>
      <c r="U139" s="197"/>
    </row>
    <row r="140" spans="1:140" s="198" customFormat="1">
      <c r="B140" s="100" t="s">
        <v>77</v>
      </c>
      <c r="C140" s="159"/>
      <c r="D140" s="159"/>
      <c r="E140" s="159"/>
      <c r="F140" s="159"/>
      <c r="G140" s="159"/>
      <c r="H140" s="159"/>
      <c r="I140" s="210"/>
      <c r="J140" s="200"/>
      <c r="K140" s="201"/>
      <c r="L140" s="201"/>
      <c r="M140" s="201"/>
      <c r="N140" s="191" t="str">
        <f t="shared" ref="N140:N151" si="33">B140</f>
        <v xml:space="preserve">Minority Interest </v>
      </c>
      <c r="O140" s="202"/>
      <c r="P140" s="202"/>
      <c r="Q140" s="202"/>
      <c r="R140" s="202"/>
      <c r="S140" s="202"/>
      <c r="T140" s="202"/>
      <c r="U140" s="197"/>
      <c r="V140" s="201"/>
      <c r="W140" s="201"/>
      <c r="X140" s="201"/>
      <c r="Y140" s="201"/>
      <c r="Z140" s="201"/>
      <c r="AA140" s="201"/>
      <c r="AB140" s="201"/>
      <c r="AC140" s="201"/>
      <c r="AD140" s="201"/>
      <c r="AE140" s="201"/>
      <c r="AF140" s="201"/>
      <c r="AG140" s="201"/>
      <c r="AH140" s="201"/>
      <c r="AI140" s="201"/>
      <c r="AJ140" s="201"/>
      <c r="AK140" s="201"/>
      <c r="AL140" s="201"/>
      <c r="AM140" s="201"/>
      <c r="AN140" s="201"/>
      <c r="AO140" s="201"/>
      <c r="AP140" s="201"/>
      <c r="AQ140" s="201"/>
      <c r="AR140" s="201"/>
      <c r="AS140" s="201"/>
      <c r="AT140" s="201"/>
      <c r="AU140" s="201"/>
      <c r="AV140" s="201"/>
      <c r="AW140" s="201"/>
      <c r="AX140" s="201"/>
      <c r="AY140" s="201"/>
      <c r="AZ140" s="201"/>
      <c r="BA140" s="201"/>
      <c r="BB140" s="201"/>
      <c r="BC140" s="201"/>
      <c r="BD140" s="201"/>
      <c r="BE140" s="201"/>
      <c r="BF140" s="201"/>
      <c r="BG140" s="201"/>
      <c r="BH140" s="201"/>
      <c r="BI140" s="201"/>
      <c r="BJ140" s="201"/>
      <c r="BK140" s="201"/>
      <c r="BL140" s="201"/>
      <c r="BM140" s="201"/>
      <c r="BN140" s="201"/>
      <c r="BO140" s="201"/>
      <c r="BP140" s="201"/>
      <c r="BQ140" s="201"/>
      <c r="BR140" s="201"/>
      <c r="BS140" s="201"/>
      <c r="BT140" s="201"/>
      <c r="BU140" s="201"/>
      <c r="BV140" s="201"/>
      <c r="BW140" s="201"/>
      <c r="BX140" s="201"/>
      <c r="BY140" s="201"/>
      <c r="BZ140" s="201"/>
      <c r="CA140" s="201"/>
      <c r="CB140" s="201"/>
      <c r="CC140" s="201"/>
      <c r="CD140" s="201"/>
      <c r="CE140" s="201"/>
      <c r="CF140" s="201"/>
      <c r="CG140" s="201"/>
      <c r="CH140" s="201"/>
      <c r="CI140" s="201"/>
      <c r="CJ140" s="201"/>
      <c r="CK140" s="201"/>
      <c r="CL140" s="201"/>
      <c r="CM140" s="201"/>
      <c r="CN140" s="201"/>
      <c r="CO140" s="201"/>
      <c r="CP140" s="201"/>
      <c r="CQ140" s="201"/>
      <c r="CR140" s="201"/>
      <c r="CS140" s="201"/>
      <c r="CT140" s="201"/>
      <c r="CU140" s="201"/>
      <c r="CV140" s="201"/>
      <c r="CW140" s="201"/>
      <c r="CX140" s="201"/>
      <c r="CY140" s="201"/>
      <c r="CZ140" s="201"/>
      <c r="DA140" s="201"/>
      <c r="DB140" s="201"/>
      <c r="DC140" s="201"/>
      <c r="DD140" s="201"/>
      <c r="DE140" s="201"/>
      <c r="DF140" s="201"/>
      <c r="DG140" s="201"/>
      <c r="DH140" s="201"/>
      <c r="DI140" s="201"/>
      <c r="DJ140" s="201"/>
      <c r="DK140" s="201"/>
      <c r="DL140" s="201"/>
      <c r="DM140" s="201"/>
      <c r="DN140" s="201"/>
      <c r="DO140" s="201"/>
      <c r="DP140" s="201"/>
      <c r="DQ140" s="201"/>
      <c r="DR140" s="201"/>
      <c r="DS140" s="201"/>
      <c r="DT140" s="201"/>
      <c r="DU140" s="201"/>
      <c r="DV140" s="201"/>
      <c r="DW140" s="201"/>
      <c r="DX140" s="201"/>
      <c r="DY140" s="201"/>
      <c r="DZ140" s="201"/>
      <c r="EA140" s="201"/>
      <c r="EB140" s="201"/>
      <c r="EC140" s="201"/>
      <c r="ED140" s="201"/>
      <c r="EE140" s="201"/>
      <c r="EF140" s="201"/>
      <c r="EG140" s="201"/>
      <c r="EH140" s="201"/>
      <c r="EI140" s="201"/>
      <c r="EJ140" s="201"/>
    </row>
    <row r="141" spans="1:140" ht="14" customHeight="1">
      <c r="A141" s="83"/>
      <c r="B141" s="106"/>
      <c r="C141" s="156"/>
      <c r="D141" s="156"/>
      <c r="E141" s="156"/>
      <c r="F141" s="156"/>
      <c r="G141" s="156"/>
      <c r="H141" s="156"/>
      <c r="I141" s="216"/>
      <c r="J141" s="184"/>
      <c r="N141" s="209">
        <f t="shared" si="33"/>
        <v>0</v>
      </c>
      <c r="O141" s="196">
        <f>C141*BS!$B$9</f>
        <v>0</v>
      </c>
      <c r="P141" s="196">
        <f>D141*BS!$B$9</f>
        <v>0</v>
      </c>
      <c r="Q141" s="196">
        <f>E141*BS!$B$9</f>
        <v>0</v>
      </c>
      <c r="R141" s="196">
        <f>F141*BS!$B$9</f>
        <v>0</v>
      </c>
      <c r="S141" s="196">
        <f>G141*BS!$B$9</f>
        <v>0</v>
      </c>
      <c r="T141" s="196">
        <f>H141*BS!$B$9</f>
        <v>0</v>
      </c>
      <c r="U141" s="197">
        <f t="shared" ref="U141:U150" si="34">I141</f>
        <v>0</v>
      </c>
    </row>
    <row r="142" spans="1:140">
      <c r="A142" s="83"/>
      <c r="B142" s="106"/>
      <c r="C142" s="231"/>
      <c r="D142" s="231"/>
      <c r="E142" s="231"/>
      <c r="F142" s="156"/>
      <c r="G142" s="156"/>
      <c r="H142" s="156"/>
      <c r="I142" s="216"/>
      <c r="J142" s="184"/>
      <c r="N142" s="209">
        <f t="shared" si="33"/>
        <v>0</v>
      </c>
      <c r="O142" s="196">
        <f>C142*BS!$B$9</f>
        <v>0</v>
      </c>
      <c r="P142" s="196">
        <f>D142*BS!$B$9</f>
        <v>0</v>
      </c>
      <c r="Q142" s="196">
        <f>E142*BS!$B$9</f>
        <v>0</v>
      </c>
      <c r="R142" s="196">
        <f>F142*BS!$B$9</f>
        <v>0</v>
      </c>
      <c r="S142" s="196">
        <f>G142*BS!$B$9</f>
        <v>0</v>
      </c>
      <c r="T142" s="196">
        <f>H142*BS!$B$9</f>
        <v>0</v>
      </c>
      <c r="U142" s="197">
        <f t="shared" si="34"/>
        <v>0</v>
      </c>
    </row>
    <row r="143" spans="1:140">
      <c r="A143" s="83"/>
      <c r="B143" s="106"/>
      <c r="C143" s="231"/>
      <c r="D143" s="231"/>
      <c r="E143" s="231"/>
      <c r="F143" s="156"/>
      <c r="G143" s="156"/>
      <c r="H143" s="156"/>
      <c r="I143" s="216"/>
      <c r="J143" s="184"/>
      <c r="N143" s="209">
        <f t="shared" si="33"/>
        <v>0</v>
      </c>
      <c r="O143" s="196">
        <f>C143*BS!$B$9</f>
        <v>0</v>
      </c>
      <c r="P143" s="196">
        <f>D143*BS!$B$9</f>
        <v>0</v>
      </c>
      <c r="Q143" s="196">
        <f>E143*BS!$B$9</f>
        <v>0</v>
      </c>
      <c r="R143" s="196">
        <f>F143*BS!$B$9</f>
        <v>0</v>
      </c>
      <c r="S143" s="196">
        <f>G143*BS!$B$9</f>
        <v>0</v>
      </c>
      <c r="T143" s="196">
        <f>H143*BS!$B$9</f>
        <v>0</v>
      </c>
      <c r="U143" s="197">
        <f t="shared" si="34"/>
        <v>0</v>
      </c>
    </row>
    <row r="144" spans="1:140">
      <c r="A144" s="83"/>
      <c r="B144" s="106"/>
      <c r="C144" s="231"/>
      <c r="D144" s="231"/>
      <c r="E144" s="231"/>
      <c r="F144" s="156"/>
      <c r="G144" s="156"/>
      <c r="H144" s="156"/>
      <c r="I144" s="216"/>
      <c r="J144" s="184"/>
      <c r="N144" s="209">
        <f t="shared" si="33"/>
        <v>0</v>
      </c>
      <c r="O144" s="196">
        <f>C144*BS!$B$9</f>
        <v>0</v>
      </c>
      <c r="P144" s="196">
        <f>D144*BS!$B$9</f>
        <v>0</v>
      </c>
      <c r="Q144" s="196">
        <f>E144*BS!$B$9</f>
        <v>0</v>
      </c>
      <c r="R144" s="196">
        <f>F144*BS!$B$9</f>
        <v>0</v>
      </c>
      <c r="S144" s="196">
        <f>G144*BS!$B$9</f>
        <v>0</v>
      </c>
      <c r="T144" s="196">
        <f>H144*BS!$B$9</f>
        <v>0</v>
      </c>
      <c r="U144" s="197">
        <f t="shared" si="34"/>
        <v>0</v>
      </c>
    </row>
    <row r="145" spans="1:140">
      <c r="A145" s="83"/>
      <c r="B145" s="106"/>
      <c r="C145" s="231"/>
      <c r="D145" s="231"/>
      <c r="E145" s="231"/>
      <c r="F145" s="156"/>
      <c r="G145" s="156"/>
      <c r="H145" s="156"/>
      <c r="I145" s="216"/>
      <c r="J145" s="184"/>
      <c r="N145" s="209">
        <f t="shared" si="33"/>
        <v>0</v>
      </c>
      <c r="O145" s="196">
        <f>C145*BS!$B$9</f>
        <v>0</v>
      </c>
      <c r="P145" s="196">
        <f>D145*BS!$B$9</f>
        <v>0</v>
      </c>
      <c r="Q145" s="196">
        <f>E145*BS!$B$9</f>
        <v>0</v>
      </c>
      <c r="R145" s="196">
        <f>F145*BS!$B$9</f>
        <v>0</v>
      </c>
      <c r="S145" s="196">
        <f>G145*BS!$B$9</f>
        <v>0</v>
      </c>
      <c r="T145" s="196">
        <f>H145*BS!$B$9</f>
        <v>0</v>
      </c>
      <c r="U145" s="197">
        <f t="shared" si="34"/>
        <v>0</v>
      </c>
    </row>
    <row r="146" spans="1:140">
      <c r="A146" s="83"/>
      <c r="B146" s="106"/>
      <c r="C146" s="231"/>
      <c r="D146" s="231"/>
      <c r="E146" s="231"/>
      <c r="F146" s="156"/>
      <c r="G146" s="156"/>
      <c r="H146" s="156"/>
      <c r="I146" s="216"/>
      <c r="J146" s="184"/>
      <c r="N146" s="209">
        <f t="shared" si="33"/>
        <v>0</v>
      </c>
      <c r="O146" s="196">
        <f>C146*BS!$B$9</f>
        <v>0</v>
      </c>
      <c r="P146" s="196">
        <f>D146*BS!$B$9</f>
        <v>0</v>
      </c>
      <c r="Q146" s="196">
        <f>E146*BS!$B$9</f>
        <v>0</v>
      </c>
      <c r="R146" s="196">
        <f>F146*BS!$B$9</f>
        <v>0</v>
      </c>
      <c r="S146" s="196">
        <f>G146*BS!$B$9</f>
        <v>0</v>
      </c>
      <c r="T146" s="196">
        <f>H146*BS!$B$9</f>
        <v>0</v>
      </c>
      <c r="U146" s="197">
        <f t="shared" si="34"/>
        <v>0</v>
      </c>
    </row>
    <row r="147" spans="1:140">
      <c r="A147" s="83"/>
      <c r="B147" s="106"/>
      <c r="C147" s="231"/>
      <c r="D147" s="231"/>
      <c r="E147" s="231"/>
      <c r="F147" s="156"/>
      <c r="G147" s="156"/>
      <c r="H147" s="156"/>
      <c r="I147" s="216"/>
      <c r="J147" s="184"/>
      <c r="N147" s="209">
        <f t="shared" si="33"/>
        <v>0</v>
      </c>
      <c r="O147" s="196">
        <f>C147*BS!$B$9</f>
        <v>0</v>
      </c>
      <c r="P147" s="196">
        <f>D147*BS!$B$9</f>
        <v>0</v>
      </c>
      <c r="Q147" s="196">
        <f>E147*BS!$B$9</f>
        <v>0</v>
      </c>
      <c r="R147" s="196">
        <f>F147*BS!$B$9</f>
        <v>0</v>
      </c>
      <c r="S147" s="196">
        <f>G147*BS!$B$9</f>
        <v>0</v>
      </c>
      <c r="T147" s="196">
        <f>H147*BS!$B$9</f>
        <v>0</v>
      </c>
      <c r="U147" s="197">
        <f t="shared" si="34"/>
        <v>0</v>
      </c>
    </row>
    <row r="148" spans="1:140">
      <c r="A148" s="83"/>
      <c r="B148" s="106"/>
      <c r="C148" s="231"/>
      <c r="D148" s="231"/>
      <c r="E148" s="231"/>
      <c r="F148" s="156"/>
      <c r="G148" s="156"/>
      <c r="H148" s="156"/>
      <c r="I148" s="216"/>
      <c r="J148" s="184"/>
      <c r="N148" s="209">
        <f t="shared" si="33"/>
        <v>0</v>
      </c>
      <c r="O148" s="196">
        <f>C148*BS!$B$9</f>
        <v>0</v>
      </c>
      <c r="P148" s="196">
        <f>D148*BS!$B$9</f>
        <v>0</v>
      </c>
      <c r="Q148" s="196">
        <f>E148*BS!$B$9</f>
        <v>0</v>
      </c>
      <c r="R148" s="196">
        <f>F148*BS!$B$9</f>
        <v>0</v>
      </c>
      <c r="S148" s="196">
        <f>G148*BS!$B$9</f>
        <v>0</v>
      </c>
      <c r="T148" s="196">
        <f>H148*BS!$B$9</f>
        <v>0</v>
      </c>
      <c r="U148" s="197">
        <f t="shared" si="34"/>
        <v>0</v>
      </c>
    </row>
    <row r="149" spans="1:140">
      <c r="A149" s="83"/>
      <c r="B149" s="106"/>
      <c r="C149" s="231"/>
      <c r="D149" s="231"/>
      <c r="E149" s="231"/>
      <c r="F149" s="156"/>
      <c r="G149" s="156"/>
      <c r="H149" s="156"/>
      <c r="I149" s="216"/>
      <c r="J149" s="184"/>
      <c r="N149" s="209">
        <f t="shared" si="33"/>
        <v>0</v>
      </c>
      <c r="O149" s="196">
        <f>C149*BS!$B$9</f>
        <v>0</v>
      </c>
      <c r="P149" s="196">
        <f>D149*BS!$B$9</f>
        <v>0</v>
      </c>
      <c r="Q149" s="196">
        <f>E149*BS!$B$9</f>
        <v>0</v>
      </c>
      <c r="R149" s="196">
        <f>F149*BS!$B$9</f>
        <v>0</v>
      </c>
      <c r="S149" s="196">
        <f>G149*BS!$B$9</f>
        <v>0</v>
      </c>
      <c r="T149" s="196">
        <f>H149*BS!$B$9</f>
        <v>0</v>
      </c>
      <c r="U149" s="197">
        <f t="shared" si="34"/>
        <v>0</v>
      </c>
    </row>
    <row r="150" spans="1:140">
      <c r="A150" s="83"/>
      <c r="B150" s="106"/>
      <c r="C150" s="227"/>
      <c r="D150" s="203"/>
      <c r="E150" s="142"/>
      <c r="F150" s="142"/>
      <c r="G150" s="142"/>
      <c r="H150" s="142"/>
      <c r="I150" s="207"/>
      <c r="J150" s="184"/>
      <c r="N150" s="209">
        <f t="shared" si="33"/>
        <v>0</v>
      </c>
      <c r="O150" s="196">
        <f>C150*BS!$B$9</f>
        <v>0</v>
      </c>
      <c r="P150" s="196">
        <f>D150*BS!$B$9</f>
        <v>0</v>
      </c>
      <c r="Q150" s="196">
        <f>E150*BS!$B$9</f>
        <v>0</v>
      </c>
      <c r="R150" s="196">
        <f>F150*BS!$B$9</f>
        <v>0</v>
      </c>
      <c r="S150" s="196">
        <f>G150*BS!$B$9</f>
        <v>0</v>
      </c>
      <c r="T150" s="196">
        <f>H150*BS!$B$9</f>
        <v>0</v>
      </c>
      <c r="U150" s="197">
        <f t="shared" si="34"/>
        <v>0</v>
      </c>
    </row>
    <row r="151" spans="1:140" s="198" customFormat="1">
      <c r="B151" s="100" t="s">
        <v>128</v>
      </c>
      <c r="C151" s="159">
        <f t="shared" ref="C151:H151" si="35">SUM(C141:C150)</f>
        <v>0</v>
      </c>
      <c r="D151" s="159">
        <f t="shared" si="35"/>
        <v>0</v>
      </c>
      <c r="E151" s="159">
        <f t="shared" si="35"/>
        <v>0</v>
      </c>
      <c r="F151" s="159">
        <f t="shared" si="35"/>
        <v>0</v>
      </c>
      <c r="G151" s="159">
        <f t="shared" si="35"/>
        <v>0</v>
      </c>
      <c r="H151" s="159">
        <f t="shared" si="35"/>
        <v>0</v>
      </c>
      <c r="I151" s="226"/>
      <c r="J151" s="200"/>
      <c r="K151" s="201"/>
      <c r="L151" s="201"/>
      <c r="M151" s="201"/>
      <c r="N151" s="191" t="str">
        <f t="shared" si="33"/>
        <v xml:space="preserve">Total </v>
      </c>
      <c r="O151" s="202">
        <f>C151*BS!$B$9</f>
        <v>0</v>
      </c>
      <c r="P151" s="202">
        <f>D151*BS!$B$9</f>
        <v>0</v>
      </c>
      <c r="Q151" s="202">
        <f>E151*BS!$B$9</f>
        <v>0</v>
      </c>
      <c r="R151" s="202">
        <f>F151*BS!$B$9</f>
        <v>0</v>
      </c>
      <c r="S151" s="202">
        <f>G151*BS!$B$9</f>
        <v>0</v>
      </c>
      <c r="T151" s="202">
        <f>H151*BS!$B$9</f>
        <v>0</v>
      </c>
      <c r="U151" s="197"/>
      <c r="V151" s="201"/>
      <c r="W151" s="201"/>
      <c r="X151" s="201"/>
      <c r="Y151" s="201"/>
      <c r="Z151" s="201"/>
      <c r="AA151" s="201"/>
      <c r="AB151" s="201"/>
      <c r="AC151" s="201"/>
      <c r="AD151" s="201"/>
      <c r="AE151" s="201"/>
      <c r="AF151" s="201"/>
      <c r="AG151" s="201"/>
      <c r="AH151" s="201"/>
      <c r="AI151" s="201"/>
      <c r="AJ151" s="201"/>
      <c r="AK151" s="201"/>
      <c r="AL151" s="201"/>
      <c r="AM151" s="201"/>
      <c r="AN151" s="201"/>
      <c r="AO151" s="201"/>
      <c r="AP151" s="201"/>
      <c r="AQ151" s="201"/>
      <c r="AR151" s="201"/>
      <c r="AS151" s="201"/>
      <c r="AT151" s="201"/>
      <c r="AU151" s="201"/>
      <c r="AV151" s="201"/>
      <c r="AW151" s="201"/>
      <c r="AX151" s="201"/>
      <c r="AY151" s="201"/>
      <c r="AZ151" s="201"/>
      <c r="BA151" s="201"/>
      <c r="BB151" s="201"/>
      <c r="BC151" s="201"/>
      <c r="BD151" s="201"/>
      <c r="BE151" s="201"/>
      <c r="BF151" s="201"/>
      <c r="BG151" s="201"/>
      <c r="BH151" s="201"/>
      <c r="BI151" s="201"/>
      <c r="BJ151" s="201"/>
      <c r="BK151" s="201"/>
      <c r="BL151" s="201"/>
      <c r="BM151" s="201"/>
      <c r="BN151" s="201"/>
      <c r="BO151" s="201"/>
      <c r="BP151" s="201"/>
      <c r="BQ151" s="201"/>
      <c r="BR151" s="201"/>
      <c r="BS151" s="201"/>
      <c r="BT151" s="201"/>
      <c r="BU151" s="201"/>
      <c r="BV151" s="201"/>
      <c r="BW151" s="201"/>
      <c r="BX151" s="201"/>
      <c r="BY151" s="201"/>
      <c r="BZ151" s="201"/>
      <c r="CA151" s="201"/>
      <c r="CB151" s="201"/>
      <c r="CC151" s="201"/>
      <c r="CD151" s="201"/>
      <c r="CE151" s="201"/>
      <c r="CF151" s="201"/>
      <c r="CG151" s="201"/>
      <c r="CH151" s="201"/>
      <c r="CI151" s="201"/>
      <c r="CJ151" s="201"/>
      <c r="CK151" s="201"/>
      <c r="CL151" s="201"/>
      <c r="CM151" s="201"/>
      <c r="CN151" s="201"/>
      <c r="CO151" s="201"/>
      <c r="CP151" s="201"/>
      <c r="CQ151" s="201"/>
      <c r="CR151" s="201"/>
      <c r="CS151" s="201"/>
      <c r="CT151" s="201"/>
      <c r="CU151" s="201"/>
      <c r="CV151" s="201"/>
      <c r="CW151" s="201"/>
      <c r="CX151" s="201"/>
      <c r="CY151" s="201"/>
      <c r="CZ151" s="201"/>
      <c r="DA151" s="201"/>
      <c r="DB151" s="201"/>
      <c r="DC151" s="201"/>
      <c r="DD151" s="201"/>
      <c r="DE151" s="201"/>
      <c r="DF151" s="201"/>
      <c r="DG151" s="201"/>
      <c r="DH151" s="201"/>
      <c r="DI151" s="201"/>
      <c r="DJ151" s="201"/>
      <c r="DK151" s="201"/>
      <c r="DL151" s="201"/>
      <c r="DM151" s="201"/>
      <c r="DN151" s="201"/>
      <c r="DO151" s="201"/>
      <c r="DP151" s="201"/>
      <c r="DQ151" s="201"/>
      <c r="DR151" s="201"/>
      <c r="DS151" s="201"/>
      <c r="DT151" s="201"/>
      <c r="DU151" s="201"/>
      <c r="DV151" s="201"/>
      <c r="DW151" s="201"/>
      <c r="DX151" s="201"/>
      <c r="DY151" s="201"/>
      <c r="DZ151" s="201"/>
      <c r="EA151" s="201"/>
      <c r="EB151" s="201"/>
      <c r="EC151" s="201"/>
      <c r="ED151" s="201"/>
      <c r="EE151" s="201"/>
      <c r="EF151" s="201"/>
      <c r="EG151" s="201"/>
      <c r="EH151" s="201"/>
      <c r="EI151" s="201"/>
      <c r="EJ151" s="201"/>
    </row>
    <row r="152" spans="1:140">
      <c r="B152" s="106"/>
      <c r="C152" s="232"/>
      <c r="D152" s="232"/>
      <c r="E152" s="232"/>
      <c r="F152" s="232"/>
      <c r="G152" s="232"/>
      <c r="H152" s="232"/>
      <c r="I152" s="230"/>
      <c r="J152" s="184"/>
      <c r="N152" s="209"/>
      <c r="O152" s="196"/>
      <c r="P152" s="196"/>
      <c r="Q152" s="196"/>
      <c r="R152" s="196"/>
      <c r="S152" s="196"/>
      <c r="T152" s="196"/>
      <c r="U152" s="197">
        <f>I152</f>
        <v>0</v>
      </c>
    </row>
    <row r="153" spans="1:140" s="198" customFormat="1" ht="18.75" customHeight="1">
      <c r="B153" s="100" t="s">
        <v>80</v>
      </c>
      <c r="C153" s="146"/>
      <c r="D153" s="146"/>
      <c r="E153" s="146"/>
      <c r="F153" s="146"/>
      <c r="G153" s="146"/>
      <c r="H153" s="146"/>
      <c r="I153" s="230"/>
      <c r="J153" s="200"/>
      <c r="K153" s="201"/>
      <c r="L153" s="201"/>
      <c r="M153" s="201"/>
      <c r="N153" s="191" t="str">
        <f>B153</f>
        <v xml:space="preserve">Common Stock </v>
      </c>
      <c r="O153" s="202">
        <f>C153*BS!$B$9</f>
        <v>0</v>
      </c>
      <c r="P153" s="202">
        <f>D153*BS!$B$9</f>
        <v>0</v>
      </c>
      <c r="Q153" s="202">
        <f>E153*BS!$B$9</f>
        <v>0</v>
      </c>
      <c r="R153" s="202">
        <f>F153*BS!$B$9</f>
        <v>0</v>
      </c>
      <c r="S153" s="202">
        <f>G153*BS!$B$9</f>
        <v>0</v>
      </c>
      <c r="T153" s="202">
        <f>H153*BS!$B$9</f>
        <v>0</v>
      </c>
      <c r="U153" s="197">
        <f>I153</f>
        <v>0</v>
      </c>
      <c r="V153" s="201"/>
      <c r="W153" s="201"/>
      <c r="X153" s="201"/>
      <c r="Y153" s="201"/>
      <c r="Z153" s="201"/>
      <c r="AA153" s="201"/>
      <c r="AB153" s="201"/>
      <c r="AC153" s="201"/>
      <c r="AD153" s="201"/>
      <c r="AE153" s="201"/>
      <c r="AF153" s="201"/>
      <c r="AG153" s="201"/>
      <c r="AH153" s="201"/>
      <c r="AI153" s="201"/>
      <c r="AJ153" s="201"/>
      <c r="AK153" s="201"/>
      <c r="AL153" s="201"/>
      <c r="AM153" s="201"/>
      <c r="AN153" s="201"/>
      <c r="AO153" s="201"/>
      <c r="AP153" s="201"/>
      <c r="AQ153" s="201"/>
      <c r="AR153" s="201"/>
      <c r="AS153" s="201"/>
      <c r="AT153" s="201"/>
      <c r="AU153" s="201"/>
      <c r="AV153" s="201"/>
      <c r="AW153" s="201"/>
      <c r="AX153" s="201"/>
      <c r="AY153" s="201"/>
      <c r="AZ153" s="201"/>
      <c r="BA153" s="201"/>
      <c r="BB153" s="201"/>
      <c r="BC153" s="201"/>
      <c r="BD153" s="201"/>
      <c r="BE153" s="201"/>
      <c r="BF153" s="201"/>
      <c r="BG153" s="201"/>
      <c r="BH153" s="201"/>
      <c r="BI153" s="201"/>
      <c r="BJ153" s="201"/>
      <c r="BK153" s="201"/>
      <c r="BL153" s="201"/>
      <c r="BM153" s="201"/>
      <c r="BN153" s="201"/>
      <c r="BO153" s="201"/>
      <c r="BP153" s="201"/>
      <c r="BQ153" s="201"/>
      <c r="BR153" s="201"/>
      <c r="BS153" s="201"/>
      <c r="BT153" s="201"/>
      <c r="BU153" s="201"/>
      <c r="BV153" s="201"/>
      <c r="BW153" s="201"/>
      <c r="BX153" s="201"/>
      <c r="BY153" s="201"/>
      <c r="BZ153" s="201"/>
      <c r="CA153" s="201"/>
      <c r="CB153" s="201"/>
      <c r="CC153" s="201"/>
      <c r="CD153" s="201"/>
      <c r="CE153" s="201"/>
      <c r="CF153" s="201"/>
      <c r="CG153" s="201"/>
      <c r="CH153" s="201"/>
      <c r="CI153" s="201"/>
      <c r="CJ153" s="201"/>
      <c r="CK153" s="201"/>
      <c r="CL153" s="201"/>
      <c r="CM153" s="201"/>
      <c r="CN153" s="201"/>
      <c r="CO153" s="201"/>
      <c r="CP153" s="201"/>
      <c r="CQ153" s="201"/>
      <c r="CR153" s="201"/>
      <c r="CS153" s="201"/>
      <c r="CT153" s="201"/>
      <c r="CU153" s="201"/>
      <c r="CV153" s="201"/>
      <c r="CW153" s="201"/>
      <c r="CX153" s="201"/>
      <c r="CY153" s="201"/>
      <c r="CZ153" s="201"/>
      <c r="DA153" s="201"/>
      <c r="DB153" s="201"/>
      <c r="DC153" s="201"/>
      <c r="DD153" s="201"/>
      <c r="DE153" s="201"/>
      <c r="DF153" s="201"/>
      <c r="DG153" s="201"/>
      <c r="DH153" s="201"/>
      <c r="DI153" s="201"/>
      <c r="DJ153" s="201"/>
      <c r="DK153" s="201"/>
      <c r="DL153" s="201"/>
      <c r="DM153" s="201"/>
      <c r="DN153" s="201"/>
      <c r="DO153" s="201"/>
      <c r="DP153" s="201"/>
      <c r="DQ153" s="201"/>
      <c r="DR153" s="201"/>
      <c r="DS153" s="201"/>
      <c r="DT153" s="201"/>
      <c r="DU153" s="201"/>
      <c r="DV153" s="201"/>
      <c r="DW153" s="201"/>
      <c r="DX153" s="201"/>
      <c r="DY153" s="201"/>
      <c r="DZ153" s="201"/>
      <c r="EA153" s="201"/>
      <c r="EB153" s="201"/>
      <c r="EC153" s="201"/>
      <c r="ED153" s="201"/>
      <c r="EE153" s="201"/>
      <c r="EF153" s="201"/>
      <c r="EG153" s="201"/>
      <c r="EH153" s="201"/>
      <c r="EI153" s="201"/>
      <c r="EJ153" s="201"/>
    </row>
    <row r="154" spans="1:140" s="198" customFormat="1" ht="18.75" customHeight="1">
      <c r="B154" s="233"/>
      <c r="C154" s="233"/>
      <c r="D154" s="233"/>
      <c r="E154" s="233"/>
      <c r="F154" s="233"/>
      <c r="G154" s="233"/>
      <c r="H154" s="233"/>
      <c r="I154" s="234"/>
      <c r="J154" s="200"/>
      <c r="K154" s="201"/>
      <c r="L154" s="201"/>
      <c r="M154" s="201"/>
      <c r="N154" s="191"/>
      <c r="O154" s="202"/>
      <c r="P154" s="202"/>
      <c r="Q154" s="202"/>
      <c r="R154" s="202"/>
      <c r="S154" s="202"/>
      <c r="T154" s="202"/>
      <c r="U154" s="197"/>
      <c r="V154" s="201"/>
      <c r="W154" s="201"/>
      <c r="X154" s="201"/>
      <c r="Y154" s="201"/>
      <c r="Z154" s="201"/>
      <c r="AA154" s="201"/>
      <c r="AB154" s="201"/>
      <c r="AC154" s="201"/>
      <c r="AD154" s="201"/>
      <c r="AE154" s="201"/>
      <c r="AF154" s="201"/>
      <c r="AG154" s="201"/>
      <c r="AH154" s="201"/>
      <c r="AI154" s="201"/>
      <c r="AJ154" s="201"/>
      <c r="AK154" s="201"/>
      <c r="AL154" s="201"/>
      <c r="AM154" s="201"/>
      <c r="AN154" s="201"/>
      <c r="AO154" s="201"/>
      <c r="AP154" s="201"/>
      <c r="AQ154" s="201"/>
      <c r="AR154" s="201"/>
      <c r="AS154" s="201"/>
      <c r="AT154" s="201"/>
      <c r="AU154" s="201"/>
      <c r="AV154" s="201"/>
      <c r="AW154" s="201"/>
      <c r="AX154" s="201"/>
      <c r="AY154" s="201"/>
      <c r="AZ154" s="201"/>
      <c r="BA154" s="201"/>
      <c r="BB154" s="201"/>
      <c r="BC154" s="201"/>
      <c r="BD154" s="201"/>
      <c r="BE154" s="201"/>
      <c r="BF154" s="201"/>
      <c r="BG154" s="201"/>
      <c r="BH154" s="201"/>
      <c r="BI154" s="201"/>
      <c r="BJ154" s="201"/>
      <c r="BK154" s="201"/>
      <c r="BL154" s="201"/>
      <c r="BM154" s="201"/>
      <c r="BN154" s="201"/>
      <c r="BO154" s="201"/>
      <c r="BP154" s="201"/>
      <c r="BQ154" s="201"/>
      <c r="BR154" s="201"/>
      <c r="BS154" s="201"/>
      <c r="BT154" s="201"/>
      <c r="BU154" s="201"/>
      <c r="BV154" s="201"/>
      <c r="BW154" s="201"/>
      <c r="BX154" s="201"/>
      <c r="BY154" s="201"/>
      <c r="BZ154" s="201"/>
      <c r="CA154" s="201"/>
      <c r="CB154" s="201"/>
      <c r="CC154" s="201"/>
      <c r="CD154" s="201"/>
      <c r="CE154" s="201"/>
      <c r="CF154" s="201"/>
      <c r="CG154" s="201"/>
      <c r="CH154" s="201"/>
      <c r="CI154" s="201"/>
      <c r="CJ154" s="201"/>
      <c r="CK154" s="201"/>
      <c r="CL154" s="201"/>
      <c r="CM154" s="201"/>
      <c r="CN154" s="201"/>
      <c r="CO154" s="201"/>
      <c r="CP154" s="201"/>
      <c r="CQ154" s="201"/>
      <c r="CR154" s="201"/>
      <c r="CS154" s="201"/>
      <c r="CT154" s="201"/>
      <c r="CU154" s="201"/>
      <c r="CV154" s="201"/>
      <c r="CW154" s="201"/>
      <c r="CX154" s="201"/>
      <c r="CY154" s="201"/>
      <c r="CZ154" s="201"/>
      <c r="DA154" s="201"/>
      <c r="DB154" s="201"/>
      <c r="DC154" s="201"/>
      <c r="DD154" s="201"/>
      <c r="DE154" s="201"/>
      <c r="DF154" s="201"/>
      <c r="DG154" s="201"/>
      <c r="DH154" s="201"/>
      <c r="DI154" s="201"/>
      <c r="DJ154" s="201"/>
      <c r="DK154" s="201"/>
      <c r="DL154" s="201"/>
      <c r="DM154" s="201"/>
      <c r="DN154" s="201"/>
      <c r="DO154" s="201"/>
      <c r="DP154" s="201"/>
      <c r="DQ154" s="201"/>
      <c r="DR154" s="201"/>
      <c r="DS154" s="201"/>
      <c r="DT154" s="201"/>
      <c r="DU154" s="201"/>
      <c r="DV154" s="201"/>
      <c r="DW154" s="201"/>
      <c r="DX154" s="201"/>
      <c r="DY154" s="201"/>
      <c r="DZ154" s="201"/>
      <c r="EA154" s="201"/>
      <c r="EB154" s="201"/>
      <c r="EC154" s="201"/>
      <c r="ED154" s="201"/>
      <c r="EE154" s="201"/>
      <c r="EF154" s="201"/>
      <c r="EG154" s="201"/>
      <c r="EH154" s="201"/>
      <c r="EI154" s="201"/>
      <c r="EJ154" s="201"/>
    </row>
    <row r="155" spans="1:140" s="198" customFormat="1" ht="18.75" customHeight="1">
      <c r="B155" s="233"/>
      <c r="C155" s="233"/>
      <c r="D155" s="233"/>
      <c r="E155" s="233"/>
      <c r="F155" s="233"/>
      <c r="G155" s="233"/>
      <c r="H155" s="233"/>
      <c r="I155" s="234"/>
      <c r="J155" s="200"/>
      <c r="K155" s="201"/>
      <c r="L155" s="201"/>
      <c r="M155" s="201"/>
      <c r="N155" s="191"/>
      <c r="O155" s="202"/>
      <c r="P155" s="202"/>
      <c r="Q155" s="202"/>
      <c r="R155" s="202"/>
      <c r="S155" s="202"/>
      <c r="T155" s="202"/>
      <c r="U155" s="197"/>
      <c r="V155" s="201"/>
      <c r="W155" s="201"/>
      <c r="X155" s="201"/>
      <c r="Y155" s="201"/>
      <c r="Z155" s="201"/>
      <c r="AA155" s="201"/>
      <c r="AB155" s="201"/>
      <c r="AC155" s="201"/>
      <c r="AD155" s="201"/>
      <c r="AE155" s="201"/>
      <c r="AF155" s="201"/>
      <c r="AG155" s="201"/>
      <c r="AH155" s="201"/>
      <c r="AI155" s="201"/>
      <c r="AJ155" s="201"/>
      <c r="AK155" s="201"/>
      <c r="AL155" s="201"/>
      <c r="AM155" s="201"/>
      <c r="AN155" s="201"/>
      <c r="AO155" s="201"/>
      <c r="AP155" s="201"/>
      <c r="AQ155" s="201"/>
      <c r="AR155" s="201"/>
      <c r="AS155" s="201"/>
      <c r="AT155" s="201"/>
      <c r="AU155" s="201"/>
      <c r="AV155" s="201"/>
      <c r="AW155" s="201"/>
      <c r="AX155" s="201"/>
      <c r="AY155" s="201"/>
      <c r="AZ155" s="201"/>
      <c r="BA155" s="201"/>
      <c r="BB155" s="201"/>
      <c r="BC155" s="201"/>
      <c r="BD155" s="201"/>
      <c r="BE155" s="201"/>
      <c r="BF155" s="201"/>
      <c r="BG155" s="201"/>
      <c r="BH155" s="201"/>
      <c r="BI155" s="201"/>
      <c r="BJ155" s="201"/>
      <c r="BK155" s="201"/>
      <c r="BL155" s="201"/>
      <c r="BM155" s="201"/>
      <c r="BN155" s="201"/>
      <c r="BO155" s="201"/>
      <c r="BP155" s="201"/>
      <c r="BQ155" s="201"/>
      <c r="BR155" s="201"/>
      <c r="BS155" s="201"/>
      <c r="BT155" s="201"/>
      <c r="BU155" s="201"/>
      <c r="BV155" s="201"/>
      <c r="BW155" s="201"/>
      <c r="BX155" s="201"/>
      <c r="BY155" s="201"/>
      <c r="BZ155" s="201"/>
      <c r="CA155" s="201"/>
      <c r="CB155" s="201"/>
      <c r="CC155" s="201"/>
      <c r="CD155" s="201"/>
      <c r="CE155" s="201"/>
      <c r="CF155" s="201"/>
      <c r="CG155" s="201"/>
      <c r="CH155" s="201"/>
      <c r="CI155" s="201"/>
      <c r="CJ155" s="201"/>
      <c r="CK155" s="201"/>
      <c r="CL155" s="201"/>
      <c r="CM155" s="201"/>
      <c r="CN155" s="201"/>
      <c r="CO155" s="201"/>
      <c r="CP155" s="201"/>
      <c r="CQ155" s="201"/>
      <c r="CR155" s="201"/>
      <c r="CS155" s="201"/>
      <c r="CT155" s="201"/>
      <c r="CU155" s="201"/>
      <c r="CV155" s="201"/>
      <c r="CW155" s="201"/>
      <c r="CX155" s="201"/>
      <c r="CY155" s="201"/>
      <c r="CZ155" s="201"/>
      <c r="DA155" s="201"/>
      <c r="DB155" s="201"/>
      <c r="DC155" s="201"/>
      <c r="DD155" s="201"/>
      <c r="DE155" s="201"/>
      <c r="DF155" s="201"/>
      <c r="DG155" s="201"/>
      <c r="DH155" s="201"/>
      <c r="DI155" s="201"/>
      <c r="DJ155" s="201"/>
      <c r="DK155" s="201"/>
      <c r="DL155" s="201"/>
      <c r="DM155" s="201"/>
      <c r="DN155" s="201"/>
      <c r="DO155" s="201"/>
      <c r="DP155" s="201"/>
      <c r="DQ155" s="201"/>
      <c r="DR155" s="201"/>
      <c r="DS155" s="201"/>
      <c r="DT155" s="201"/>
      <c r="DU155" s="201"/>
      <c r="DV155" s="201"/>
      <c r="DW155" s="201"/>
      <c r="DX155" s="201"/>
      <c r="DY155" s="201"/>
      <c r="DZ155" s="201"/>
      <c r="EA155" s="201"/>
      <c r="EB155" s="201"/>
      <c r="EC155" s="201"/>
      <c r="ED155" s="201"/>
      <c r="EE155" s="201"/>
      <c r="EF155" s="201"/>
      <c r="EG155" s="201"/>
      <c r="EH155" s="201"/>
      <c r="EI155" s="201"/>
      <c r="EJ155" s="201"/>
    </row>
    <row r="156" spans="1:140" s="198" customFormat="1" ht="18.75" customHeight="1">
      <c r="B156" s="233"/>
      <c r="C156" s="233"/>
      <c r="D156" s="233"/>
      <c r="E156" s="233"/>
      <c r="F156" s="233"/>
      <c r="G156" s="233"/>
      <c r="H156" s="233"/>
      <c r="I156" s="234"/>
      <c r="J156" s="200"/>
      <c r="K156" s="201"/>
      <c r="L156" s="201"/>
      <c r="M156" s="201"/>
      <c r="N156" s="191"/>
      <c r="O156" s="202"/>
      <c r="P156" s="202"/>
      <c r="Q156" s="202"/>
      <c r="R156" s="202"/>
      <c r="S156" s="202"/>
      <c r="T156" s="202"/>
      <c r="U156" s="197"/>
      <c r="V156" s="201"/>
      <c r="W156" s="201"/>
      <c r="X156" s="201"/>
      <c r="Y156" s="201"/>
      <c r="Z156" s="201"/>
      <c r="AA156" s="201"/>
      <c r="AB156" s="201"/>
      <c r="AC156" s="201"/>
      <c r="AD156" s="201"/>
      <c r="AE156" s="201"/>
      <c r="AF156" s="201"/>
      <c r="AG156" s="201"/>
      <c r="AH156" s="201"/>
      <c r="AI156" s="201"/>
      <c r="AJ156" s="201"/>
      <c r="AK156" s="201"/>
      <c r="AL156" s="201"/>
      <c r="AM156" s="201"/>
      <c r="AN156" s="201"/>
      <c r="AO156" s="201"/>
      <c r="AP156" s="201"/>
      <c r="AQ156" s="201"/>
      <c r="AR156" s="201"/>
      <c r="AS156" s="201"/>
      <c r="AT156" s="201"/>
      <c r="AU156" s="201"/>
      <c r="AV156" s="201"/>
      <c r="AW156" s="201"/>
      <c r="AX156" s="201"/>
      <c r="AY156" s="201"/>
      <c r="AZ156" s="201"/>
      <c r="BA156" s="201"/>
      <c r="BB156" s="201"/>
      <c r="BC156" s="201"/>
      <c r="BD156" s="201"/>
      <c r="BE156" s="201"/>
      <c r="BF156" s="201"/>
      <c r="BG156" s="201"/>
      <c r="BH156" s="201"/>
      <c r="BI156" s="201"/>
      <c r="BJ156" s="201"/>
      <c r="BK156" s="201"/>
      <c r="BL156" s="201"/>
      <c r="BM156" s="201"/>
      <c r="BN156" s="201"/>
      <c r="BO156" s="201"/>
      <c r="BP156" s="201"/>
      <c r="BQ156" s="201"/>
      <c r="BR156" s="201"/>
      <c r="BS156" s="201"/>
      <c r="BT156" s="201"/>
      <c r="BU156" s="201"/>
      <c r="BV156" s="201"/>
      <c r="BW156" s="201"/>
      <c r="BX156" s="201"/>
      <c r="BY156" s="201"/>
      <c r="BZ156" s="201"/>
      <c r="CA156" s="201"/>
      <c r="CB156" s="201"/>
      <c r="CC156" s="201"/>
      <c r="CD156" s="201"/>
      <c r="CE156" s="201"/>
      <c r="CF156" s="201"/>
      <c r="CG156" s="201"/>
      <c r="CH156" s="201"/>
      <c r="CI156" s="201"/>
      <c r="CJ156" s="201"/>
      <c r="CK156" s="201"/>
      <c r="CL156" s="201"/>
      <c r="CM156" s="201"/>
      <c r="CN156" s="201"/>
      <c r="CO156" s="201"/>
      <c r="CP156" s="201"/>
      <c r="CQ156" s="201"/>
      <c r="CR156" s="201"/>
      <c r="CS156" s="201"/>
      <c r="CT156" s="201"/>
      <c r="CU156" s="201"/>
      <c r="CV156" s="201"/>
      <c r="CW156" s="201"/>
      <c r="CX156" s="201"/>
      <c r="CY156" s="201"/>
      <c r="CZ156" s="201"/>
      <c r="DA156" s="201"/>
      <c r="DB156" s="201"/>
      <c r="DC156" s="201"/>
      <c r="DD156" s="201"/>
      <c r="DE156" s="201"/>
      <c r="DF156" s="201"/>
      <c r="DG156" s="201"/>
      <c r="DH156" s="201"/>
      <c r="DI156" s="201"/>
      <c r="DJ156" s="201"/>
      <c r="DK156" s="201"/>
      <c r="DL156" s="201"/>
      <c r="DM156" s="201"/>
      <c r="DN156" s="201"/>
      <c r="DO156" s="201"/>
      <c r="DP156" s="201"/>
      <c r="DQ156" s="201"/>
      <c r="DR156" s="201"/>
      <c r="DS156" s="201"/>
      <c r="DT156" s="201"/>
      <c r="DU156" s="201"/>
      <c r="DV156" s="201"/>
      <c r="DW156" s="201"/>
      <c r="DX156" s="201"/>
      <c r="DY156" s="201"/>
      <c r="DZ156" s="201"/>
      <c r="EA156" s="201"/>
      <c r="EB156" s="201"/>
      <c r="EC156" s="201"/>
      <c r="ED156" s="201"/>
      <c r="EE156" s="201"/>
      <c r="EF156" s="201"/>
      <c r="EG156" s="201"/>
      <c r="EH156" s="201"/>
      <c r="EI156" s="201"/>
      <c r="EJ156" s="201"/>
    </row>
    <row r="157" spans="1:140" s="198" customFormat="1" ht="18.75" customHeight="1">
      <c r="B157" s="100" t="s">
        <v>128</v>
      </c>
      <c r="C157" s="159">
        <f t="shared" ref="C157:H157" si="36">SUM(C154:C156)</f>
        <v>0</v>
      </c>
      <c r="D157" s="159">
        <f t="shared" si="36"/>
        <v>0</v>
      </c>
      <c r="E157" s="159">
        <f t="shared" si="36"/>
        <v>0</v>
      </c>
      <c r="F157" s="159">
        <f t="shared" si="36"/>
        <v>0</v>
      </c>
      <c r="G157" s="159">
        <f t="shared" si="36"/>
        <v>0</v>
      </c>
      <c r="H157" s="159">
        <f t="shared" si="36"/>
        <v>0</v>
      </c>
      <c r="I157" s="234"/>
      <c r="J157" s="200"/>
      <c r="K157" s="201"/>
      <c r="L157" s="201"/>
      <c r="M157" s="201"/>
      <c r="N157" s="191"/>
      <c r="O157" s="202"/>
      <c r="P157" s="202"/>
      <c r="Q157" s="202"/>
      <c r="R157" s="202"/>
      <c r="S157" s="202"/>
      <c r="T157" s="202"/>
      <c r="U157" s="197"/>
      <c r="V157" s="201"/>
      <c r="W157" s="201"/>
      <c r="X157" s="201"/>
      <c r="Y157" s="201"/>
      <c r="Z157" s="201"/>
      <c r="AA157" s="201"/>
      <c r="AB157" s="201"/>
      <c r="AC157" s="201"/>
      <c r="AD157" s="201"/>
      <c r="AE157" s="201"/>
      <c r="AF157" s="201"/>
      <c r="AG157" s="201"/>
      <c r="AH157" s="201"/>
      <c r="AI157" s="201"/>
      <c r="AJ157" s="201"/>
      <c r="AK157" s="201"/>
      <c r="AL157" s="201"/>
      <c r="AM157" s="201"/>
      <c r="AN157" s="201"/>
      <c r="AO157" s="201"/>
      <c r="AP157" s="201"/>
      <c r="AQ157" s="201"/>
      <c r="AR157" s="201"/>
      <c r="AS157" s="201"/>
      <c r="AT157" s="201"/>
      <c r="AU157" s="201"/>
      <c r="AV157" s="201"/>
      <c r="AW157" s="201"/>
      <c r="AX157" s="201"/>
      <c r="AY157" s="201"/>
      <c r="AZ157" s="201"/>
      <c r="BA157" s="201"/>
      <c r="BB157" s="201"/>
      <c r="BC157" s="201"/>
      <c r="BD157" s="201"/>
      <c r="BE157" s="201"/>
      <c r="BF157" s="201"/>
      <c r="BG157" s="201"/>
      <c r="BH157" s="201"/>
      <c r="BI157" s="201"/>
      <c r="BJ157" s="201"/>
      <c r="BK157" s="201"/>
      <c r="BL157" s="201"/>
      <c r="BM157" s="201"/>
      <c r="BN157" s="201"/>
      <c r="BO157" s="201"/>
      <c r="BP157" s="201"/>
      <c r="BQ157" s="201"/>
      <c r="BR157" s="201"/>
      <c r="BS157" s="201"/>
      <c r="BT157" s="201"/>
      <c r="BU157" s="201"/>
      <c r="BV157" s="201"/>
      <c r="BW157" s="201"/>
      <c r="BX157" s="201"/>
      <c r="BY157" s="201"/>
      <c r="BZ157" s="201"/>
      <c r="CA157" s="201"/>
      <c r="CB157" s="201"/>
      <c r="CC157" s="201"/>
      <c r="CD157" s="201"/>
      <c r="CE157" s="201"/>
      <c r="CF157" s="201"/>
      <c r="CG157" s="201"/>
      <c r="CH157" s="201"/>
      <c r="CI157" s="201"/>
      <c r="CJ157" s="201"/>
      <c r="CK157" s="201"/>
      <c r="CL157" s="201"/>
      <c r="CM157" s="201"/>
      <c r="CN157" s="201"/>
      <c r="CO157" s="201"/>
      <c r="CP157" s="201"/>
      <c r="CQ157" s="201"/>
      <c r="CR157" s="201"/>
      <c r="CS157" s="201"/>
      <c r="CT157" s="201"/>
      <c r="CU157" s="201"/>
      <c r="CV157" s="201"/>
      <c r="CW157" s="201"/>
      <c r="CX157" s="201"/>
      <c r="CY157" s="201"/>
      <c r="CZ157" s="201"/>
      <c r="DA157" s="201"/>
      <c r="DB157" s="201"/>
      <c r="DC157" s="201"/>
      <c r="DD157" s="201"/>
      <c r="DE157" s="201"/>
      <c r="DF157" s="201"/>
      <c r="DG157" s="201"/>
      <c r="DH157" s="201"/>
      <c r="DI157" s="201"/>
      <c r="DJ157" s="201"/>
      <c r="DK157" s="201"/>
      <c r="DL157" s="201"/>
      <c r="DM157" s="201"/>
      <c r="DN157" s="201"/>
      <c r="DO157" s="201"/>
      <c r="DP157" s="201"/>
      <c r="DQ157" s="201"/>
      <c r="DR157" s="201"/>
      <c r="DS157" s="201"/>
      <c r="DT157" s="201"/>
      <c r="DU157" s="201"/>
      <c r="DV157" s="201"/>
      <c r="DW157" s="201"/>
      <c r="DX157" s="201"/>
      <c r="DY157" s="201"/>
      <c r="DZ157" s="201"/>
      <c r="EA157" s="201"/>
      <c r="EB157" s="201"/>
      <c r="EC157" s="201"/>
      <c r="ED157" s="201"/>
      <c r="EE157" s="201"/>
      <c r="EF157" s="201"/>
      <c r="EG157" s="201"/>
      <c r="EH157" s="201"/>
      <c r="EI157" s="201"/>
      <c r="EJ157" s="201"/>
    </row>
    <row r="158" spans="1:140">
      <c r="B158" s="106"/>
      <c r="C158" s="232"/>
      <c r="D158" s="232"/>
      <c r="E158" s="232"/>
      <c r="F158" s="232"/>
      <c r="G158" s="232"/>
      <c r="H158" s="232"/>
      <c r="I158" s="230"/>
      <c r="J158" s="184"/>
      <c r="N158" s="209"/>
      <c r="O158" s="196"/>
      <c r="P158" s="196"/>
      <c r="Q158" s="196"/>
      <c r="R158" s="196"/>
      <c r="S158" s="196"/>
      <c r="T158" s="196"/>
      <c r="U158" s="197"/>
    </row>
    <row r="159" spans="1:140">
      <c r="B159" s="106"/>
      <c r="C159" s="232"/>
      <c r="D159" s="232"/>
      <c r="E159" s="232"/>
      <c r="F159" s="232"/>
      <c r="G159" s="232"/>
      <c r="H159" s="232"/>
      <c r="I159" s="230"/>
      <c r="J159" s="184"/>
      <c r="N159" s="209"/>
      <c r="O159" s="196"/>
      <c r="P159" s="196"/>
      <c r="Q159" s="196"/>
      <c r="R159" s="196"/>
      <c r="S159" s="196"/>
      <c r="T159" s="196"/>
      <c r="U159" s="197"/>
    </row>
    <row r="160" spans="1:140" s="198" customFormat="1" ht="18.75" customHeight="1">
      <c r="B160" s="100" t="s">
        <v>81</v>
      </c>
      <c r="C160" s="222"/>
      <c r="D160" s="222"/>
      <c r="E160" s="222"/>
      <c r="F160" s="222"/>
      <c r="G160" s="222"/>
      <c r="H160" s="222"/>
      <c r="I160" s="223"/>
      <c r="J160" s="200"/>
      <c r="K160" s="201"/>
      <c r="L160" s="201"/>
      <c r="M160" s="201"/>
      <c r="N160" s="191" t="str">
        <f>B160</f>
        <v xml:space="preserve">Additional Paid in Capital </v>
      </c>
      <c r="O160" s="202">
        <f>C160*BS!$B$9</f>
        <v>0</v>
      </c>
      <c r="P160" s="202">
        <f>D160*BS!$B$9</f>
        <v>0</v>
      </c>
      <c r="Q160" s="202">
        <f>E160*BS!$B$9</f>
        <v>0</v>
      </c>
      <c r="R160" s="202">
        <f>F160*BS!$B$9</f>
        <v>0</v>
      </c>
      <c r="S160" s="202">
        <f>G160*BS!$B$9</f>
        <v>0</v>
      </c>
      <c r="T160" s="202">
        <f>H160*BS!$B$9</f>
        <v>0</v>
      </c>
      <c r="U160" s="197">
        <f>I160</f>
        <v>0</v>
      </c>
      <c r="V160" s="201"/>
      <c r="W160" s="201"/>
      <c r="X160" s="201"/>
      <c r="Y160" s="201"/>
      <c r="Z160" s="201"/>
      <c r="AA160" s="201"/>
      <c r="AB160" s="201"/>
      <c r="AC160" s="201"/>
      <c r="AD160" s="201"/>
      <c r="AE160" s="201"/>
      <c r="AF160" s="201"/>
      <c r="AG160" s="201"/>
      <c r="AH160" s="201"/>
      <c r="AI160" s="201"/>
      <c r="AJ160" s="201"/>
      <c r="AK160" s="201"/>
      <c r="AL160" s="201"/>
      <c r="AM160" s="201"/>
      <c r="AN160" s="201"/>
      <c r="AO160" s="201"/>
      <c r="AP160" s="201"/>
      <c r="AQ160" s="201"/>
      <c r="AR160" s="201"/>
      <c r="AS160" s="201"/>
      <c r="AT160" s="201"/>
      <c r="AU160" s="201"/>
      <c r="AV160" s="201"/>
      <c r="AW160" s="201"/>
      <c r="AX160" s="201"/>
      <c r="AY160" s="201"/>
      <c r="AZ160" s="201"/>
      <c r="BA160" s="201"/>
      <c r="BB160" s="201"/>
      <c r="BC160" s="201"/>
      <c r="BD160" s="201"/>
      <c r="BE160" s="201"/>
      <c r="BF160" s="201"/>
      <c r="BG160" s="201"/>
      <c r="BH160" s="201"/>
      <c r="BI160" s="201"/>
      <c r="BJ160" s="201"/>
      <c r="BK160" s="201"/>
      <c r="BL160" s="201"/>
      <c r="BM160" s="201"/>
      <c r="BN160" s="201"/>
      <c r="BO160" s="201"/>
      <c r="BP160" s="201"/>
      <c r="BQ160" s="201"/>
      <c r="BR160" s="201"/>
      <c r="BS160" s="201"/>
      <c r="BT160" s="201"/>
      <c r="BU160" s="201"/>
      <c r="BV160" s="201"/>
      <c r="BW160" s="201"/>
      <c r="BX160" s="201"/>
      <c r="BY160" s="201"/>
      <c r="BZ160" s="201"/>
      <c r="CA160" s="201"/>
      <c r="CB160" s="201"/>
      <c r="CC160" s="201"/>
      <c r="CD160" s="201"/>
      <c r="CE160" s="201"/>
      <c r="CF160" s="201"/>
      <c r="CG160" s="201"/>
      <c r="CH160" s="201"/>
      <c r="CI160" s="201"/>
      <c r="CJ160" s="201"/>
      <c r="CK160" s="201"/>
      <c r="CL160" s="201"/>
      <c r="CM160" s="201"/>
      <c r="CN160" s="201"/>
      <c r="CO160" s="201"/>
      <c r="CP160" s="201"/>
      <c r="CQ160" s="201"/>
      <c r="CR160" s="201"/>
      <c r="CS160" s="201"/>
      <c r="CT160" s="201"/>
      <c r="CU160" s="201"/>
      <c r="CV160" s="201"/>
      <c r="CW160" s="201"/>
      <c r="CX160" s="201"/>
      <c r="CY160" s="201"/>
      <c r="CZ160" s="201"/>
      <c r="DA160" s="201"/>
      <c r="DB160" s="201"/>
      <c r="DC160" s="201"/>
      <c r="DD160" s="201"/>
      <c r="DE160" s="201"/>
      <c r="DF160" s="201"/>
      <c r="DG160" s="201"/>
      <c r="DH160" s="201"/>
      <c r="DI160" s="201"/>
      <c r="DJ160" s="201"/>
      <c r="DK160" s="201"/>
      <c r="DL160" s="201"/>
      <c r="DM160" s="201"/>
      <c r="DN160" s="201"/>
      <c r="DO160" s="201"/>
      <c r="DP160" s="201"/>
      <c r="DQ160" s="201"/>
      <c r="DR160" s="201"/>
      <c r="DS160" s="201"/>
      <c r="DT160" s="201"/>
      <c r="DU160" s="201"/>
      <c r="DV160" s="201"/>
      <c r="DW160" s="201"/>
      <c r="DX160" s="201"/>
      <c r="DY160" s="201"/>
      <c r="DZ160" s="201"/>
      <c r="EA160" s="201"/>
      <c r="EB160" s="201"/>
      <c r="EC160" s="201"/>
      <c r="ED160" s="201"/>
      <c r="EE160" s="201"/>
      <c r="EF160" s="201"/>
      <c r="EG160" s="201"/>
      <c r="EH160" s="201"/>
      <c r="EI160" s="201"/>
      <c r="EJ160" s="201"/>
    </row>
    <row r="161" spans="1:140" s="198" customFormat="1" ht="18.75" customHeight="1">
      <c r="B161" s="233"/>
      <c r="C161" s="233"/>
      <c r="D161" s="233"/>
      <c r="E161" s="233"/>
      <c r="F161" s="233"/>
      <c r="G161" s="233"/>
      <c r="H161" s="233"/>
      <c r="I161" s="223"/>
      <c r="J161" s="200"/>
      <c r="K161" s="201"/>
      <c r="L161" s="201"/>
      <c r="M161" s="201"/>
      <c r="N161" s="191"/>
      <c r="O161" s="202"/>
      <c r="P161" s="202"/>
      <c r="Q161" s="202"/>
      <c r="R161" s="202"/>
      <c r="S161" s="202"/>
      <c r="T161" s="202"/>
      <c r="U161" s="197"/>
      <c r="V161" s="201"/>
      <c r="W161" s="201"/>
      <c r="X161" s="201"/>
      <c r="Y161" s="201"/>
      <c r="Z161" s="201"/>
      <c r="AA161" s="201"/>
      <c r="AB161" s="201"/>
      <c r="AC161" s="201"/>
      <c r="AD161" s="201"/>
      <c r="AE161" s="201"/>
      <c r="AF161" s="201"/>
      <c r="AG161" s="201"/>
      <c r="AH161" s="201"/>
      <c r="AI161" s="201"/>
      <c r="AJ161" s="201"/>
      <c r="AK161" s="201"/>
      <c r="AL161" s="201"/>
      <c r="AM161" s="201"/>
      <c r="AN161" s="201"/>
      <c r="AO161" s="201"/>
      <c r="AP161" s="201"/>
      <c r="AQ161" s="201"/>
      <c r="AR161" s="201"/>
      <c r="AS161" s="201"/>
      <c r="AT161" s="201"/>
      <c r="AU161" s="201"/>
      <c r="AV161" s="201"/>
      <c r="AW161" s="201"/>
      <c r="AX161" s="201"/>
      <c r="AY161" s="201"/>
      <c r="AZ161" s="201"/>
      <c r="BA161" s="201"/>
      <c r="BB161" s="201"/>
      <c r="BC161" s="201"/>
      <c r="BD161" s="201"/>
      <c r="BE161" s="201"/>
      <c r="BF161" s="201"/>
      <c r="BG161" s="201"/>
      <c r="BH161" s="201"/>
      <c r="BI161" s="201"/>
      <c r="BJ161" s="201"/>
      <c r="BK161" s="201"/>
      <c r="BL161" s="201"/>
      <c r="BM161" s="201"/>
      <c r="BN161" s="201"/>
      <c r="BO161" s="201"/>
      <c r="BP161" s="201"/>
      <c r="BQ161" s="201"/>
      <c r="BR161" s="201"/>
      <c r="BS161" s="201"/>
      <c r="BT161" s="201"/>
      <c r="BU161" s="201"/>
      <c r="BV161" s="201"/>
      <c r="BW161" s="201"/>
      <c r="BX161" s="201"/>
      <c r="BY161" s="201"/>
      <c r="BZ161" s="201"/>
      <c r="CA161" s="201"/>
      <c r="CB161" s="201"/>
      <c r="CC161" s="201"/>
      <c r="CD161" s="201"/>
      <c r="CE161" s="201"/>
      <c r="CF161" s="201"/>
      <c r="CG161" s="201"/>
      <c r="CH161" s="201"/>
      <c r="CI161" s="201"/>
      <c r="CJ161" s="201"/>
      <c r="CK161" s="201"/>
      <c r="CL161" s="201"/>
      <c r="CM161" s="201"/>
      <c r="CN161" s="201"/>
      <c r="CO161" s="201"/>
      <c r="CP161" s="201"/>
      <c r="CQ161" s="201"/>
      <c r="CR161" s="201"/>
      <c r="CS161" s="201"/>
      <c r="CT161" s="201"/>
      <c r="CU161" s="201"/>
      <c r="CV161" s="201"/>
      <c r="CW161" s="201"/>
      <c r="CX161" s="201"/>
      <c r="CY161" s="201"/>
      <c r="CZ161" s="201"/>
      <c r="DA161" s="201"/>
      <c r="DB161" s="201"/>
      <c r="DC161" s="201"/>
      <c r="DD161" s="201"/>
      <c r="DE161" s="201"/>
      <c r="DF161" s="201"/>
      <c r="DG161" s="201"/>
      <c r="DH161" s="201"/>
      <c r="DI161" s="201"/>
      <c r="DJ161" s="201"/>
      <c r="DK161" s="201"/>
      <c r="DL161" s="201"/>
      <c r="DM161" s="201"/>
      <c r="DN161" s="201"/>
      <c r="DO161" s="201"/>
      <c r="DP161" s="201"/>
      <c r="DQ161" s="201"/>
      <c r="DR161" s="201"/>
      <c r="DS161" s="201"/>
      <c r="DT161" s="201"/>
      <c r="DU161" s="201"/>
      <c r="DV161" s="201"/>
      <c r="DW161" s="201"/>
      <c r="DX161" s="201"/>
      <c r="DY161" s="201"/>
      <c r="DZ161" s="201"/>
      <c r="EA161" s="201"/>
      <c r="EB161" s="201"/>
      <c r="EC161" s="201"/>
      <c r="ED161" s="201"/>
      <c r="EE161" s="201"/>
      <c r="EF161" s="201"/>
      <c r="EG161" s="201"/>
      <c r="EH161" s="201"/>
      <c r="EI161" s="201"/>
      <c r="EJ161" s="201"/>
    </row>
    <row r="162" spans="1:140" s="198" customFormat="1" ht="18.75" customHeight="1">
      <c r="A162" s="233"/>
      <c r="B162" s="233"/>
      <c r="C162" s="233"/>
      <c r="D162" s="233"/>
      <c r="E162" s="233"/>
      <c r="F162" s="233"/>
      <c r="G162" s="233"/>
      <c r="H162" s="233"/>
      <c r="I162" s="223"/>
      <c r="J162" s="200"/>
      <c r="K162" s="201"/>
      <c r="L162" s="201"/>
      <c r="M162" s="201"/>
      <c r="N162" s="191"/>
      <c r="O162" s="202"/>
      <c r="P162" s="202"/>
      <c r="Q162" s="202"/>
      <c r="R162" s="202"/>
      <c r="S162" s="202"/>
      <c r="T162" s="202"/>
      <c r="U162" s="197"/>
      <c r="V162" s="201"/>
      <c r="W162" s="201"/>
      <c r="X162" s="201"/>
      <c r="Y162" s="201"/>
      <c r="Z162" s="201"/>
      <c r="AA162" s="201"/>
      <c r="AB162" s="201"/>
      <c r="AC162" s="201"/>
      <c r="AD162" s="201"/>
      <c r="AE162" s="201"/>
      <c r="AF162" s="201"/>
      <c r="AG162" s="201"/>
      <c r="AH162" s="201"/>
      <c r="AI162" s="201"/>
      <c r="AJ162" s="201"/>
      <c r="AK162" s="201"/>
      <c r="AL162" s="201"/>
      <c r="AM162" s="201"/>
      <c r="AN162" s="201"/>
      <c r="AO162" s="201"/>
      <c r="AP162" s="201"/>
      <c r="AQ162" s="201"/>
      <c r="AR162" s="201"/>
      <c r="AS162" s="201"/>
      <c r="AT162" s="201"/>
      <c r="AU162" s="201"/>
      <c r="AV162" s="201"/>
      <c r="AW162" s="201"/>
      <c r="AX162" s="201"/>
      <c r="AY162" s="201"/>
      <c r="AZ162" s="201"/>
      <c r="BA162" s="201"/>
      <c r="BB162" s="201"/>
      <c r="BC162" s="201"/>
      <c r="BD162" s="201"/>
      <c r="BE162" s="201"/>
      <c r="BF162" s="201"/>
      <c r="BG162" s="201"/>
      <c r="BH162" s="201"/>
      <c r="BI162" s="201"/>
      <c r="BJ162" s="201"/>
      <c r="BK162" s="201"/>
      <c r="BL162" s="201"/>
      <c r="BM162" s="201"/>
      <c r="BN162" s="201"/>
      <c r="BO162" s="201"/>
      <c r="BP162" s="201"/>
      <c r="BQ162" s="201"/>
      <c r="BR162" s="201"/>
      <c r="BS162" s="201"/>
      <c r="BT162" s="201"/>
      <c r="BU162" s="201"/>
      <c r="BV162" s="201"/>
      <c r="BW162" s="201"/>
      <c r="BX162" s="201"/>
      <c r="BY162" s="201"/>
      <c r="BZ162" s="201"/>
      <c r="CA162" s="201"/>
      <c r="CB162" s="201"/>
      <c r="CC162" s="201"/>
      <c r="CD162" s="201"/>
      <c r="CE162" s="201"/>
      <c r="CF162" s="201"/>
      <c r="CG162" s="201"/>
      <c r="CH162" s="201"/>
      <c r="CI162" s="201"/>
      <c r="CJ162" s="201"/>
      <c r="CK162" s="201"/>
      <c r="CL162" s="201"/>
      <c r="CM162" s="201"/>
      <c r="CN162" s="201"/>
      <c r="CO162" s="201"/>
      <c r="CP162" s="201"/>
      <c r="CQ162" s="201"/>
      <c r="CR162" s="201"/>
      <c r="CS162" s="201"/>
      <c r="CT162" s="201"/>
      <c r="CU162" s="201"/>
      <c r="CV162" s="201"/>
      <c r="CW162" s="201"/>
      <c r="CX162" s="201"/>
      <c r="CY162" s="201"/>
      <c r="CZ162" s="201"/>
      <c r="DA162" s="201"/>
      <c r="DB162" s="201"/>
      <c r="DC162" s="201"/>
      <c r="DD162" s="201"/>
      <c r="DE162" s="201"/>
      <c r="DF162" s="201"/>
      <c r="DG162" s="201"/>
      <c r="DH162" s="201"/>
      <c r="DI162" s="201"/>
      <c r="DJ162" s="201"/>
      <c r="DK162" s="201"/>
      <c r="DL162" s="201"/>
      <c r="DM162" s="201"/>
      <c r="DN162" s="201"/>
      <c r="DO162" s="201"/>
      <c r="DP162" s="201"/>
      <c r="DQ162" s="201"/>
      <c r="DR162" s="201"/>
      <c r="DS162" s="201"/>
      <c r="DT162" s="201"/>
      <c r="DU162" s="201"/>
      <c r="DV162" s="201"/>
      <c r="DW162" s="201"/>
      <c r="DX162" s="201"/>
      <c r="DY162" s="201"/>
      <c r="DZ162" s="201"/>
      <c r="EA162" s="201"/>
      <c r="EB162" s="201"/>
      <c r="EC162" s="201"/>
      <c r="ED162" s="201"/>
      <c r="EE162" s="201"/>
      <c r="EF162" s="201"/>
      <c r="EG162" s="201"/>
      <c r="EH162" s="201"/>
      <c r="EI162" s="201"/>
      <c r="EJ162" s="201"/>
    </row>
    <row r="163" spans="1:140">
      <c r="B163" s="100" t="s">
        <v>128</v>
      </c>
      <c r="C163" s="159">
        <f t="shared" ref="C163:H163" si="37">SUM(C161:C162)</f>
        <v>0</v>
      </c>
      <c r="D163" s="159">
        <f t="shared" si="37"/>
        <v>0</v>
      </c>
      <c r="E163" s="159">
        <f t="shared" si="37"/>
        <v>0</v>
      </c>
      <c r="F163" s="159">
        <f t="shared" si="37"/>
        <v>0</v>
      </c>
      <c r="G163" s="159">
        <f t="shared" si="37"/>
        <v>0</v>
      </c>
      <c r="H163" s="159">
        <f t="shared" si="37"/>
        <v>0</v>
      </c>
      <c r="I163" s="223"/>
      <c r="J163" s="184"/>
      <c r="N163" s="209"/>
      <c r="O163" s="196"/>
      <c r="P163" s="196"/>
      <c r="Q163" s="196"/>
      <c r="R163" s="196"/>
      <c r="S163" s="196"/>
      <c r="T163" s="196"/>
      <c r="U163" s="197"/>
    </row>
    <row r="164" spans="1:140" s="198" customFormat="1" ht="18.75" customHeight="1">
      <c r="B164" s="100" t="s">
        <v>82</v>
      </c>
      <c r="C164" s="222"/>
      <c r="D164" s="222"/>
      <c r="E164" s="222"/>
      <c r="F164" s="222"/>
      <c r="G164" s="222"/>
      <c r="H164" s="222"/>
      <c r="I164" s="223"/>
      <c r="J164" s="200"/>
      <c r="K164" s="201"/>
      <c r="L164" s="201"/>
      <c r="M164" s="201"/>
      <c r="N164" s="191" t="str">
        <f t="shared" ref="N164:N176" si="38">B164</f>
        <v xml:space="preserve">Other Reserves </v>
      </c>
      <c r="O164" s="202">
        <f>C164*BS!$B$9</f>
        <v>0</v>
      </c>
      <c r="P164" s="202">
        <f>D164*BS!$B$9</f>
        <v>0</v>
      </c>
      <c r="Q164" s="202">
        <f>E164*BS!$B$9</f>
        <v>0</v>
      </c>
      <c r="R164" s="202">
        <f>F164*BS!$B$9</f>
        <v>0</v>
      </c>
      <c r="S164" s="202">
        <f>G164*BS!$B$9</f>
        <v>0</v>
      </c>
      <c r="T164" s="202">
        <f>H164*BS!$B$9</f>
        <v>0</v>
      </c>
      <c r="U164" s="197">
        <f t="shared" ref="U164:U176" si="39">I164</f>
        <v>0</v>
      </c>
      <c r="V164" s="201"/>
      <c r="W164" s="201"/>
      <c r="X164" s="201"/>
      <c r="Y164" s="201"/>
      <c r="Z164" s="201"/>
      <c r="AA164" s="201"/>
      <c r="AB164" s="201"/>
      <c r="AC164" s="201"/>
      <c r="AD164" s="201"/>
      <c r="AE164" s="201"/>
      <c r="AF164" s="201"/>
      <c r="AG164" s="201"/>
      <c r="AH164" s="201"/>
      <c r="AI164" s="201"/>
      <c r="AJ164" s="201"/>
      <c r="AK164" s="201"/>
      <c r="AL164" s="201"/>
      <c r="AM164" s="201"/>
      <c r="AN164" s="201"/>
      <c r="AO164" s="201"/>
      <c r="AP164" s="201"/>
      <c r="AQ164" s="201"/>
      <c r="AR164" s="201"/>
      <c r="AS164" s="201"/>
      <c r="AT164" s="201"/>
      <c r="AU164" s="201"/>
      <c r="AV164" s="201"/>
      <c r="AW164" s="201"/>
      <c r="AX164" s="201"/>
      <c r="AY164" s="201"/>
      <c r="AZ164" s="201"/>
      <c r="BA164" s="201"/>
      <c r="BB164" s="201"/>
      <c r="BC164" s="201"/>
      <c r="BD164" s="201"/>
      <c r="BE164" s="201"/>
      <c r="BF164" s="201"/>
      <c r="BG164" s="201"/>
      <c r="BH164" s="201"/>
      <c r="BI164" s="201"/>
      <c r="BJ164" s="201"/>
      <c r="BK164" s="201"/>
      <c r="BL164" s="201"/>
      <c r="BM164" s="201"/>
      <c r="BN164" s="201"/>
      <c r="BO164" s="201"/>
      <c r="BP164" s="201"/>
      <c r="BQ164" s="201"/>
      <c r="BR164" s="201"/>
      <c r="BS164" s="201"/>
      <c r="BT164" s="201"/>
      <c r="BU164" s="201"/>
      <c r="BV164" s="201"/>
      <c r="BW164" s="201"/>
      <c r="BX164" s="201"/>
      <c r="BY164" s="201"/>
      <c r="BZ164" s="201"/>
      <c r="CA164" s="201"/>
      <c r="CB164" s="201"/>
      <c r="CC164" s="201"/>
      <c r="CD164" s="201"/>
      <c r="CE164" s="201"/>
      <c r="CF164" s="201"/>
      <c r="CG164" s="201"/>
      <c r="CH164" s="201"/>
      <c r="CI164" s="201"/>
      <c r="CJ164" s="201"/>
      <c r="CK164" s="201"/>
      <c r="CL164" s="201"/>
      <c r="CM164" s="201"/>
      <c r="CN164" s="201"/>
      <c r="CO164" s="201"/>
      <c r="CP164" s="201"/>
      <c r="CQ164" s="201"/>
      <c r="CR164" s="201"/>
      <c r="CS164" s="201"/>
      <c r="CT164" s="201"/>
      <c r="CU164" s="201"/>
      <c r="CV164" s="201"/>
      <c r="CW164" s="201"/>
      <c r="CX164" s="201"/>
      <c r="CY164" s="201"/>
      <c r="CZ164" s="201"/>
      <c r="DA164" s="201"/>
      <c r="DB164" s="201"/>
      <c r="DC164" s="201"/>
      <c r="DD164" s="201"/>
      <c r="DE164" s="201"/>
      <c r="DF164" s="201"/>
      <c r="DG164" s="201"/>
      <c r="DH164" s="201"/>
      <c r="DI164" s="201"/>
      <c r="DJ164" s="201"/>
      <c r="DK164" s="201"/>
      <c r="DL164" s="201"/>
      <c r="DM164" s="201"/>
      <c r="DN164" s="201"/>
      <c r="DO164" s="201"/>
      <c r="DP164" s="201"/>
      <c r="DQ164" s="201"/>
      <c r="DR164" s="201"/>
      <c r="DS164" s="201"/>
      <c r="DT164" s="201"/>
      <c r="DU164" s="201"/>
      <c r="DV164" s="201"/>
      <c r="DW164" s="201"/>
      <c r="DX164" s="201"/>
      <c r="DY164" s="201"/>
      <c r="DZ164" s="201"/>
      <c r="EA164" s="201"/>
      <c r="EB164" s="201"/>
      <c r="EC164" s="201"/>
      <c r="ED164" s="201"/>
      <c r="EE164" s="201"/>
      <c r="EF164" s="201"/>
      <c r="EG164" s="201"/>
      <c r="EH164" s="201"/>
      <c r="EI164" s="201"/>
      <c r="EJ164" s="201"/>
    </row>
    <row r="165" spans="1:140">
      <c r="A165" s="83"/>
      <c r="B165" s="106"/>
      <c r="C165" s="231"/>
      <c r="D165" s="231"/>
      <c r="E165" s="231"/>
      <c r="F165" s="231"/>
      <c r="G165" s="231"/>
      <c r="H165" s="231"/>
      <c r="I165" s="230"/>
      <c r="J165" s="184"/>
      <c r="N165" s="209">
        <f t="shared" si="38"/>
        <v>0</v>
      </c>
      <c r="O165" s="196">
        <f>C165*BS!$B$9</f>
        <v>0</v>
      </c>
      <c r="P165" s="196">
        <f>D165*BS!$B$9</f>
        <v>0</v>
      </c>
      <c r="Q165" s="196">
        <f>E165*BS!$B$9</f>
        <v>0</v>
      </c>
      <c r="R165" s="196">
        <f>F165*BS!$B$9</f>
        <v>0</v>
      </c>
      <c r="S165" s="196">
        <f>G165*BS!$B$9</f>
        <v>0</v>
      </c>
      <c r="T165" s="196">
        <f>H165*BS!$B$9</f>
        <v>0</v>
      </c>
      <c r="U165" s="197">
        <f t="shared" si="39"/>
        <v>0</v>
      </c>
    </row>
    <row r="166" spans="1:140">
      <c r="A166" s="83"/>
      <c r="B166" s="106"/>
      <c r="C166" s="231"/>
      <c r="D166" s="231"/>
      <c r="E166" s="231"/>
      <c r="F166" s="231"/>
      <c r="G166" s="231"/>
      <c r="H166" s="231"/>
      <c r="I166" s="230"/>
      <c r="J166" s="184"/>
      <c r="N166" s="209">
        <f t="shared" si="38"/>
        <v>0</v>
      </c>
      <c r="O166" s="196">
        <f>C166*BS!$B$9</f>
        <v>0</v>
      </c>
      <c r="P166" s="196">
        <f>D166*BS!$B$9</f>
        <v>0</v>
      </c>
      <c r="Q166" s="196">
        <f>E166*BS!$B$9</f>
        <v>0</v>
      </c>
      <c r="R166" s="196">
        <f>F166*BS!$B$9</f>
        <v>0</v>
      </c>
      <c r="S166" s="196">
        <f>G166*BS!$B$9</f>
        <v>0</v>
      </c>
      <c r="T166" s="196">
        <f>H166*BS!$B$9</f>
        <v>0</v>
      </c>
      <c r="U166" s="197">
        <f t="shared" si="39"/>
        <v>0</v>
      </c>
    </row>
    <row r="167" spans="1:140">
      <c r="A167" s="83"/>
      <c r="B167" s="106"/>
      <c r="C167" s="231"/>
      <c r="D167" s="231"/>
      <c r="E167" s="231"/>
      <c r="F167" s="231"/>
      <c r="G167" s="231"/>
      <c r="H167" s="231"/>
      <c r="I167" s="230"/>
      <c r="J167" s="184"/>
      <c r="N167" s="209">
        <f t="shared" si="38"/>
        <v>0</v>
      </c>
      <c r="O167" s="196">
        <f>C167*BS!$B$9</f>
        <v>0</v>
      </c>
      <c r="P167" s="196">
        <f>D167*BS!$B$9</f>
        <v>0</v>
      </c>
      <c r="Q167" s="196">
        <f>E167*BS!$B$9</f>
        <v>0</v>
      </c>
      <c r="R167" s="196">
        <f>F167*BS!$B$9</f>
        <v>0</v>
      </c>
      <c r="S167" s="196">
        <f>G167*BS!$B$9</f>
        <v>0</v>
      </c>
      <c r="T167" s="196">
        <f>H167*BS!$B$9</f>
        <v>0</v>
      </c>
      <c r="U167" s="197">
        <f t="shared" si="39"/>
        <v>0</v>
      </c>
    </row>
    <row r="168" spans="1:140">
      <c r="A168" s="83"/>
      <c r="B168" s="106"/>
      <c r="C168" s="231"/>
      <c r="D168" s="231"/>
      <c r="E168" s="231"/>
      <c r="F168" s="231"/>
      <c r="G168" s="231"/>
      <c r="H168" s="231"/>
      <c r="I168" s="230"/>
      <c r="J168" s="184"/>
      <c r="N168" s="209">
        <f t="shared" si="38"/>
        <v>0</v>
      </c>
      <c r="O168" s="196">
        <f>C168*BS!$B$9</f>
        <v>0</v>
      </c>
      <c r="P168" s="196">
        <f>D168*BS!$B$9</f>
        <v>0</v>
      </c>
      <c r="Q168" s="196">
        <f>E168*BS!$B$9</f>
        <v>0</v>
      </c>
      <c r="R168" s="196">
        <f>F168*BS!$B$9</f>
        <v>0</v>
      </c>
      <c r="S168" s="196">
        <f>G168*BS!$B$9</f>
        <v>0</v>
      </c>
      <c r="T168" s="196">
        <f>H168*BS!$B$9</f>
        <v>0</v>
      </c>
      <c r="U168" s="197">
        <f t="shared" si="39"/>
        <v>0</v>
      </c>
    </row>
    <row r="169" spans="1:140">
      <c r="A169" s="83"/>
      <c r="B169" s="106"/>
      <c r="C169" s="231"/>
      <c r="D169" s="231"/>
      <c r="E169" s="231"/>
      <c r="F169" s="231"/>
      <c r="G169" s="231"/>
      <c r="H169" s="231"/>
      <c r="I169" s="230"/>
      <c r="J169" s="184"/>
      <c r="N169" s="209">
        <f t="shared" si="38"/>
        <v>0</v>
      </c>
      <c r="O169" s="196">
        <f>C169*BS!$B$9</f>
        <v>0</v>
      </c>
      <c r="P169" s="196">
        <f>D169*BS!$B$9</f>
        <v>0</v>
      </c>
      <c r="Q169" s="196">
        <f>E169*BS!$B$9</f>
        <v>0</v>
      </c>
      <c r="R169" s="196">
        <f>F169*BS!$B$9</f>
        <v>0</v>
      </c>
      <c r="S169" s="196">
        <f>G169*BS!$B$9</f>
        <v>0</v>
      </c>
      <c r="T169" s="196">
        <f>H169*BS!$B$9</f>
        <v>0</v>
      </c>
      <c r="U169" s="197">
        <f t="shared" si="39"/>
        <v>0</v>
      </c>
    </row>
    <row r="170" spans="1:140">
      <c r="A170" s="83"/>
      <c r="B170" s="106"/>
      <c r="C170" s="231"/>
      <c r="D170" s="231"/>
      <c r="E170" s="231"/>
      <c r="F170" s="231"/>
      <c r="G170" s="231"/>
      <c r="H170" s="231"/>
      <c r="I170" s="230"/>
      <c r="J170" s="184"/>
      <c r="N170" s="209">
        <f t="shared" si="38"/>
        <v>0</v>
      </c>
      <c r="O170" s="196">
        <f>C170*BS!$B$9</f>
        <v>0</v>
      </c>
      <c r="P170" s="196">
        <f>D170*BS!$B$9</f>
        <v>0</v>
      </c>
      <c r="Q170" s="196">
        <f>E170*BS!$B$9</f>
        <v>0</v>
      </c>
      <c r="R170" s="196">
        <f>F170*BS!$B$9</f>
        <v>0</v>
      </c>
      <c r="S170" s="196">
        <f>G170*BS!$B$9</f>
        <v>0</v>
      </c>
      <c r="T170" s="196">
        <f>H170*BS!$B$9</f>
        <v>0</v>
      </c>
      <c r="U170" s="197">
        <f t="shared" si="39"/>
        <v>0</v>
      </c>
    </row>
    <row r="171" spans="1:140">
      <c r="A171" s="83"/>
      <c r="B171" s="106"/>
      <c r="C171" s="231"/>
      <c r="D171" s="231"/>
      <c r="E171" s="231"/>
      <c r="F171" s="231"/>
      <c r="G171" s="231"/>
      <c r="H171" s="231"/>
      <c r="I171" s="230"/>
      <c r="J171" s="184"/>
      <c r="N171" s="209">
        <f t="shared" si="38"/>
        <v>0</v>
      </c>
      <c r="O171" s="196">
        <f>C171*BS!$B$9</f>
        <v>0</v>
      </c>
      <c r="P171" s="196">
        <f>D171*BS!$B$9</f>
        <v>0</v>
      </c>
      <c r="Q171" s="196">
        <f>E171*BS!$B$9</f>
        <v>0</v>
      </c>
      <c r="R171" s="196">
        <f>F171*BS!$B$9</f>
        <v>0</v>
      </c>
      <c r="S171" s="196">
        <f>G171*BS!$B$9</f>
        <v>0</v>
      </c>
      <c r="T171" s="196">
        <f>H171*BS!$B$9</f>
        <v>0</v>
      </c>
      <c r="U171" s="197">
        <f t="shared" si="39"/>
        <v>0</v>
      </c>
    </row>
    <row r="172" spans="1:140">
      <c r="A172" s="83"/>
      <c r="B172" s="106"/>
      <c r="C172" s="231"/>
      <c r="D172" s="231"/>
      <c r="E172" s="231"/>
      <c r="F172" s="231"/>
      <c r="G172" s="231"/>
      <c r="H172" s="231"/>
      <c r="I172" s="230"/>
      <c r="J172" s="184"/>
      <c r="N172" s="209">
        <f t="shared" si="38"/>
        <v>0</v>
      </c>
      <c r="O172" s="196">
        <f>C172*BS!$B$9</f>
        <v>0</v>
      </c>
      <c r="P172" s="196">
        <f>D172*BS!$B$9</f>
        <v>0</v>
      </c>
      <c r="Q172" s="196">
        <f>E172*BS!$B$9</f>
        <v>0</v>
      </c>
      <c r="R172" s="196">
        <f>F172*BS!$B$9</f>
        <v>0</v>
      </c>
      <c r="S172" s="196">
        <f>G172*BS!$B$9</f>
        <v>0</v>
      </c>
      <c r="T172" s="196">
        <f>H172*BS!$B$9</f>
        <v>0</v>
      </c>
      <c r="U172" s="197">
        <f t="shared" si="39"/>
        <v>0</v>
      </c>
    </row>
    <row r="173" spans="1:140">
      <c r="A173" s="83"/>
      <c r="B173" s="106"/>
      <c r="C173" s="122"/>
      <c r="D173" s="122"/>
      <c r="E173" s="122"/>
      <c r="F173" s="122"/>
      <c r="G173" s="122"/>
      <c r="H173" s="122"/>
      <c r="I173" s="225"/>
      <c r="J173" s="184"/>
      <c r="N173" s="209">
        <f t="shared" si="38"/>
        <v>0</v>
      </c>
      <c r="O173" s="196">
        <f>C173*BS!$B$9</f>
        <v>0</v>
      </c>
      <c r="P173" s="196">
        <f>D173*BS!$B$9</f>
        <v>0</v>
      </c>
      <c r="Q173" s="196">
        <f>E173*BS!$B$9</f>
        <v>0</v>
      </c>
      <c r="R173" s="196">
        <f>F173*BS!$B$9</f>
        <v>0</v>
      </c>
      <c r="S173" s="196">
        <f>G173*BS!$B$9</f>
        <v>0</v>
      </c>
      <c r="T173" s="196">
        <f>H173*BS!$B$9</f>
        <v>0</v>
      </c>
      <c r="U173" s="197">
        <f t="shared" si="39"/>
        <v>0</v>
      </c>
    </row>
    <row r="174" spans="1:140">
      <c r="A174" s="83"/>
      <c r="B174" s="106"/>
      <c r="C174" s="122"/>
      <c r="D174" s="122"/>
      <c r="E174" s="122"/>
      <c r="F174" s="122"/>
      <c r="G174" s="122"/>
      <c r="H174" s="122"/>
      <c r="I174" s="225"/>
      <c r="J174" s="184"/>
      <c r="N174" s="209">
        <f t="shared" si="38"/>
        <v>0</v>
      </c>
      <c r="O174" s="196">
        <f>C174*BS!$B$9</f>
        <v>0</v>
      </c>
      <c r="P174" s="196">
        <f>D174*BS!$B$9</f>
        <v>0</v>
      </c>
      <c r="Q174" s="196">
        <f>E174*BS!$B$9</f>
        <v>0</v>
      </c>
      <c r="R174" s="196">
        <f>F174*BS!$B$9</f>
        <v>0</v>
      </c>
      <c r="S174" s="196">
        <f>G174*BS!$B$9</f>
        <v>0</v>
      </c>
      <c r="T174" s="196">
        <f>H174*BS!$B$9</f>
        <v>0</v>
      </c>
      <c r="U174" s="197">
        <f t="shared" si="39"/>
        <v>0</v>
      </c>
    </row>
    <row r="175" spans="1:140">
      <c r="B175" s="106"/>
      <c r="C175" s="156"/>
      <c r="D175" s="156"/>
      <c r="E175" s="156"/>
      <c r="F175" s="156"/>
      <c r="G175" s="156"/>
      <c r="H175" s="156"/>
      <c r="I175" s="216"/>
      <c r="J175" s="184"/>
      <c r="N175" s="209">
        <f t="shared" si="38"/>
        <v>0</v>
      </c>
      <c r="O175" s="196">
        <f>C175*BS!$B$9</f>
        <v>0</v>
      </c>
      <c r="P175" s="196">
        <f>D175*BS!$B$9</f>
        <v>0</v>
      </c>
      <c r="Q175" s="196">
        <f>E175*BS!$B$9</f>
        <v>0</v>
      </c>
      <c r="R175" s="196">
        <f>F175*BS!$B$9</f>
        <v>0</v>
      </c>
      <c r="S175" s="196">
        <f>G175*BS!$B$9</f>
        <v>0</v>
      </c>
      <c r="T175" s="196">
        <f>H175*BS!$B$9</f>
        <v>0</v>
      </c>
      <c r="U175" s="197">
        <f t="shared" si="39"/>
        <v>0</v>
      </c>
    </row>
    <row r="176" spans="1:140" s="198" customFormat="1">
      <c r="B176" s="100" t="s">
        <v>130</v>
      </c>
      <c r="C176" s="159">
        <f t="shared" ref="C176:H176" si="40">SUM(C165:C175)</f>
        <v>0</v>
      </c>
      <c r="D176" s="159">
        <f t="shared" si="40"/>
        <v>0</v>
      </c>
      <c r="E176" s="159">
        <f t="shared" si="40"/>
        <v>0</v>
      </c>
      <c r="F176" s="159">
        <f t="shared" si="40"/>
        <v>0</v>
      </c>
      <c r="G176" s="159">
        <f t="shared" si="40"/>
        <v>0</v>
      </c>
      <c r="H176" s="159">
        <f t="shared" si="40"/>
        <v>0</v>
      </c>
      <c r="I176" s="223"/>
      <c r="J176" s="200"/>
      <c r="K176" s="201"/>
      <c r="L176" s="201"/>
      <c r="M176" s="201"/>
      <c r="N176" s="191" t="str">
        <f t="shared" si="38"/>
        <v>Total</v>
      </c>
      <c r="O176" s="202">
        <f>C176*BS!$B$9</f>
        <v>0</v>
      </c>
      <c r="P176" s="202">
        <f>D176*BS!$B$9</f>
        <v>0</v>
      </c>
      <c r="Q176" s="202">
        <f>E176*BS!$B$9</f>
        <v>0</v>
      </c>
      <c r="R176" s="202">
        <f>F176*BS!$B$9</f>
        <v>0</v>
      </c>
      <c r="S176" s="202">
        <f>G176*BS!$B$9</f>
        <v>0</v>
      </c>
      <c r="T176" s="202">
        <f>H176*BS!$B$9</f>
        <v>0</v>
      </c>
      <c r="U176" s="197">
        <f t="shared" si="39"/>
        <v>0</v>
      </c>
      <c r="V176" s="201"/>
      <c r="W176" s="201"/>
      <c r="X176" s="201"/>
      <c r="Y176" s="201"/>
      <c r="Z176" s="201"/>
      <c r="AA176" s="201"/>
      <c r="AB176" s="201"/>
      <c r="AC176" s="201"/>
      <c r="AD176" s="201"/>
      <c r="AE176" s="201"/>
      <c r="AF176" s="201"/>
      <c r="AG176" s="201"/>
      <c r="AH176" s="201"/>
      <c r="AI176" s="201"/>
      <c r="AJ176" s="201"/>
      <c r="AK176" s="201"/>
      <c r="AL176" s="201"/>
      <c r="AM176" s="201"/>
      <c r="AN176" s="201"/>
      <c r="AO176" s="201"/>
      <c r="AP176" s="201"/>
      <c r="AQ176" s="201"/>
      <c r="AR176" s="201"/>
      <c r="AS176" s="201"/>
      <c r="AT176" s="201"/>
      <c r="AU176" s="201"/>
      <c r="AV176" s="201"/>
      <c r="AW176" s="201"/>
      <c r="AX176" s="201"/>
      <c r="AY176" s="201"/>
      <c r="AZ176" s="201"/>
      <c r="BA176" s="201"/>
      <c r="BB176" s="201"/>
      <c r="BC176" s="201"/>
      <c r="BD176" s="201"/>
      <c r="BE176" s="201"/>
      <c r="BF176" s="201"/>
      <c r="BG176" s="201"/>
      <c r="BH176" s="201"/>
      <c r="BI176" s="201"/>
      <c r="BJ176" s="201"/>
      <c r="BK176" s="201"/>
      <c r="BL176" s="201"/>
      <c r="BM176" s="201"/>
      <c r="BN176" s="201"/>
      <c r="BO176" s="201"/>
      <c r="BP176" s="201"/>
      <c r="BQ176" s="201"/>
      <c r="BR176" s="201"/>
      <c r="BS176" s="201"/>
      <c r="BT176" s="201"/>
      <c r="BU176" s="201"/>
      <c r="BV176" s="201"/>
      <c r="BW176" s="201"/>
      <c r="BX176" s="201"/>
      <c r="BY176" s="201"/>
      <c r="BZ176" s="201"/>
      <c r="CA176" s="201"/>
      <c r="CB176" s="201"/>
      <c r="CC176" s="201"/>
      <c r="CD176" s="201"/>
      <c r="CE176" s="201"/>
      <c r="CF176" s="201"/>
      <c r="CG176" s="201"/>
      <c r="CH176" s="201"/>
      <c r="CI176" s="201"/>
      <c r="CJ176" s="201"/>
      <c r="CK176" s="201"/>
      <c r="CL176" s="201"/>
      <c r="CM176" s="201"/>
      <c r="CN176" s="201"/>
      <c r="CO176" s="201"/>
      <c r="CP176" s="201"/>
      <c r="CQ176" s="201"/>
      <c r="CR176" s="201"/>
      <c r="CS176" s="201"/>
      <c r="CT176" s="201"/>
      <c r="CU176" s="201"/>
      <c r="CV176" s="201"/>
      <c r="CW176" s="201"/>
      <c r="CX176" s="201"/>
      <c r="CY176" s="201"/>
      <c r="CZ176" s="201"/>
      <c r="DA176" s="201"/>
      <c r="DB176" s="201"/>
      <c r="DC176" s="201"/>
      <c r="DD176" s="201"/>
      <c r="DE176" s="201"/>
      <c r="DF176" s="201"/>
      <c r="DG176" s="201"/>
      <c r="DH176" s="201"/>
      <c r="DI176" s="201"/>
      <c r="DJ176" s="201"/>
      <c r="DK176" s="201"/>
      <c r="DL176" s="201"/>
      <c r="DM176" s="201"/>
      <c r="DN176" s="201"/>
      <c r="DO176" s="201"/>
      <c r="DP176" s="201"/>
      <c r="DQ176" s="201"/>
      <c r="DR176" s="201"/>
      <c r="DS176" s="201"/>
      <c r="DT176" s="201"/>
      <c r="DU176" s="201"/>
      <c r="DV176" s="201"/>
      <c r="DW176" s="201"/>
      <c r="DX176" s="201"/>
      <c r="DY176" s="201"/>
      <c r="DZ176" s="201"/>
      <c r="EA176" s="201"/>
      <c r="EB176" s="201"/>
      <c r="EC176" s="201"/>
      <c r="ED176" s="201"/>
      <c r="EE176" s="201"/>
      <c r="EF176" s="201"/>
      <c r="EG176" s="201"/>
      <c r="EH176" s="201"/>
      <c r="EI176" s="201"/>
      <c r="EJ176" s="201"/>
    </row>
    <row r="177" spans="1:140">
      <c r="B177" s="106"/>
      <c r="C177" s="235"/>
      <c r="D177" s="235"/>
      <c r="E177" s="235"/>
      <c r="F177" s="235"/>
      <c r="G177" s="235"/>
      <c r="H177" s="235"/>
      <c r="I177" s="236"/>
      <c r="J177" s="184"/>
      <c r="N177" s="209"/>
      <c r="O177" s="196"/>
      <c r="P177" s="196"/>
      <c r="Q177" s="196"/>
      <c r="R177" s="196"/>
      <c r="S177" s="196"/>
      <c r="T177" s="196"/>
      <c r="U177" s="197"/>
    </row>
    <row r="178" spans="1:140" s="238" customFormat="1" ht="23.25" customHeight="1">
      <c r="A178" s="198"/>
      <c r="B178" s="100" t="s">
        <v>83</v>
      </c>
      <c r="C178" s="222"/>
      <c r="D178" s="222"/>
      <c r="E178" s="222"/>
      <c r="F178" s="222"/>
      <c r="G178" s="222"/>
      <c r="H178" s="222"/>
      <c r="I178" s="237"/>
      <c r="J178" s="200"/>
      <c r="K178" s="201"/>
      <c r="L178" s="201"/>
      <c r="M178" s="201"/>
      <c r="N178" s="191" t="str">
        <f>B178</f>
        <v xml:space="preserve">Retained Earnings </v>
      </c>
      <c r="O178" s="202">
        <f>C178*BS!$B$9</f>
        <v>0</v>
      </c>
      <c r="P178" s="202">
        <f>D178*BS!$B$9</f>
        <v>0</v>
      </c>
      <c r="Q178" s="202">
        <f>E178*BS!$B$9</f>
        <v>0</v>
      </c>
      <c r="R178" s="202">
        <f>F178*BS!$B$9</f>
        <v>0</v>
      </c>
      <c r="S178" s="202">
        <f>G178*BS!$B$9</f>
        <v>0</v>
      </c>
      <c r="T178" s="202">
        <f>H178*BS!$B$9</f>
        <v>0</v>
      </c>
      <c r="U178" s="197">
        <f>I178</f>
        <v>0</v>
      </c>
      <c r="V178" s="201"/>
      <c r="W178" s="201"/>
      <c r="X178" s="201"/>
      <c r="Y178" s="201"/>
      <c r="Z178" s="201"/>
      <c r="AA178" s="201"/>
      <c r="AB178" s="201"/>
      <c r="AC178" s="201"/>
      <c r="AD178" s="201"/>
      <c r="AE178" s="201"/>
      <c r="AF178" s="201"/>
      <c r="AG178" s="201"/>
      <c r="AH178" s="201"/>
      <c r="AI178" s="201"/>
      <c r="AJ178" s="201"/>
      <c r="AK178" s="201"/>
      <c r="AL178" s="201"/>
      <c r="AM178" s="201"/>
      <c r="AN178" s="201"/>
      <c r="AO178" s="201"/>
      <c r="AP178" s="201"/>
      <c r="AQ178" s="201"/>
      <c r="AR178" s="201"/>
      <c r="AS178" s="201"/>
      <c r="AT178" s="201"/>
      <c r="AU178" s="201"/>
      <c r="AV178" s="201"/>
      <c r="AW178" s="201"/>
      <c r="AX178" s="201"/>
      <c r="AY178" s="201"/>
      <c r="AZ178" s="201"/>
      <c r="BA178" s="201"/>
      <c r="BB178" s="201"/>
      <c r="BC178" s="201"/>
      <c r="BD178" s="201"/>
      <c r="BE178" s="201"/>
      <c r="BF178" s="201"/>
      <c r="BG178" s="201"/>
      <c r="BH178" s="201"/>
      <c r="BI178" s="201"/>
      <c r="BJ178" s="201"/>
      <c r="BK178" s="201"/>
      <c r="BL178" s="201"/>
      <c r="BM178" s="201"/>
      <c r="BN178" s="201"/>
      <c r="BO178" s="201"/>
      <c r="BP178" s="201"/>
      <c r="BQ178" s="201"/>
      <c r="BR178" s="201"/>
      <c r="BS178" s="201"/>
      <c r="BT178" s="201"/>
      <c r="BU178" s="201"/>
      <c r="BV178" s="201"/>
      <c r="BW178" s="201"/>
      <c r="BX178" s="201"/>
      <c r="BY178" s="201"/>
      <c r="BZ178" s="201"/>
      <c r="CA178" s="201"/>
      <c r="CB178" s="201"/>
      <c r="CC178" s="201"/>
      <c r="CD178" s="201"/>
      <c r="CE178" s="201"/>
      <c r="CF178" s="201"/>
      <c r="CG178" s="201"/>
      <c r="CH178" s="201"/>
      <c r="CI178" s="201"/>
      <c r="CJ178" s="201"/>
      <c r="CK178" s="201"/>
      <c r="CL178" s="201"/>
      <c r="CM178" s="201"/>
      <c r="CN178" s="201"/>
      <c r="CO178" s="201"/>
      <c r="CP178" s="201"/>
      <c r="CQ178" s="201"/>
      <c r="CR178" s="201"/>
      <c r="CS178" s="201"/>
      <c r="CT178" s="201"/>
      <c r="CU178" s="201"/>
      <c r="CV178" s="201"/>
      <c r="CW178" s="201"/>
      <c r="CX178" s="201"/>
      <c r="CY178" s="201"/>
      <c r="CZ178" s="201"/>
      <c r="DA178" s="201"/>
      <c r="DB178" s="201"/>
      <c r="DC178" s="201"/>
      <c r="DD178" s="201"/>
      <c r="DE178" s="201"/>
      <c r="DF178" s="201"/>
      <c r="DG178" s="201"/>
      <c r="DH178" s="201"/>
      <c r="DI178" s="201"/>
      <c r="DJ178" s="201"/>
      <c r="DK178" s="201"/>
      <c r="DL178" s="201"/>
      <c r="DM178" s="201"/>
      <c r="DN178" s="201"/>
      <c r="DO178" s="201"/>
      <c r="DP178" s="201"/>
      <c r="DQ178" s="201"/>
      <c r="DR178" s="201"/>
      <c r="DS178" s="201"/>
      <c r="DT178" s="201"/>
      <c r="DU178" s="201"/>
      <c r="DV178" s="201"/>
      <c r="DW178" s="201"/>
      <c r="DX178" s="201"/>
      <c r="DY178" s="201"/>
      <c r="DZ178" s="201"/>
      <c r="EA178" s="201"/>
      <c r="EB178" s="201"/>
      <c r="EC178" s="201"/>
      <c r="ED178" s="201"/>
      <c r="EE178" s="201"/>
      <c r="EF178" s="201"/>
      <c r="EG178" s="201"/>
      <c r="EH178" s="201"/>
      <c r="EI178" s="201"/>
      <c r="EJ178" s="201"/>
    </row>
    <row r="179" spans="1:140" s="238" customFormat="1" ht="23.25" customHeight="1">
      <c r="A179" s="198"/>
      <c r="B179" s="106"/>
      <c r="C179" s="231"/>
      <c r="D179" s="231"/>
      <c r="E179" s="231"/>
      <c r="F179" s="231"/>
      <c r="G179" s="231"/>
      <c r="H179" s="231"/>
      <c r="I179" s="237"/>
      <c r="J179" s="200"/>
      <c r="K179" s="201"/>
      <c r="L179" s="201"/>
      <c r="M179" s="201"/>
      <c r="N179" s="191"/>
      <c r="O179" s="202"/>
      <c r="P179" s="202"/>
      <c r="Q179" s="202"/>
      <c r="R179" s="202"/>
      <c r="S179" s="202"/>
      <c r="T179" s="202"/>
      <c r="U179" s="197"/>
      <c r="V179" s="201"/>
      <c r="W179" s="201"/>
      <c r="X179" s="201"/>
      <c r="Y179" s="201"/>
      <c r="Z179" s="201"/>
      <c r="AA179" s="201"/>
      <c r="AB179" s="201"/>
      <c r="AC179" s="201"/>
      <c r="AD179" s="201"/>
      <c r="AE179" s="201"/>
      <c r="AF179" s="201"/>
      <c r="AG179" s="201"/>
      <c r="AH179" s="201"/>
      <c r="AI179" s="201"/>
      <c r="AJ179" s="201"/>
      <c r="AK179" s="201"/>
      <c r="AL179" s="201"/>
      <c r="AM179" s="201"/>
      <c r="AN179" s="201"/>
      <c r="AO179" s="201"/>
      <c r="AP179" s="201"/>
      <c r="AQ179" s="201"/>
      <c r="AR179" s="201"/>
      <c r="AS179" s="201"/>
      <c r="AT179" s="201"/>
      <c r="AU179" s="201"/>
      <c r="AV179" s="201"/>
      <c r="AW179" s="201"/>
      <c r="AX179" s="201"/>
      <c r="AY179" s="201"/>
      <c r="AZ179" s="201"/>
      <c r="BA179" s="201"/>
      <c r="BB179" s="201"/>
      <c r="BC179" s="201"/>
      <c r="BD179" s="201"/>
      <c r="BE179" s="201"/>
      <c r="BF179" s="201"/>
      <c r="BG179" s="201"/>
      <c r="BH179" s="201"/>
      <c r="BI179" s="201"/>
      <c r="BJ179" s="201"/>
      <c r="BK179" s="201"/>
      <c r="BL179" s="201"/>
      <c r="BM179" s="201"/>
      <c r="BN179" s="201"/>
      <c r="BO179" s="201"/>
      <c r="BP179" s="201"/>
      <c r="BQ179" s="201"/>
      <c r="BR179" s="201"/>
      <c r="BS179" s="201"/>
      <c r="BT179" s="201"/>
      <c r="BU179" s="201"/>
      <c r="BV179" s="201"/>
      <c r="BW179" s="201"/>
      <c r="BX179" s="201"/>
      <c r="BY179" s="201"/>
      <c r="BZ179" s="201"/>
      <c r="CA179" s="201"/>
      <c r="CB179" s="201"/>
      <c r="CC179" s="201"/>
      <c r="CD179" s="201"/>
      <c r="CE179" s="201"/>
      <c r="CF179" s="201"/>
      <c r="CG179" s="201"/>
      <c r="CH179" s="201"/>
      <c r="CI179" s="201"/>
      <c r="CJ179" s="201"/>
      <c r="CK179" s="201"/>
      <c r="CL179" s="201"/>
      <c r="CM179" s="201"/>
      <c r="CN179" s="201"/>
      <c r="CO179" s="201"/>
      <c r="CP179" s="201"/>
      <c r="CQ179" s="201"/>
      <c r="CR179" s="201"/>
      <c r="CS179" s="201"/>
      <c r="CT179" s="201"/>
      <c r="CU179" s="201"/>
      <c r="CV179" s="201"/>
      <c r="CW179" s="201"/>
      <c r="CX179" s="201"/>
      <c r="CY179" s="201"/>
      <c r="CZ179" s="201"/>
      <c r="DA179" s="201"/>
      <c r="DB179" s="201"/>
      <c r="DC179" s="201"/>
      <c r="DD179" s="201"/>
      <c r="DE179" s="201"/>
      <c r="DF179" s="201"/>
      <c r="DG179" s="201"/>
      <c r="DH179" s="201"/>
      <c r="DI179" s="201"/>
      <c r="DJ179" s="201"/>
      <c r="DK179" s="201"/>
      <c r="DL179" s="201"/>
      <c r="DM179" s="201"/>
      <c r="DN179" s="201"/>
      <c r="DO179" s="201"/>
      <c r="DP179" s="201"/>
      <c r="DQ179" s="201"/>
      <c r="DR179" s="201"/>
      <c r="DS179" s="201"/>
      <c r="DT179" s="201"/>
      <c r="DU179" s="201"/>
      <c r="DV179" s="201"/>
      <c r="DW179" s="201"/>
      <c r="DX179" s="201"/>
      <c r="DY179" s="201"/>
      <c r="DZ179" s="201"/>
      <c r="EA179" s="201"/>
      <c r="EB179" s="201"/>
      <c r="EC179" s="201"/>
      <c r="ED179" s="201"/>
      <c r="EE179" s="201"/>
      <c r="EF179" s="201"/>
      <c r="EG179" s="201"/>
      <c r="EH179" s="201"/>
      <c r="EI179" s="201"/>
      <c r="EJ179" s="201"/>
    </row>
    <row r="180" spans="1:140" s="238" customFormat="1" ht="23.25" customHeight="1">
      <c r="A180" s="198"/>
      <c r="B180" s="106"/>
      <c r="C180" s="231"/>
      <c r="D180" s="231"/>
      <c r="E180" s="231"/>
      <c r="F180" s="231"/>
      <c r="G180" s="231"/>
      <c r="H180" s="231"/>
      <c r="I180" s="237"/>
      <c r="J180" s="200"/>
      <c r="K180" s="201"/>
      <c r="L180" s="201"/>
      <c r="M180" s="201"/>
      <c r="N180" s="191"/>
      <c r="O180" s="202"/>
      <c r="P180" s="202"/>
      <c r="Q180" s="202"/>
      <c r="R180" s="202"/>
      <c r="S180" s="202"/>
      <c r="T180" s="202"/>
      <c r="U180" s="197"/>
      <c r="V180" s="201"/>
      <c r="W180" s="201"/>
      <c r="X180" s="201"/>
      <c r="Y180" s="201"/>
      <c r="Z180" s="201"/>
      <c r="AA180" s="201"/>
      <c r="AB180" s="201"/>
      <c r="AC180" s="201"/>
      <c r="AD180" s="201"/>
      <c r="AE180" s="201"/>
      <c r="AF180" s="201"/>
      <c r="AG180" s="201"/>
      <c r="AH180" s="201"/>
      <c r="AI180" s="201"/>
      <c r="AJ180" s="201"/>
      <c r="AK180" s="201"/>
      <c r="AL180" s="201"/>
      <c r="AM180" s="201"/>
      <c r="AN180" s="201"/>
      <c r="AO180" s="201"/>
      <c r="AP180" s="201"/>
      <c r="AQ180" s="201"/>
      <c r="AR180" s="201"/>
      <c r="AS180" s="201"/>
      <c r="AT180" s="201"/>
      <c r="AU180" s="201"/>
      <c r="AV180" s="201"/>
      <c r="AW180" s="201"/>
      <c r="AX180" s="201"/>
      <c r="AY180" s="201"/>
      <c r="AZ180" s="201"/>
      <c r="BA180" s="201"/>
      <c r="BB180" s="201"/>
      <c r="BC180" s="201"/>
      <c r="BD180" s="201"/>
      <c r="BE180" s="201"/>
      <c r="BF180" s="201"/>
      <c r="BG180" s="201"/>
      <c r="BH180" s="201"/>
      <c r="BI180" s="201"/>
      <c r="BJ180" s="201"/>
      <c r="BK180" s="201"/>
      <c r="BL180" s="201"/>
      <c r="BM180" s="201"/>
      <c r="BN180" s="201"/>
      <c r="BO180" s="201"/>
      <c r="BP180" s="201"/>
      <c r="BQ180" s="201"/>
      <c r="BR180" s="201"/>
      <c r="BS180" s="201"/>
      <c r="BT180" s="201"/>
      <c r="BU180" s="201"/>
      <c r="BV180" s="201"/>
      <c r="BW180" s="201"/>
      <c r="BX180" s="201"/>
      <c r="BY180" s="201"/>
      <c r="BZ180" s="201"/>
      <c r="CA180" s="201"/>
      <c r="CB180" s="201"/>
      <c r="CC180" s="201"/>
      <c r="CD180" s="201"/>
      <c r="CE180" s="201"/>
      <c r="CF180" s="201"/>
      <c r="CG180" s="201"/>
      <c r="CH180" s="201"/>
      <c r="CI180" s="201"/>
      <c r="CJ180" s="201"/>
      <c r="CK180" s="201"/>
      <c r="CL180" s="201"/>
      <c r="CM180" s="201"/>
      <c r="CN180" s="201"/>
      <c r="CO180" s="201"/>
      <c r="CP180" s="201"/>
      <c r="CQ180" s="201"/>
      <c r="CR180" s="201"/>
      <c r="CS180" s="201"/>
      <c r="CT180" s="201"/>
      <c r="CU180" s="201"/>
      <c r="CV180" s="201"/>
      <c r="CW180" s="201"/>
      <c r="CX180" s="201"/>
      <c r="CY180" s="201"/>
      <c r="CZ180" s="201"/>
      <c r="DA180" s="201"/>
      <c r="DB180" s="201"/>
      <c r="DC180" s="201"/>
      <c r="DD180" s="201"/>
      <c r="DE180" s="201"/>
      <c r="DF180" s="201"/>
      <c r="DG180" s="201"/>
      <c r="DH180" s="201"/>
      <c r="DI180" s="201"/>
      <c r="DJ180" s="201"/>
      <c r="DK180" s="201"/>
      <c r="DL180" s="201"/>
      <c r="DM180" s="201"/>
      <c r="DN180" s="201"/>
      <c r="DO180" s="201"/>
      <c r="DP180" s="201"/>
      <c r="DQ180" s="201"/>
      <c r="DR180" s="201"/>
      <c r="DS180" s="201"/>
      <c r="DT180" s="201"/>
      <c r="DU180" s="201"/>
      <c r="DV180" s="201"/>
      <c r="DW180" s="201"/>
      <c r="DX180" s="201"/>
      <c r="DY180" s="201"/>
      <c r="DZ180" s="201"/>
      <c r="EA180" s="201"/>
      <c r="EB180" s="201"/>
      <c r="EC180" s="201"/>
      <c r="ED180" s="201"/>
      <c r="EE180" s="201"/>
      <c r="EF180" s="201"/>
      <c r="EG180" s="201"/>
      <c r="EH180" s="201"/>
      <c r="EI180" s="201"/>
      <c r="EJ180" s="201"/>
    </row>
    <row r="181" spans="1:140">
      <c r="A181" s="83"/>
      <c r="B181" s="100" t="s">
        <v>130</v>
      </c>
      <c r="C181" s="159">
        <f t="shared" ref="C181:H181" si="41">SUM(C179:C180)</f>
        <v>0</v>
      </c>
      <c r="D181" s="159">
        <f t="shared" si="41"/>
        <v>0</v>
      </c>
      <c r="E181" s="159">
        <f t="shared" si="41"/>
        <v>0</v>
      </c>
      <c r="F181" s="159">
        <f t="shared" si="41"/>
        <v>0</v>
      </c>
      <c r="G181" s="159">
        <f t="shared" si="41"/>
        <v>0</v>
      </c>
      <c r="H181" s="159">
        <f t="shared" si="41"/>
        <v>0</v>
      </c>
      <c r="I181" s="236"/>
      <c r="J181" s="184"/>
      <c r="N181" s="209"/>
      <c r="O181" s="196"/>
      <c r="P181" s="196"/>
      <c r="Q181" s="196"/>
      <c r="R181" s="196"/>
      <c r="S181" s="196"/>
      <c r="T181" s="196"/>
      <c r="U181" s="197"/>
    </row>
    <row r="182" spans="1:140" ht="18.75" customHeight="1">
      <c r="B182" s="100" t="s">
        <v>84</v>
      </c>
      <c r="C182" s="239"/>
      <c r="D182" s="239"/>
      <c r="E182" s="239"/>
      <c r="F182" s="239"/>
      <c r="G182" s="239"/>
      <c r="H182" s="239"/>
      <c r="I182" s="236"/>
      <c r="J182" s="184"/>
      <c r="N182" s="191" t="str">
        <f t="shared" ref="N182:N193" si="42">B182</f>
        <v xml:space="preserve">Others </v>
      </c>
      <c r="O182" s="208"/>
      <c r="P182" s="208"/>
      <c r="Q182" s="208"/>
      <c r="R182" s="208"/>
      <c r="S182" s="208"/>
      <c r="T182" s="208"/>
      <c r="U182" s="197"/>
    </row>
    <row r="183" spans="1:140" s="175" customFormat="1" ht="18.75" customHeight="1">
      <c r="A183" s="83"/>
      <c r="B183" s="123"/>
      <c r="C183" s="229"/>
      <c r="D183" s="229"/>
      <c r="E183" s="229"/>
      <c r="F183" s="229"/>
      <c r="G183" s="229"/>
      <c r="H183" s="229"/>
      <c r="I183" s="236"/>
      <c r="J183" s="184"/>
      <c r="K183" s="176"/>
      <c r="L183" s="176"/>
      <c r="M183" s="176"/>
      <c r="N183" s="205">
        <f t="shared" si="42"/>
        <v>0</v>
      </c>
      <c r="O183" s="196">
        <f>C183*BS!$B$9</f>
        <v>0</v>
      </c>
      <c r="P183" s="196">
        <f>D183*BS!$B$9</f>
        <v>0</v>
      </c>
      <c r="Q183" s="196">
        <f>E183*BS!$B$9</f>
        <v>0</v>
      </c>
      <c r="R183" s="196">
        <f>F183*BS!$B$9</f>
        <v>0</v>
      </c>
      <c r="S183" s="196">
        <f>G183*BS!$B$9</f>
        <v>0</v>
      </c>
      <c r="T183" s="196">
        <f>H183*BS!$B$9</f>
        <v>0</v>
      </c>
      <c r="U183" s="197">
        <f t="shared" ref="U183:U192" si="43">I183</f>
        <v>0</v>
      </c>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6"/>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176"/>
      <c r="EC183" s="176"/>
      <c r="ED183" s="176"/>
      <c r="EE183" s="176"/>
      <c r="EF183" s="176"/>
      <c r="EG183" s="176"/>
      <c r="EH183" s="176"/>
      <c r="EI183" s="176"/>
      <c r="EJ183" s="176"/>
    </row>
    <row r="184" spans="1:140" s="175" customFormat="1" ht="18.75" customHeight="1">
      <c r="A184" s="83"/>
      <c r="B184" s="123"/>
      <c r="C184" s="229"/>
      <c r="D184" s="229"/>
      <c r="E184" s="229"/>
      <c r="F184" s="229"/>
      <c r="G184" s="229"/>
      <c r="H184" s="229"/>
      <c r="I184" s="236"/>
      <c r="J184" s="184"/>
      <c r="K184" s="176"/>
      <c r="L184" s="176"/>
      <c r="M184" s="176"/>
      <c r="N184" s="205">
        <f t="shared" si="42"/>
        <v>0</v>
      </c>
      <c r="O184" s="196">
        <f>C184*BS!$B$9</f>
        <v>0</v>
      </c>
      <c r="P184" s="196">
        <f>D184*BS!$B$9</f>
        <v>0</v>
      </c>
      <c r="Q184" s="196">
        <f>E184*BS!$B$9</f>
        <v>0</v>
      </c>
      <c r="R184" s="196">
        <f>F184*BS!$B$9</f>
        <v>0</v>
      </c>
      <c r="S184" s="196">
        <f>G184*BS!$B$9</f>
        <v>0</v>
      </c>
      <c r="T184" s="196">
        <f>H184*BS!$B$9</f>
        <v>0</v>
      </c>
      <c r="U184" s="197">
        <f t="shared" si="43"/>
        <v>0</v>
      </c>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c r="CS184" s="176"/>
      <c r="CT184" s="176"/>
      <c r="CU184" s="176"/>
      <c r="CV184" s="176"/>
      <c r="CW184" s="176"/>
      <c r="CX184" s="176"/>
      <c r="CY184" s="176"/>
      <c r="CZ184" s="176"/>
      <c r="DA184" s="176"/>
      <c r="DB184" s="176"/>
      <c r="DC184" s="176"/>
      <c r="DD184" s="176"/>
      <c r="DE184" s="176"/>
      <c r="DF184" s="176"/>
      <c r="DG184" s="176"/>
      <c r="DH184" s="176"/>
      <c r="DI184" s="176"/>
      <c r="DJ184" s="176"/>
      <c r="DK184" s="176"/>
      <c r="DL184" s="176"/>
      <c r="DM184" s="176"/>
      <c r="DN184" s="176"/>
      <c r="DO184" s="176"/>
      <c r="DP184" s="176"/>
      <c r="DQ184" s="176"/>
      <c r="DR184" s="176"/>
      <c r="DS184" s="176"/>
      <c r="DT184" s="176"/>
      <c r="DU184" s="176"/>
      <c r="DV184" s="176"/>
      <c r="DW184" s="176"/>
      <c r="DX184" s="176"/>
      <c r="DY184" s="176"/>
      <c r="DZ184" s="176"/>
      <c r="EA184" s="176"/>
      <c r="EB184" s="176"/>
      <c r="EC184" s="176"/>
      <c r="ED184" s="176"/>
      <c r="EE184" s="176"/>
      <c r="EF184" s="176"/>
      <c r="EG184" s="176"/>
      <c r="EH184" s="176"/>
      <c r="EI184" s="176"/>
      <c r="EJ184" s="176"/>
    </row>
    <row r="185" spans="1:140" s="175" customFormat="1" ht="18.75" customHeight="1">
      <c r="A185" s="83"/>
      <c r="B185" s="123"/>
      <c r="C185" s="229"/>
      <c r="D185" s="229"/>
      <c r="E185" s="229"/>
      <c r="F185" s="229"/>
      <c r="G185" s="229"/>
      <c r="H185" s="229"/>
      <c r="I185" s="236"/>
      <c r="J185" s="184"/>
      <c r="K185" s="176"/>
      <c r="L185" s="176"/>
      <c r="M185" s="176"/>
      <c r="N185" s="205">
        <f t="shared" si="42"/>
        <v>0</v>
      </c>
      <c r="O185" s="196">
        <f>C185*BS!$B$9</f>
        <v>0</v>
      </c>
      <c r="P185" s="196">
        <f>D185*BS!$B$9</f>
        <v>0</v>
      </c>
      <c r="Q185" s="196">
        <f>E185*BS!$B$9</f>
        <v>0</v>
      </c>
      <c r="R185" s="196">
        <f>F185*BS!$B$9</f>
        <v>0</v>
      </c>
      <c r="S185" s="196">
        <f>G185*BS!$B$9</f>
        <v>0</v>
      </c>
      <c r="T185" s="196">
        <f>H185*BS!$B$9</f>
        <v>0</v>
      </c>
      <c r="U185" s="197">
        <f t="shared" si="43"/>
        <v>0</v>
      </c>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6"/>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176"/>
      <c r="EC185" s="176"/>
      <c r="ED185" s="176"/>
      <c r="EE185" s="176"/>
      <c r="EF185" s="176"/>
      <c r="EG185" s="176"/>
      <c r="EH185" s="176"/>
      <c r="EI185" s="176"/>
      <c r="EJ185" s="176"/>
    </row>
    <row r="186" spans="1:140" s="175" customFormat="1" ht="18.75" customHeight="1">
      <c r="A186" s="83"/>
      <c r="B186" s="123"/>
      <c r="C186" s="229"/>
      <c r="D186" s="229"/>
      <c r="E186" s="229"/>
      <c r="F186" s="229"/>
      <c r="G186" s="229"/>
      <c r="H186" s="229"/>
      <c r="I186" s="236"/>
      <c r="J186" s="184"/>
      <c r="K186" s="176"/>
      <c r="L186" s="176"/>
      <c r="M186" s="176"/>
      <c r="N186" s="205">
        <f t="shared" si="42"/>
        <v>0</v>
      </c>
      <c r="O186" s="196">
        <f>C186*BS!$B$9</f>
        <v>0</v>
      </c>
      <c r="P186" s="196">
        <f>D186*BS!$B$9</f>
        <v>0</v>
      </c>
      <c r="Q186" s="196">
        <f>E186*BS!$B$9</f>
        <v>0</v>
      </c>
      <c r="R186" s="196">
        <f>F186*BS!$B$9</f>
        <v>0</v>
      </c>
      <c r="S186" s="196">
        <f>G186*BS!$B$9</f>
        <v>0</v>
      </c>
      <c r="T186" s="196">
        <f>H186*BS!$B$9</f>
        <v>0</v>
      </c>
      <c r="U186" s="197">
        <f t="shared" si="43"/>
        <v>0</v>
      </c>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c r="CS186" s="176"/>
      <c r="CT186" s="176"/>
      <c r="CU186" s="176"/>
      <c r="CV186" s="176"/>
      <c r="CW186" s="176"/>
      <c r="CX186" s="176"/>
      <c r="CY186" s="176"/>
      <c r="CZ186" s="176"/>
      <c r="DA186" s="176"/>
      <c r="DB186" s="176"/>
      <c r="DC186" s="176"/>
      <c r="DD186" s="176"/>
      <c r="DE186" s="176"/>
      <c r="DF186" s="176"/>
      <c r="DG186" s="176"/>
      <c r="DH186" s="176"/>
      <c r="DI186" s="176"/>
      <c r="DJ186" s="176"/>
      <c r="DK186" s="176"/>
      <c r="DL186" s="176"/>
      <c r="DM186" s="176"/>
      <c r="DN186" s="176"/>
      <c r="DO186" s="176"/>
      <c r="DP186" s="176"/>
      <c r="DQ186" s="176"/>
      <c r="DR186" s="176"/>
      <c r="DS186" s="176"/>
      <c r="DT186" s="176"/>
      <c r="DU186" s="176"/>
      <c r="DV186" s="176"/>
      <c r="DW186" s="176"/>
      <c r="DX186" s="176"/>
      <c r="DY186" s="176"/>
      <c r="DZ186" s="176"/>
      <c r="EA186" s="176"/>
      <c r="EB186" s="176"/>
      <c r="EC186" s="176"/>
      <c r="ED186" s="176"/>
      <c r="EE186" s="176"/>
      <c r="EF186" s="176"/>
      <c r="EG186" s="176"/>
      <c r="EH186" s="176"/>
      <c r="EI186" s="176"/>
      <c r="EJ186" s="176"/>
    </row>
    <row r="187" spans="1:140" s="175" customFormat="1" ht="18.75" customHeight="1">
      <c r="A187" s="83"/>
      <c r="B187" s="123"/>
      <c r="C187" s="229"/>
      <c r="D187" s="229"/>
      <c r="E187" s="229"/>
      <c r="F187" s="229"/>
      <c r="G187" s="229"/>
      <c r="H187" s="229"/>
      <c r="I187" s="236"/>
      <c r="J187" s="184"/>
      <c r="K187" s="176"/>
      <c r="L187" s="176"/>
      <c r="M187" s="176"/>
      <c r="N187" s="205">
        <f t="shared" si="42"/>
        <v>0</v>
      </c>
      <c r="O187" s="196">
        <f>C187*BS!$B$9</f>
        <v>0</v>
      </c>
      <c r="P187" s="196">
        <f>D187*BS!$B$9</f>
        <v>0</v>
      </c>
      <c r="Q187" s="196">
        <f>E187*BS!$B$9</f>
        <v>0</v>
      </c>
      <c r="R187" s="196">
        <f>F187*BS!$B$9</f>
        <v>0</v>
      </c>
      <c r="S187" s="196">
        <f>G187*BS!$B$9</f>
        <v>0</v>
      </c>
      <c r="T187" s="196">
        <f>H187*BS!$B$9</f>
        <v>0</v>
      </c>
      <c r="U187" s="197">
        <f t="shared" si="43"/>
        <v>0</v>
      </c>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6"/>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176"/>
      <c r="EC187" s="176"/>
      <c r="ED187" s="176"/>
      <c r="EE187" s="176"/>
      <c r="EF187" s="176"/>
      <c r="EG187" s="176"/>
      <c r="EH187" s="176"/>
      <c r="EI187" s="176"/>
      <c r="EJ187" s="176"/>
    </row>
    <row r="188" spans="1:140" s="175" customFormat="1" ht="18.75" customHeight="1">
      <c r="A188" s="83"/>
      <c r="B188" s="123"/>
      <c r="C188" s="229"/>
      <c r="D188" s="229"/>
      <c r="E188" s="229"/>
      <c r="F188" s="229"/>
      <c r="G188" s="229"/>
      <c r="H188" s="229"/>
      <c r="I188" s="236"/>
      <c r="J188" s="184"/>
      <c r="K188" s="176"/>
      <c r="L188" s="176"/>
      <c r="M188" s="176"/>
      <c r="N188" s="205">
        <f t="shared" si="42"/>
        <v>0</v>
      </c>
      <c r="O188" s="196">
        <f>C188*BS!$B$9</f>
        <v>0</v>
      </c>
      <c r="P188" s="196">
        <f>D188*BS!$B$9</f>
        <v>0</v>
      </c>
      <c r="Q188" s="196">
        <f>E188*BS!$B$9</f>
        <v>0</v>
      </c>
      <c r="R188" s="196">
        <f>F188*BS!$B$9</f>
        <v>0</v>
      </c>
      <c r="S188" s="196">
        <f>G188*BS!$B$9</f>
        <v>0</v>
      </c>
      <c r="T188" s="196">
        <f>H188*BS!$B$9</f>
        <v>0</v>
      </c>
      <c r="U188" s="197">
        <f t="shared" si="43"/>
        <v>0</v>
      </c>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c r="CS188" s="176"/>
      <c r="CT188" s="176"/>
      <c r="CU188" s="176"/>
      <c r="CV188" s="176"/>
      <c r="CW188" s="176"/>
      <c r="CX188" s="176"/>
      <c r="CY188" s="176"/>
      <c r="CZ188" s="176"/>
      <c r="DA188" s="176"/>
      <c r="DB188" s="176"/>
      <c r="DC188" s="176"/>
      <c r="DD188" s="176"/>
      <c r="DE188" s="176"/>
      <c r="DF188" s="176"/>
      <c r="DG188" s="176"/>
      <c r="DH188" s="176"/>
      <c r="DI188" s="176"/>
      <c r="DJ188" s="176"/>
      <c r="DK188" s="176"/>
      <c r="DL188" s="176"/>
      <c r="DM188" s="176"/>
      <c r="DN188" s="176"/>
      <c r="DO188" s="176"/>
      <c r="DP188" s="176"/>
      <c r="DQ188" s="176"/>
      <c r="DR188" s="176"/>
      <c r="DS188" s="176"/>
      <c r="DT188" s="176"/>
      <c r="DU188" s="176"/>
      <c r="DV188" s="176"/>
      <c r="DW188" s="176"/>
      <c r="DX188" s="176"/>
      <c r="DY188" s="176"/>
      <c r="DZ188" s="176"/>
      <c r="EA188" s="176"/>
      <c r="EB188" s="176"/>
      <c r="EC188" s="176"/>
      <c r="ED188" s="176"/>
      <c r="EE188" s="176"/>
      <c r="EF188" s="176"/>
      <c r="EG188" s="176"/>
      <c r="EH188" s="176"/>
      <c r="EI188" s="176"/>
      <c r="EJ188" s="176"/>
    </row>
    <row r="189" spans="1:140" s="175" customFormat="1" ht="18.75" customHeight="1">
      <c r="A189" s="83"/>
      <c r="B189" s="123"/>
      <c r="C189" s="229"/>
      <c r="D189" s="229"/>
      <c r="E189" s="229"/>
      <c r="F189" s="229"/>
      <c r="G189" s="229"/>
      <c r="H189" s="229"/>
      <c r="I189" s="236"/>
      <c r="J189" s="184"/>
      <c r="K189" s="176"/>
      <c r="L189" s="176"/>
      <c r="M189" s="176"/>
      <c r="N189" s="205">
        <f t="shared" si="42"/>
        <v>0</v>
      </c>
      <c r="O189" s="196">
        <f>C189*BS!$B$9</f>
        <v>0</v>
      </c>
      <c r="P189" s="196">
        <f>D189*BS!$B$9</f>
        <v>0</v>
      </c>
      <c r="Q189" s="196">
        <f>E189*BS!$B$9</f>
        <v>0</v>
      </c>
      <c r="R189" s="196">
        <f>F189*BS!$B$9</f>
        <v>0</v>
      </c>
      <c r="S189" s="196">
        <f>G189*BS!$B$9</f>
        <v>0</v>
      </c>
      <c r="T189" s="196">
        <f>H189*BS!$B$9</f>
        <v>0</v>
      </c>
      <c r="U189" s="197">
        <f t="shared" si="43"/>
        <v>0</v>
      </c>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6"/>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176"/>
      <c r="EC189" s="176"/>
      <c r="ED189" s="176"/>
      <c r="EE189" s="176"/>
      <c r="EF189" s="176"/>
      <c r="EG189" s="176"/>
      <c r="EH189" s="176"/>
      <c r="EI189" s="176"/>
      <c r="EJ189" s="176"/>
    </row>
    <row r="190" spans="1:140" s="175" customFormat="1" ht="18.75" customHeight="1">
      <c r="A190" s="83"/>
      <c r="B190" s="123"/>
      <c r="C190" s="229"/>
      <c r="D190" s="229"/>
      <c r="E190" s="229"/>
      <c r="F190" s="229"/>
      <c r="G190" s="229"/>
      <c r="H190" s="229"/>
      <c r="I190" s="236"/>
      <c r="J190" s="184"/>
      <c r="K190" s="176"/>
      <c r="L190" s="176"/>
      <c r="M190" s="176"/>
      <c r="N190" s="205">
        <f t="shared" si="42"/>
        <v>0</v>
      </c>
      <c r="O190" s="196">
        <f>C190*BS!$B$9</f>
        <v>0</v>
      </c>
      <c r="P190" s="196">
        <f>D190*BS!$B$9</f>
        <v>0</v>
      </c>
      <c r="Q190" s="196">
        <f>E190*BS!$B$9</f>
        <v>0</v>
      </c>
      <c r="R190" s="196">
        <f>F190*BS!$B$9</f>
        <v>0</v>
      </c>
      <c r="S190" s="196">
        <f>G190*BS!$B$9</f>
        <v>0</v>
      </c>
      <c r="T190" s="196">
        <f>H190*BS!$B$9</f>
        <v>0</v>
      </c>
      <c r="U190" s="197">
        <f t="shared" si="43"/>
        <v>0</v>
      </c>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c r="CS190" s="176"/>
      <c r="CT190" s="176"/>
      <c r="CU190" s="176"/>
      <c r="CV190" s="176"/>
      <c r="CW190" s="176"/>
      <c r="CX190" s="176"/>
      <c r="CY190" s="176"/>
      <c r="CZ190" s="176"/>
      <c r="DA190" s="176"/>
      <c r="DB190" s="176"/>
      <c r="DC190" s="176"/>
      <c r="DD190" s="176"/>
      <c r="DE190" s="176"/>
      <c r="DF190" s="176"/>
      <c r="DG190" s="176"/>
      <c r="DH190" s="176"/>
      <c r="DI190" s="176"/>
      <c r="DJ190" s="176"/>
      <c r="DK190" s="176"/>
      <c r="DL190" s="176"/>
      <c r="DM190" s="176"/>
      <c r="DN190" s="176"/>
      <c r="DO190" s="176"/>
      <c r="DP190" s="176"/>
      <c r="DQ190" s="176"/>
      <c r="DR190" s="176"/>
      <c r="DS190" s="176"/>
      <c r="DT190" s="176"/>
      <c r="DU190" s="176"/>
      <c r="DV190" s="176"/>
      <c r="DW190" s="176"/>
      <c r="DX190" s="176"/>
      <c r="DY190" s="176"/>
      <c r="DZ190" s="176"/>
      <c r="EA190" s="176"/>
      <c r="EB190" s="176"/>
      <c r="EC190" s="176"/>
      <c r="ED190" s="176"/>
      <c r="EE190" s="176"/>
      <c r="EF190" s="176"/>
      <c r="EG190" s="176"/>
      <c r="EH190" s="176"/>
      <c r="EI190" s="176"/>
      <c r="EJ190" s="176"/>
    </row>
    <row r="191" spans="1:140" s="175" customFormat="1" ht="18.75" customHeight="1">
      <c r="A191" s="83"/>
      <c r="B191" s="123"/>
      <c r="C191" s="229"/>
      <c r="D191" s="229"/>
      <c r="E191" s="229"/>
      <c r="F191" s="229"/>
      <c r="G191" s="229"/>
      <c r="H191" s="229"/>
      <c r="I191" s="236"/>
      <c r="J191" s="184"/>
      <c r="K191" s="176"/>
      <c r="L191" s="176"/>
      <c r="M191" s="176"/>
      <c r="N191" s="205">
        <f t="shared" si="42"/>
        <v>0</v>
      </c>
      <c r="O191" s="196">
        <f>C191*BS!$B$9</f>
        <v>0</v>
      </c>
      <c r="P191" s="196">
        <f>D191*BS!$B$9</f>
        <v>0</v>
      </c>
      <c r="Q191" s="196">
        <f>E191*BS!$B$9</f>
        <v>0</v>
      </c>
      <c r="R191" s="196">
        <f>F191*BS!$B$9</f>
        <v>0</v>
      </c>
      <c r="S191" s="196">
        <f>G191*BS!$B$9</f>
        <v>0</v>
      </c>
      <c r="T191" s="196">
        <f>H191*BS!$B$9</f>
        <v>0</v>
      </c>
      <c r="U191" s="197">
        <f t="shared" si="43"/>
        <v>0</v>
      </c>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6"/>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176"/>
      <c r="EC191" s="176"/>
      <c r="ED191" s="176"/>
      <c r="EE191" s="176"/>
      <c r="EF191" s="176"/>
      <c r="EG191" s="176"/>
      <c r="EH191" s="176"/>
      <c r="EI191" s="176"/>
      <c r="EJ191" s="176"/>
    </row>
    <row r="192" spans="1:140" s="175" customFormat="1" ht="18.75" customHeight="1">
      <c r="A192" s="83"/>
      <c r="B192" s="123"/>
      <c r="C192" s="229"/>
      <c r="D192" s="229"/>
      <c r="E192" s="229"/>
      <c r="F192" s="229"/>
      <c r="G192" s="229"/>
      <c r="H192" s="229"/>
      <c r="I192" s="236"/>
      <c r="J192" s="184"/>
      <c r="K192" s="176"/>
      <c r="L192" s="176"/>
      <c r="M192" s="176"/>
      <c r="N192" s="205">
        <f t="shared" si="42"/>
        <v>0</v>
      </c>
      <c r="O192" s="196">
        <f>C192*BS!$B$9</f>
        <v>0</v>
      </c>
      <c r="P192" s="196">
        <f>D192*BS!$B$9</f>
        <v>0</v>
      </c>
      <c r="Q192" s="196">
        <f>E192*BS!$B$9</f>
        <v>0</v>
      </c>
      <c r="R192" s="196">
        <f>F192*BS!$B$9</f>
        <v>0</v>
      </c>
      <c r="S192" s="196">
        <f>G192*BS!$B$9</f>
        <v>0</v>
      </c>
      <c r="T192" s="196">
        <f>H192*BS!$B$9</f>
        <v>0</v>
      </c>
      <c r="U192" s="197">
        <f t="shared" si="43"/>
        <v>0</v>
      </c>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c r="CS192" s="176"/>
      <c r="CT192" s="176"/>
      <c r="CU192" s="176"/>
      <c r="CV192" s="176"/>
      <c r="CW192" s="176"/>
      <c r="CX192" s="176"/>
      <c r="CY192" s="176"/>
      <c r="CZ192" s="176"/>
      <c r="DA192" s="176"/>
      <c r="DB192" s="176"/>
      <c r="DC192" s="176"/>
      <c r="DD192" s="176"/>
      <c r="DE192" s="176"/>
      <c r="DF192" s="176"/>
      <c r="DG192" s="176"/>
      <c r="DH192" s="176"/>
      <c r="DI192" s="176"/>
      <c r="DJ192" s="176"/>
      <c r="DK192" s="176"/>
      <c r="DL192" s="176"/>
      <c r="DM192" s="176"/>
      <c r="DN192" s="176"/>
      <c r="DO192" s="176"/>
      <c r="DP192" s="176"/>
      <c r="DQ192" s="176"/>
      <c r="DR192" s="176"/>
      <c r="DS192" s="176"/>
      <c r="DT192" s="176"/>
      <c r="DU192" s="176"/>
      <c r="DV192" s="176"/>
      <c r="DW192" s="176"/>
      <c r="DX192" s="176"/>
      <c r="DY192" s="176"/>
      <c r="DZ192" s="176"/>
      <c r="EA192" s="176"/>
      <c r="EB192" s="176"/>
      <c r="EC192" s="176"/>
      <c r="ED192" s="176"/>
      <c r="EE192" s="176"/>
      <c r="EF192" s="176"/>
      <c r="EG192" s="176"/>
      <c r="EH192" s="176"/>
      <c r="EI192" s="176"/>
      <c r="EJ192" s="176"/>
    </row>
    <row r="193" spans="1:140" s="175" customFormat="1" ht="18.75" customHeight="1">
      <c r="A193" s="83"/>
      <c r="B193" s="100" t="s">
        <v>130</v>
      </c>
      <c r="C193" s="159">
        <f t="shared" ref="C193:H193" si="44">SUM(C183:C192)</f>
        <v>0</v>
      </c>
      <c r="D193" s="159">
        <f t="shared" si="44"/>
        <v>0</v>
      </c>
      <c r="E193" s="159">
        <f t="shared" si="44"/>
        <v>0</v>
      </c>
      <c r="F193" s="159">
        <f t="shared" si="44"/>
        <v>0</v>
      </c>
      <c r="G193" s="159">
        <f t="shared" si="44"/>
        <v>0</v>
      </c>
      <c r="H193" s="159">
        <f t="shared" si="44"/>
        <v>0</v>
      </c>
      <c r="I193" s="236"/>
      <c r="J193" s="184"/>
      <c r="K193" s="176"/>
      <c r="L193" s="176"/>
      <c r="M193" s="176"/>
      <c r="N193" s="191" t="str">
        <f t="shared" si="42"/>
        <v>Total</v>
      </c>
      <c r="O193" s="240">
        <f t="shared" ref="O193:T193" si="45">C193</f>
        <v>0</v>
      </c>
      <c r="P193" s="240">
        <f t="shared" si="45"/>
        <v>0</v>
      </c>
      <c r="Q193" s="240">
        <f t="shared" si="45"/>
        <v>0</v>
      </c>
      <c r="R193" s="240">
        <f t="shared" si="45"/>
        <v>0</v>
      </c>
      <c r="S193" s="240">
        <f t="shared" si="45"/>
        <v>0</v>
      </c>
      <c r="T193" s="240">
        <f t="shared" si="45"/>
        <v>0</v>
      </c>
      <c r="U193" s="197"/>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6"/>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176"/>
      <c r="EC193" s="176"/>
      <c r="ED193" s="176"/>
      <c r="EE193" s="176"/>
      <c r="EF193" s="176"/>
      <c r="EG193" s="176"/>
      <c r="EH193" s="176"/>
      <c r="EI193" s="176"/>
      <c r="EJ193" s="176"/>
    </row>
    <row r="194" spans="1:140" s="175" customFormat="1" ht="18.75" customHeight="1">
      <c r="A194" s="83"/>
      <c r="B194" s="123"/>
      <c r="C194" s="229"/>
      <c r="D194" s="229"/>
      <c r="E194" s="229"/>
      <c r="F194" s="229"/>
      <c r="G194" s="229"/>
      <c r="H194" s="229"/>
      <c r="I194" s="236"/>
      <c r="J194" s="184"/>
      <c r="K194" s="176"/>
      <c r="L194" s="176"/>
      <c r="M194" s="176"/>
      <c r="N194" s="205"/>
      <c r="O194" s="196"/>
      <c r="P194" s="196"/>
      <c r="Q194" s="196"/>
      <c r="R194" s="196"/>
      <c r="S194" s="196"/>
      <c r="T194" s="196"/>
      <c r="U194" s="197"/>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c r="CS194" s="176"/>
      <c r="CT194" s="176"/>
      <c r="CU194" s="176"/>
      <c r="CV194" s="176"/>
      <c r="CW194" s="176"/>
      <c r="CX194" s="176"/>
      <c r="CY194" s="176"/>
      <c r="CZ194" s="176"/>
      <c r="DA194" s="176"/>
      <c r="DB194" s="176"/>
      <c r="DC194" s="176"/>
      <c r="DD194" s="176"/>
      <c r="DE194" s="176"/>
      <c r="DF194" s="176"/>
      <c r="DG194" s="176"/>
      <c r="DH194" s="176"/>
      <c r="DI194" s="176"/>
      <c r="DJ194" s="176"/>
      <c r="DK194" s="176"/>
      <c r="DL194" s="176"/>
      <c r="DM194" s="176"/>
      <c r="DN194" s="176"/>
      <c r="DO194" s="176"/>
      <c r="DP194" s="176"/>
      <c r="DQ194" s="176"/>
      <c r="DR194" s="176"/>
      <c r="DS194" s="176"/>
      <c r="DT194" s="176"/>
      <c r="DU194" s="176"/>
      <c r="DV194" s="176"/>
      <c r="DW194" s="176"/>
      <c r="DX194" s="176"/>
      <c r="DY194" s="176"/>
      <c r="DZ194" s="176"/>
      <c r="EA194" s="176"/>
      <c r="EB194" s="176"/>
      <c r="EC194" s="176"/>
      <c r="ED194" s="176"/>
      <c r="EE194" s="176"/>
      <c r="EF194" s="176"/>
      <c r="EG194" s="176"/>
      <c r="EH194" s="176"/>
      <c r="EI194" s="176"/>
      <c r="EJ194" s="176"/>
    </row>
    <row r="195" spans="1:140" s="198" customFormat="1" ht="18.75" customHeight="1">
      <c r="B195" s="100" t="s">
        <v>149</v>
      </c>
      <c r="C195" s="222">
        <f t="shared" ref="C195:H195" si="46">C153+C160+C176+C178+C193</f>
        <v>0</v>
      </c>
      <c r="D195" s="222">
        <f t="shared" si="46"/>
        <v>0</v>
      </c>
      <c r="E195" s="222">
        <f t="shared" si="46"/>
        <v>0</v>
      </c>
      <c r="F195" s="222">
        <f t="shared" si="46"/>
        <v>0</v>
      </c>
      <c r="G195" s="222">
        <f t="shared" si="46"/>
        <v>0</v>
      </c>
      <c r="H195" s="222">
        <f t="shared" si="46"/>
        <v>0</v>
      </c>
      <c r="I195" s="237"/>
      <c r="J195" s="200"/>
      <c r="K195" s="201"/>
      <c r="L195" s="201"/>
      <c r="M195" s="201"/>
      <c r="N195" s="191" t="str">
        <f>B195</f>
        <v xml:space="preserve">Total Shareholders Equity </v>
      </c>
      <c r="O195" s="202">
        <f>C195*BS!$B$9</f>
        <v>0</v>
      </c>
      <c r="P195" s="202">
        <f>D195*BS!$B$9</f>
        <v>0</v>
      </c>
      <c r="Q195" s="202">
        <f>E195*BS!$B$9</f>
        <v>0</v>
      </c>
      <c r="R195" s="202">
        <f>F195*BS!$B$9</f>
        <v>0</v>
      </c>
      <c r="S195" s="202">
        <f>G195*BS!$B$9</f>
        <v>0</v>
      </c>
      <c r="T195" s="202">
        <f>H195*BS!$B$9</f>
        <v>0</v>
      </c>
      <c r="U195" s="197">
        <f>I195</f>
        <v>0</v>
      </c>
      <c r="V195" s="201"/>
      <c r="W195" s="201"/>
      <c r="X195" s="201"/>
      <c r="Y195" s="201"/>
      <c r="Z195" s="201"/>
      <c r="AA195" s="201"/>
      <c r="AB195" s="201"/>
      <c r="AC195" s="201"/>
      <c r="AD195" s="201"/>
      <c r="AE195" s="201"/>
      <c r="AF195" s="201"/>
      <c r="AG195" s="201"/>
      <c r="AH195" s="201"/>
      <c r="AI195" s="201"/>
      <c r="AJ195" s="201"/>
      <c r="AK195" s="201"/>
      <c r="AL195" s="201"/>
      <c r="AM195" s="201"/>
      <c r="AN195" s="201"/>
      <c r="AO195" s="201"/>
      <c r="AP195" s="201"/>
      <c r="AQ195" s="201"/>
      <c r="AR195" s="201"/>
      <c r="AS195" s="201"/>
      <c r="AT195" s="201"/>
      <c r="AU195" s="201"/>
      <c r="AV195" s="201"/>
      <c r="AW195" s="201"/>
      <c r="AX195" s="201"/>
      <c r="AY195" s="201"/>
      <c r="AZ195" s="201"/>
      <c r="BA195" s="201"/>
      <c r="BB195" s="201"/>
      <c r="BC195" s="201"/>
      <c r="BD195" s="201"/>
      <c r="BE195" s="201"/>
      <c r="BF195" s="201"/>
      <c r="BG195" s="201"/>
      <c r="BH195" s="201"/>
      <c r="BI195" s="201"/>
      <c r="BJ195" s="201"/>
      <c r="BK195" s="201"/>
      <c r="BL195" s="201"/>
      <c r="BM195" s="201"/>
      <c r="BN195" s="201"/>
      <c r="BO195" s="201"/>
      <c r="BP195" s="201"/>
      <c r="BQ195" s="201"/>
      <c r="BR195" s="201"/>
      <c r="BS195" s="201"/>
      <c r="BT195" s="201"/>
      <c r="BU195" s="201"/>
      <c r="BV195" s="201"/>
      <c r="BW195" s="201"/>
      <c r="BX195" s="201"/>
      <c r="BY195" s="201"/>
      <c r="BZ195" s="201"/>
      <c r="CA195" s="201"/>
      <c r="CB195" s="201"/>
      <c r="CC195" s="201"/>
      <c r="CD195" s="201"/>
      <c r="CE195" s="201"/>
      <c r="CF195" s="201"/>
      <c r="CG195" s="201"/>
      <c r="CH195" s="201"/>
      <c r="CI195" s="201"/>
      <c r="CJ195" s="201"/>
      <c r="CK195" s="201"/>
      <c r="CL195" s="201"/>
      <c r="CM195" s="201"/>
      <c r="CN195" s="201"/>
      <c r="CO195" s="201"/>
      <c r="CP195" s="201"/>
      <c r="CQ195" s="201"/>
      <c r="CR195" s="201"/>
      <c r="CS195" s="201"/>
      <c r="CT195" s="201"/>
      <c r="CU195" s="201"/>
      <c r="CV195" s="201"/>
      <c r="CW195" s="201"/>
      <c r="CX195" s="201"/>
      <c r="CY195" s="201"/>
      <c r="CZ195" s="201"/>
      <c r="DA195" s="201"/>
      <c r="DB195" s="201"/>
      <c r="DC195" s="201"/>
      <c r="DD195" s="201"/>
      <c r="DE195" s="201"/>
      <c r="DF195" s="201"/>
      <c r="DG195" s="201"/>
      <c r="DH195" s="201"/>
      <c r="DI195" s="201"/>
      <c r="DJ195" s="201"/>
      <c r="DK195" s="201"/>
      <c r="DL195" s="201"/>
      <c r="DM195" s="201"/>
      <c r="DN195" s="201"/>
      <c r="DO195" s="201"/>
      <c r="DP195" s="201"/>
      <c r="DQ195" s="201"/>
      <c r="DR195" s="201"/>
      <c r="DS195" s="201"/>
      <c r="DT195" s="201"/>
      <c r="DU195" s="201"/>
      <c r="DV195" s="201"/>
      <c r="DW195" s="201"/>
      <c r="DX195" s="201"/>
      <c r="DY195" s="201"/>
      <c r="DZ195" s="201"/>
      <c r="EA195" s="201"/>
      <c r="EB195" s="201"/>
      <c r="EC195" s="201"/>
      <c r="ED195" s="201"/>
      <c r="EE195" s="201"/>
      <c r="EF195" s="201"/>
      <c r="EG195" s="201"/>
      <c r="EH195" s="201"/>
      <c r="EI195" s="201"/>
      <c r="EJ195" s="201"/>
    </row>
    <row r="196" spans="1:140">
      <c r="B196" s="106"/>
      <c r="C196" s="241"/>
      <c r="D196" s="241"/>
      <c r="E196" s="241"/>
      <c r="F196" s="241"/>
      <c r="G196" s="241"/>
      <c r="H196" s="241"/>
      <c r="I196" s="223"/>
      <c r="J196" s="184"/>
      <c r="N196" s="209"/>
      <c r="O196" s="196"/>
      <c r="P196" s="196"/>
      <c r="Q196" s="196"/>
      <c r="R196" s="196"/>
      <c r="S196" s="196"/>
      <c r="T196" s="196"/>
      <c r="U196" s="197">
        <f>I196</f>
        <v>0</v>
      </c>
    </row>
    <row r="197" spans="1:140">
      <c r="B197" s="106"/>
      <c r="C197" s="241"/>
      <c r="D197" s="241"/>
      <c r="E197" s="241"/>
      <c r="F197" s="241"/>
      <c r="G197" s="241"/>
      <c r="H197" s="241"/>
      <c r="I197" s="223"/>
      <c r="J197" s="184"/>
      <c r="N197" s="209"/>
      <c r="O197" s="196"/>
      <c r="P197" s="196"/>
      <c r="Q197" s="196"/>
      <c r="R197" s="196"/>
      <c r="S197" s="196"/>
      <c r="T197" s="196"/>
      <c r="U197" s="197"/>
    </row>
    <row r="198" spans="1:140">
      <c r="B198" s="100" t="s">
        <v>130</v>
      </c>
      <c r="C198" s="159">
        <f t="shared" ref="C198:H198" si="47">SUM(C196:C197)</f>
        <v>0</v>
      </c>
      <c r="D198" s="159">
        <f t="shared" si="47"/>
        <v>0</v>
      </c>
      <c r="E198" s="159">
        <f t="shared" si="47"/>
        <v>0</v>
      </c>
      <c r="F198" s="159">
        <f t="shared" si="47"/>
        <v>0</v>
      </c>
      <c r="G198" s="159">
        <f t="shared" si="47"/>
        <v>0</v>
      </c>
      <c r="H198" s="159">
        <f t="shared" si="47"/>
        <v>0</v>
      </c>
      <c r="I198" s="223"/>
      <c r="J198" s="184"/>
      <c r="N198" s="209"/>
      <c r="O198" s="196"/>
      <c r="P198" s="196"/>
      <c r="Q198" s="196"/>
      <c r="R198" s="196"/>
      <c r="S198" s="196"/>
      <c r="T198" s="196"/>
      <c r="U198" s="197"/>
    </row>
    <row r="199" spans="1:140" ht="24" customHeight="1">
      <c r="B199" s="100" t="s">
        <v>88</v>
      </c>
      <c r="C199" s="242"/>
      <c r="D199" s="242"/>
      <c r="E199" s="242"/>
      <c r="F199" s="242"/>
      <c r="G199" s="242"/>
      <c r="H199" s="242"/>
      <c r="I199" s="236"/>
      <c r="J199" s="184"/>
      <c r="N199" s="191" t="str">
        <f t="shared" ref="N199:N211" si="48">B199</f>
        <v xml:space="preserve">Off Balance Liabilities </v>
      </c>
      <c r="O199" s="208"/>
      <c r="P199" s="208"/>
      <c r="Q199" s="208"/>
      <c r="R199" s="208"/>
      <c r="S199" s="208"/>
      <c r="T199" s="208"/>
      <c r="U199" s="197"/>
    </row>
    <row r="200" spans="1:140">
      <c r="B200" s="106" t="s">
        <v>150</v>
      </c>
      <c r="C200" s="229"/>
      <c r="D200" s="229"/>
      <c r="E200" s="229"/>
      <c r="F200" s="229"/>
      <c r="G200" s="229"/>
      <c r="H200" s="229"/>
      <c r="I200" s="210"/>
      <c r="J200" s="184"/>
      <c r="N200" s="209" t="str">
        <f t="shared" si="48"/>
        <v>- LC</v>
      </c>
      <c r="O200" s="196">
        <f>C200*BS!$B$9</f>
        <v>0</v>
      </c>
      <c r="P200" s="196">
        <f>D200*BS!$B$9</f>
        <v>0</v>
      </c>
      <c r="Q200" s="196">
        <f>E200*BS!$B$9</f>
        <v>0</v>
      </c>
      <c r="R200" s="196">
        <f>F200*BS!$B$9</f>
        <v>0</v>
      </c>
      <c r="S200" s="196">
        <f>G200*BS!$B$9</f>
        <v>0</v>
      </c>
      <c r="T200" s="196">
        <f>H200*BS!$B$9</f>
        <v>0</v>
      </c>
      <c r="U200" s="197">
        <f t="shared" ref="U200:U211" si="49">I200</f>
        <v>0</v>
      </c>
    </row>
    <row r="201" spans="1:140">
      <c r="B201" s="106" t="s">
        <v>151</v>
      </c>
      <c r="C201" s="229"/>
      <c r="D201" s="229"/>
      <c r="E201" s="229"/>
      <c r="F201" s="229"/>
      <c r="G201" s="229"/>
      <c r="H201" s="229"/>
      <c r="I201" s="243"/>
      <c r="J201" s="184"/>
      <c r="N201" s="209" t="str">
        <f t="shared" si="48"/>
        <v>- BG</v>
      </c>
      <c r="O201" s="196">
        <f>C201*BS!$B$9</f>
        <v>0</v>
      </c>
      <c r="P201" s="196">
        <f>D201*BS!$B$9</f>
        <v>0</v>
      </c>
      <c r="Q201" s="196">
        <f>E201*BS!$B$9</f>
        <v>0</v>
      </c>
      <c r="R201" s="196">
        <f>F201*BS!$B$9</f>
        <v>0</v>
      </c>
      <c r="S201" s="196">
        <f>G201*BS!$B$9</f>
        <v>0</v>
      </c>
      <c r="T201" s="196">
        <f>H201*BS!$B$9</f>
        <v>0</v>
      </c>
      <c r="U201" s="197">
        <f t="shared" si="49"/>
        <v>0</v>
      </c>
    </row>
    <row r="202" spans="1:140">
      <c r="B202" s="106" t="s">
        <v>152</v>
      </c>
      <c r="C202" s="229"/>
      <c r="D202" s="229"/>
      <c r="E202" s="229"/>
      <c r="F202" s="229"/>
      <c r="G202" s="229"/>
      <c r="H202" s="229"/>
      <c r="I202" s="244"/>
      <c r="J202" s="184"/>
      <c r="N202" s="209" t="str">
        <f t="shared" si="48"/>
        <v>- BD</v>
      </c>
      <c r="O202" s="196">
        <f>C202*BS!$B$9</f>
        <v>0</v>
      </c>
      <c r="P202" s="196">
        <f>D202*BS!$B$9</f>
        <v>0</v>
      </c>
      <c r="Q202" s="196">
        <f>E202*BS!$B$9</f>
        <v>0</v>
      </c>
      <c r="R202" s="196">
        <f>F202*BS!$B$9</f>
        <v>0</v>
      </c>
      <c r="S202" s="196">
        <f>G202*BS!$B$9</f>
        <v>0</v>
      </c>
      <c r="T202" s="196">
        <f>H202*BS!$B$9</f>
        <v>0</v>
      </c>
      <c r="U202" s="197">
        <f t="shared" si="49"/>
        <v>0</v>
      </c>
    </row>
    <row r="203" spans="1:140">
      <c r="B203" s="106" t="s">
        <v>153</v>
      </c>
      <c r="C203" s="229"/>
      <c r="D203" s="229"/>
      <c r="E203" s="229"/>
      <c r="F203" s="229"/>
      <c r="G203" s="229"/>
      <c r="H203" s="229"/>
      <c r="I203" s="245"/>
      <c r="J203" s="184"/>
      <c r="N203" s="209" t="str">
        <f t="shared" si="48"/>
        <v>- CG</v>
      </c>
      <c r="O203" s="196">
        <f>C203*BS!$B$9</f>
        <v>0</v>
      </c>
      <c r="P203" s="196">
        <f>D203*BS!$B$9</f>
        <v>0</v>
      </c>
      <c r="Q203" s="196">
        <f>E203*BS!$B$9</f>
        <v>0</v>
      </c>
      <c r="R203" s="196">
        <f>F203*BS!$B$9</f>
        <v>0</v>
      </c>
      <c r="S203" s="196">
        <f>G203*BS!$B$9</f>
        <v>0</v>
      </c>
      <c r="T203" s="196">
        <f>H203*BS!$B$9</f>
        <v>0</v>
      </c>
      <c r="U203" s="197">
        <f t="shared" si="49"/>
        <v>0</v>
      </c>
    </row>
    <row r="204" spans="1:140">
      <c r="B204" s="106" t="s">
        <v>154</v>
      </c>
      <c r="C204" s="229"/>
      <c r="D204" s="229"/>
      <c r="E204" s="229"/>
      <c r="F204" s="229"/>
      <c r="G204" s="229"/>
      <c r="H204" s="229"/>
      <c r="I204" s="245"/>
      <c r="J204" s="184"/>
      <c r="N204" s="209" t="str">
        <f t="shared" si="48"/>
        <v>- Commitments</v>
      </c>
      <c r="O204" s="196">
        <f>C204*BS!$B$9</f>
        <v>0</v>
      </c>
      <c r="P204" s="196">
        <f>D204*BS!$B$9</f>
        <v>0</v>
      </c>
      <c r="Q204" s="196">
        <f>E204*BS!$B$9</f>
        <v>0</v>
      </c>
      <c r="R204" s="196">
        <f>F204*BS!$B$9</f>
        <v>0</v>
      </c>
      <c r="S204" s="196">
        <f>G204*BS!$B$9</f>
        <v>0</v>
      </c>
      <c r="T204" s="196">
        <f>H204*BS!$B$9</f>
        <v>0</v>
      </c>
      <c r="U204" s="197">
        <f t="shared" si="49"/>
        <v>0</v>
      </c>
    </row>
    <row r="205" spans="1:140">
      <c r="B205" s="106"/>
      <c r="C205" s="229"/>
      <c r="D205" s="229"/>
      <c r="E205" s="229"/>
      <c r="F205" s="229"/>
      <c r="G205" s="229"/>
      <c r="H205" s="229"/>
      <c r="I205" s="245"/>
      <c r="J205" s="184"/>
      <c r="N205" s="209">
        <f t="shared" si="48"/>
        <v>0</v>
      </c>
      <c r="O205" s="196">
        <f>C205*BS!$B$9</f>
        <v>0</v>
      </c>
      <c r="P205" s="196">
        <f>D205*BS!$B$9</f>
        <v>0</v>
      </c>
      <c r="Q205" s="196">
        <f>E205*BS!$B$9</f>
        <v>0</v>
      </c>
      <c r="R205" s="196">
        <f>F205*BS!$B$9</f>
        <v>0</v>
      </c>
      <c r="S205" s="196">
        <f>G205*BS!$B$9</f>
        <v>0</v>
      </c>
      <c r="T205" s="196">
        <f>H205*BS!$B$9</f>
        <v>0</v>
      </c>
      <c r="U205" s="197">
        <f t="shared" si="49"/>
        <v>0</v>
      </c>
    </row>
    <row r="206" spans="1:140">
      <c r="B206" s="106" t="s">
        <v>155</v>
      </c>
      <c r="C206" s="229"/>
      <c r="D206" s="229"/>
      <c r="E206" s="229"/>
      <c r="F206" s="229"/>
      <c r="G206" s="229"/>
      <c r="H206" s="229"/>
      <c r="I206" s="245"/>
      <c r="J206" s="184"/>
      <c r="N206" s="209" t="str">
        <f t="shared" si="48"/>
        <v>- Others</v>
      </c>
      <c r="O206" s="196">
        <f>C206*BS!$B$9</f>
        <v>0</v>
      </c>
      <c r="P206" s="196">
        <f>D206*BS!$B$9</f>
        <v>0</v>
      </c>
      <c r="Q206" s="196">
        <f>E206*BS!$B$9</f>
        <v>0</v>
      </c>
      <c r="R206" s="196">
        <f>F206*BS!$B$9</f>
        <v>0</v>
      </c>
      <c r="S206" s="196">
        <f>G206*BS!$B$9</f>
        <v>0</v>
      </c>
      <c r="T206" s="196">
        <f>H206*BS!$B$9</f>
        <v>0</v>
      </c>
      <c r="U206" s="197">
        <f t="shared" si="49"/>
        <v>0</v>
      </c>
    </row>
    <row r="207" spans="1:140">
      <c r="B207" s="106"/>
      <c r="C207" s="229"/>
      <c r="D207" s="229"/>
      <c r="E207" s="229"/>
      <c r="F207" s="229"/>
      <c r="G207" s="229"/>
      <c r="H207" s="229"/>
      <c r="I207" s="245"/>
      <c r="J207" s="184"/>
      <c r="N207" s="209">
        <f t="shared" si="48"/>
        <v>0</v>
      </c>
      <c r="O207" s="196">
        <f>C207*BS!$B$9</f>
        <v>0</v>
      </c>
      <c r="P207" s="196">
        <f>D207*BS!$B$9</f>
        <v>0</v>
      </c>
      <c r="Q207" s="196">
        <f>E207*BS!$B$9</f>
        <v>0</v>
      </c>
      <c r="R207" s="196">
        <f>F207*BS!$B$9</f>
        <v>0</v>
      </c>
      <c r="S207" s="196">
        <f>G207*BS!$B$9</f>
        <v>0</v>
      </c>
      <c r="T207" s="196">
        <f>H207*BS!$B$9</f>
        <v>0</v>
      </c>
      <c r="U207" s="197">
        <f t="shared" si="49"/>
        <v>0</v>
      </c>
    </row>
    <row r="208" spans="1:140">
      <c r="B208" s="106"/>
      <c r="C208" s="229"/>
      <c r="D208" s="229"/>
      <c r="E208" s="229"/>
      <c r="F208" s="229"/>
      <c r="G208" s="229"/>
      <c r="H208" s="229"/>
      <c r="I208" s="245"/>
      <c r="J208" s="184"/>
      <c r="N208" s="209">
        <f t="shared" si="48"/>
        <v>0</v>
      </c>
      <c r="O208" s="196">
        <f>C208*BS!$B$9</f>
        <v>0</v>
      </c>
      <c r="P208" s="196">
        <f>D208*BS!$B$9</f>
        <v>0</v>
      </c>
      <c r="Q208" s="196">
        <f>E208*BS!$B$9</f>
        <v>0</v>
      </c>
      <c r="R208" s="196">
        <f>F208*BS!$B$9</f>
        <v>0</v>
      </c>
      <c r="S208" s="196">
        <f>G208*BS!$B$9</f>
        <v>0</v>
      </c>
      <c r="T208" s="196">
        <f>H208*BS!$B$9</f>
        <v>0</v>
      </c>
      <c r="U208" s="197">
        <f t="shared" si="49"/>
        <v>0</v>
      </c>
    </row>
    <row r="209" spans="2:140">
      <c r="B209" s="106"/>
      <c r="C209" s="229"/>
      <c r="D209" s="229"/>
      <c r="E209" s="229"/>
      <c r="F209" s="229"/>
      <c r="G209" s="229"/>
      <c r="H209" s="229"/>
      <c r="I209" s="245"/>
      <c r="J209" s="184"/>
      <c r="N209" s="209">
        <f t="shared" si="48"/>
        <v>0</v>
      </c>
      <c r="O209" s="196">
        <f>C209*BS!$B$9</f>
        <v>0</v>
      </c>
      <c r="P209" s="196">
        <f>D209*BS!$B$9</f>
        <v>0</v>
      </c>
      <c r="Q209" s="196">
        <f>E209*BS!$B$9</f>
        <v>0</v>
      </c>
      <c r="R209" s="196">
        <f>F209*BS!$B$9</f>
        <v>0</v>
      </c>
      <c r="S209" s="196">
        <f>G209*BS!$B$9</f>
        <v>0</v>
      </c>
      <c r="T209" s="196">
        <f>H209*BS!$B$9</f>
        <v>0</v>
      </c>
      <c r="U209" s="197">
        <f t="shared" si="49"/>
        <v>0</v>
      </c>
    </row>
    <row r="210" spans="2:140">
      <c r="B210" s="106"/>
      <c r="C210" s="246"/>
      <c r="D210" s="246"/>
      <c r="E210" s="246"/>
      <c r="F210" s="246"/>
      <c r="G210" s="246"/>
      <c r="H210" s="246"/>
      <c r="I210" s="245"/>
      <c r="J210" s="184"/>
      <c r="N210" s="209">
        <f t="shared" si="48"/>
        <v>0</v>
      </c>
      <c r="O210" s="196">
        <f>C210*BS!$B$9</f>
        <v>0</v>
      </c>
      <c r="P210" s="196">
        <f>D210*BS!$B$9</f>
        <v>0</v>
      </c>
      <c r="Q210" s="196">
        <f>E210*BS!$B$9</f>
        <v>0</v>
      </c>
      <c r="R210" s="196">
        <f>F210*BS!$B$9</f>
        <v>0</v>
      </c>
      <c r="S210" s="196">
        <f>G210*BS!$B$9</f>
        <v>0</v>
      </c>
      <c r="T210" s="196">
        <f>H210*BS!$B$9</f>
        <v>0</v>
      </c>
      <c r="U210" s="197">
        <f t="shared" si="49"/>
        <v>0</v>
      </c>
    </row>
    <row r="211" spans="2:140" s="198" customFormat="1" ht="20.25" customHeight="1">
      <c r="B211" s="247" t="s">
        <v>128</v>
      </c>
      <c r="C211" s="248">
        <f t="shared" ref="C211:H211" si="50">SUM(C200:C210)</f>
        <v>0</v>
      </c>
      <c r="D211" s="248">
        <f t="shared" si="50"/>
        <v>0</v>
      </c>
      <c r="E211" s="248">
        <f t="shared" si="50"/>
        <v>0</v>
      </c>
      <c r="F211" s="248">
        <f t="shared" si="50"/>
        <v>0</v>
      </c>
      <c r="G211" s="248">
        <f t="shared" si="50"/>
        <v>0</v>
      </c>
      <c r="H211" s="248">
        <f t="shared" si="50"/>
        <v>0</v>
      </c>
      <c r="I211" s="249"/>
      <c r="J211" s="200"/>
      <c r="K211" s="201"/>
      <c r="L211" s="201"/>
      <c r="M211" s="201"/>
      <c r="N211" s="191" t="str">
        <f t="shared" si="48"/>
        <v xml:space="preserve">Total </v>
      </c>
      <c r="O211" s="250">
        <f>C211*BS!$B$9</f>
        <v>0</v>
      </c>
      <c r="P211" s="250">
        <f>D211*BS!$B$9</f>
        <v>0</v>
      </c>
      <c r="Q211" s="250">
        <f>E211*BS!$B$9</f>
        <v>0</v>
      </c>
      <c r="R211" s="250">
        <f>F211*BS!$B$9</f>
        <v>0</v>
      </c>
      <c r="S211" s="250">
        <f>G211*BS!$B$9</f>
        <v>0</v>
      </c>
      <c r="T211" s="250">
        <f>H211*BS!$B$9</f>
        <v>0</v>
      </c>
      <c r="U211" s="251">
        <f t="shared" si="49"/>
        <v>0</v>
      </c>
      <c r="V211" s="201"/>
      <c r="W211" s="201"/>
      <c r="X211" s="201"/>
      <c r="Y211" s="201"/>
      <c r="Z211" s="201"/>
      <c r="AA211" s="201"/>
      <c r="AB211" s="201"/>
      <c r="AC211" s="201"/>
      <c r="AD211" s="201"/>
      <c r="AE211" s="201"/>
      <c r="AF211" s="201"/>
      <c r="AG211" s="201"/>
      <c r="AH211" s="201"/>
      <c r="AI211" s="201"/>
      <c r="AJ211" s="201"/>
      <c r="AK211" s="201"/>
      <c r="AL211" s="201"/>
      <c r="AM211" s="201"/>
      <c r="AN211" s="201"/>
      <c r="AO211" s="201"/>
      <c r="AP211" s="201"/>
      <c r="AQ211" s="201"/>
      <c r="AR211" s="201"/>
      <c r="AS211" s="201"/>
      <c r="AT211" s="201"/>
      <c r="AU211" s="201"/>
      <c r="AV211" s="201"/>
      <c r="AW211" s="201"/>
      <c r="AX211" s="201"/>
      <c r="AY211" s="201"/>
      <c r="AZ211" s="201"/>
      <c r="BA211" s="201"/>
      <c r="BB211" s="201"/>
      <c r="BC211" s="201"/>
      <c r="BD211" s="201"/>
      <c r="BE211" s="201"/>
      <c r="BF211" s="201"/>
      <c r="BG211" s="201"/>
      <c r="BH211" s="201"/>
      <c r="BI211" s="201"/>
      <c r="BJ211" s="201"/>
      <c r="BK211" s="201"/>
      <c r="BL211" s="201"/>
      <c r="BM211" s="201"/>
      <c r="BN211" s="201"/>
      <c r="BO211" s="201"/>
      <c r="BP211" s="201"/>
      <c r="BQ211" s="201"/>
      <c r="BR211" s="201"/>
      <c r="BS211" s="201"/>
      <c r="BT211" s="201"/>
      <c r="BU211" s="201"/>
      <c r="BV211" s="201"/>
      <c r="BW211" s="201"/>
      <c r="BX211" s="201"/>
      <c r="BY211" s="201"/>
      <c r="BZ211" s="201"/>
      <c r="CA211" s="201"/>
      <c r="CB211" s="201"/>
      <c r="CC211" s="201"/>
      <c r="CD211" s="201"/>
      <c r="CE211" s="201"/>
      <c r="CF211" s="201"/>
      <c r="CG211" s="201"/>
      <c r="CH211" s="201"/>
      <c r="CI211" s="201"/>
      <c r="CJ211" s="201"/>
      <c r="CK211" s="201"/>
      <c r="CL211" s="201"/>
      <c r="CM211" s="201"/>
      <c r="CN211" s="201"/>
      <c r="CO211" s="201"/>
      <c r="CP211" s="201"/>
      <c r="CQ211" s="201"/>
      <c r="CR211" s="201"/>
      <c r="CS211" s="201"/>
      <c r="CT211" s="201"/>
      <c r="CU211" s="201"/>
      <c r="CV211" s="201"/>
      <c r="CW211" s="201"/>
      <c r="CX211" s="201"/>
      <c r="CY211" s="201"/>
      <c r="CZ211" s="201"/>
      <c r="DA211" s="201"/>
      <c r="DB211" s="201"/>
      <c r="DC211" s="201"/>
      <c r="DD211" s="201"/>
      <c r="DE211" s="201"/>
      <c r="DF211" s="201"/>
      <c r="DG211" s="201"/>
      <c r="DH211" s="201"/>
      <c r="DI211" s="201"/>
      <c r="DJ211" s="201"/>
      <c r="DK211" s="201"/>
      <c r="DL211" s="201"/>
      <c r="DM211" s="201"/>
      <c r="DN211" s="201"/>
      <c r="DO211" s="201"/>
      <c r="DP211" s="201"/>
      <c r="DQ211" s="201"/>
      <c r="DR211" s="201"/>
      <c r="DS211" s="201"/>
      <c r="DT211" s="201"/>
      <c r="DU211" s="201"/>
      <c r="DV211" s="201"/>
      <c r="DW211" s="201"/>
      <c r="DX211" s="201"/>
      <c r="DY211" s="201"/>
      <c r="DZ211" s="201"/>
      <c r="EA211" s="201"/>
      <c r="EB211" s="201"/>
      <c r="EC211" s="201"/>
      <c r="ED211" s="201"/>
      <c r="EE211" s="201"/>
      <c r="EF211" s="201"/>
      <c r="EG211" s="201"/>
      <c r="EH211" s="201"/>
      <c r="EI211" s="201"/>
      <c r="EJ211" s="201"/>
    </row>
    <row r="212" spans="2:140">
      <c r="B212" s="252"/>
      <c r="C212" s="246"/>
      <c r="D212" s="246"/>
      <c r="E212" s="246"/>
      <c r="F212" s="246"/>
      <c r="G212" s="246"/>
      <c r="H212" s="246"/>
      <c r="I212" s="246"/>
      <c r="J212" s="184"/>
      <c r="O212" s="253"/>
      <c r="P212" s="253"/>
      <c r="Q212" s="253"/>
      <c r="R212" s="253"/>
      <c r="S212" s="253"/>
      <c r="T212" s="253"/>
      <c r="U212" s="253"/>
    </row>
    <row r="213" spans="2:140">
      <c r="B213" s="252"/>
      <c r="C213" s="246"/>
      <c r="D213" s="246"/>
      <c r="E213" s="246"/>
      <c r="F213" s="246"/>
      <c r="G213" s="246"/>
      <c r="H213" s="246"/>
      <c r="I213" s="246"/>
      <c r="J213" s="184"/>
    </row>
    <row r="214" spans="2:140">
      <c r="B214" s="252"/>
      <c r="C214" s="246"/>
      <c r="D214" s="246"/>
      <c r="E214" s="246"/>
      <c r="F214" s="246"/>
      <c r="G214" s="246"/>
      <c r="H214" s="246"/>
      <c r="I214" s="246"/>
      <c r="J214" s="184"/>
    </row>
    <row r="215" spans="2:140">
      <c r="B215" s="252"/>
      <c r="C215" s="246"/>
      <c r="D215" s="246"/>
      <c r="E215" s="246"/>
      <c r="F215" s="246"/>
      <c r="G215" s="246"/>
      <c r="H215" s="246"/>
      <c r="I215" s="246"/>
      <c r="J215" s="184"/>
    </row>
    <row r="216" spans="2:140">
      <c r="B216" s="252"/>
      <c r="C216" s="246"/>
      <c r="D216" s="246"/>
      <c r="E216" s="246"/>
      <c r="F216" s="246"/>
      <c r="G216" s="246"/>
      <c r="H216" s="246"/>
      <c r="I216" s="246"/>
      <c r="J216" s="184"/>
    </row>
    <row r="217" spans="2:140">
      <c r="B217" s="252"/>
      <c r="C217" s="246"/>
      <c r="D217" s="246"/>
      <c r="E217" s="246"/>
      <c r="F217" s="246"/>
      <c r="G217" s="246"/>
      <c r="H217" s="246"/>
      <c r="I217" s="246"/>
      <c r="J217" s="184"/>
    </row>
    <row r="218" spans="2:140">
      <c r="B218" s="252"/>
      <c r="C218" s="246"/>
      <c r="D218" s="246"/>
      <c r="E218" s="246"/>
      <c r="F218" s="246"/>
      <c r="G218" s="246"/>
      <c r="H218" s="246"/>
      <c r="I218" s="246"/>
      <c r="J218" s="184"/>
    </row>
    <row r="219" spans="2:140">
      <c r="B219" s="252"/>
      <c r="C219" s="246"/>
      <c r="D219" s="246"/>
      <c r="E219" s="246"/>
      <c r="F219" s="246"/>
      <c r="G219" s="246"/>
      <c r="H219" s="246"/>
      <c r="I219" s="246"/>
      <c r="J219" s="184"/>
    </row>
    <row r="220" spans="2:140">
      <c r="B220" s="252"/>
      <c r="C220" s="246"/>
      <c r="D220" s="246"/>
      <c r="E220" s="246"/>
      <c r="F220" s="246"/>
      <c r="G220" s="246"/>
      <c r="H220" s="246"/>
      <c r="I220" s="246"/>
      <c r="J220" s="184"/>
    </row>
    <row r="221" spans="2:140">
      <c r="B221" s="252"/>
      <c r="C221" s="246"/>
      <c r="D221" s="246"/>
      <c r="E221" s="246"/>
      <c r="F221" s="246"/>
      <c r="G221" s="246"/>
      <c r="H221" s="246"/>
      <c r="I221" s="246"/>
      <c r="J221" s="184"/>
    </row>
    <row r="222" spans="2:140">
      <c r="B222" s="252"/>
      <c r="C222" s="246"/>
      <c r="D222" s="246"/>
      <c r="E222" s="246"/>
      <c r="F222" s="246"/>
      <c r="G222" s="246"/>
      <c r="H222" s="246"/>
      <c r="I222" s="246"/>
      <c r="J222" s="184"/>
    </row>
    <row r="223" spans="2:140">
      <c r="B223" s="252"/>
      <c r="C223" s="246"/>
      <c r="D223" s="246"/>
      <c r="E223" s="246"/>
      <c r="F223" s="246"/>
      <c r="G223" s="246"/>
      <c r="H223" s="246"/>
      <c r="I223" s="246"/>
      <c r="J223" s="184"/>
    </row>
    <row r="224" spans="2:140">
      <c r="B224" s="252"/>
      <c r="C224" s="246"/>
      <c r="D224" s="246"/>
      <c r="E224" s="246"/>
      <c r="F224" s="246"/>
      <c r="G224" s="246"/>
      <c r="H224" s="246"/>
      <c r="I224" s="246"/>
      <c r="J224" s="184"/>
    </row>
    <row r="225" spans="2:10">
      <c r="B225" s="252"/>
      <c r="C225" s="246"/>
      <c r="D225" s="246"/>
      <c r="E225" s="246"/>
      <c r="F225" s="246"/>
      <c r="G225" s="246"/>
      <c r="H225" s="246"/>
      <c r="I225" s="246"/>
      <c r="J225" s="184"/>
    </row>
    <row r="226" spans="2:10">
      <c r="B226" s="252"/>
      <c r="C226" s="246"/>
      <c r="D226" s="246"/>
      <c r="E226" s="246"/>
      <c r="F226" s="246"/>
      <c r="G226" s="246"/>
      <c r="H226" s="246"/>
      <c r="I226" s="246"/>
      <c r="J226" s="184"/>
    </row>
    <row r="227" spans="2:10">
      <c r="B227" s="252"/>
      <c r="C227" s="246"/>
      <c r="D227" s="246"/>
      <c r="E227" s="246"/>
      <c r="F227" s="246"/>
      <c r="G227" s="246"/>
      <c r="H227" s="246"/>
      <c r="I227" s="246"/>
      <c r="J227" s="184"/>
    </row>
    <row r="228" spans="2:10">
      <c r="B228" s="252"/>
      <c r="C228" s="246"/>
      <c r="D228" s="246"/>
      <c r="E228" s="246"/>
      <c r="F228" s="246"/>
      <c r="G228" s="246"/>
      <c r="H228" s="246"/>
      <c r="I228" s="246"/>
      <c r="J228" s="184"/>
    </row>
    <row r="229" spans="2:10">
      <c r="B229" s="252"/>
      <c r="C229" s="246"/>
      <c r="D229" s="246"/>
      <c r="E229" s="246"/>
      <c r="F229" s="246"/>
      <c r="G229" s="246"/>
      <c r="H229" s="246"/>
      <c r="I229" s="246"/>
      <c r="J229" s="184"/>
    </row>
    <row r="230" spans="2:10">
      <c r="B230" s="252"/>
      <c r="C230" s="246"/>
      <c r="D230" s="246"/>
      <c r="E230" s="246"/>
      <c r="F230" s="246"/>
      <c r="G230" s="246"/>
      <c r="H230" s="246"/>
      <c r="I230" s="246"/>
      <c r="J230" s="184"/>
    </row>
    <row r="231" spans="2:10">
      <c r="B231" s="252"/>
      <c r="C231" s="246"/>
      <c r="D231" s="246"/>
      <c r="E231" s="246"/>
      <c r="F231" s="246"/>
      <c r="G231" s="246"/>
      <c r="H231" s="246"/>
      <c r="I231" s="246"/>
      <c r="J231" s="184"/>
    </row>
    <row r="232" spans="2:10">
      <c r="B232" s="252"/>
      <c r="C232" s="246"/>
      <c r="D232" s="246"/>
      <c r="E232" s="246"/>
      <c r="F232" s="246"/>
      <c r="G232" s="246"/>
      <c r="H232" s="246"/>
      <c r="I232" s="246"/>
      <c r="J232" s="184"/>
    </row>
    <row r="233" spans="2:10">
      <c r="B233" s="252"/>
      <c r="C233" s="246"/>
      <c r="D233" s="246"/>
      <c r="E233" s="246"/>
      <c r="F233" s="246"/>
      <c r="G233" s="246"/>
      <c r="H233" s="246"/>
      <c r="I233" s="246"/>
      <c r="J233" s="184"/>
    </row>
    <row r="234" spans="2:10">
      <c r="B234" s="252"/>
      <c r="C234" s="246"/>
      <c r="D234" s="246"/>
      <c r="E234" s="246"/>
      <c r="F234" s="246"/>
      <c r="G234" s="246"/>
      <c r="H234" s="246"/>
      <c r="I234" s="246"/>
      <c r="J234" s="184"/>
    </row>
    <row r="235" spans="2:10">
      <c r="B235" s="252"/>
      <c r="C235" s="246"/>
      <c r="D235" s="246"/>
      <c r="E235" s="246"/>
      <c r="F235" s="246"/>
      <c r="G235" s="246"/>
      <c r="H235" s="246"/>
      <c r="I235" s="246"/>
      <c r="J235" s="184"/>
    </row>
    <row r="236" spans="2:10">
      <c r="B236" s="252"/>
      <c r="C236" s="246"/>
      <c r="D236" s="246"/>
      <c r="E236" s="246"/>
      <c r="F236" s="246"/>
      <c r="G236" s="246"/>
      <c r="H236" s="246"/>
      <c r="I236" s="246"/>
      <c r="J236" s="184"/>
    </row>
    <row r="237" spans="2:10">
      <c r="B237" s="252"/>
      <c r="C237" s="246"/>
      <c r="D237" s="246"/>
      <c r="E237" s="246"/>
      <c r="F237" s="246"/>
      <c r="G237" s="246"/>
      <c r="H237" s="246"/>
      <c r="I237" s="246"/>
      <c r="J237" s="184"/>
    </row>
    <row r="238" spans="2:10">
      <c r="B238" s="252"/>
      <c r="C238" s="246"/>
      <c r="D238" s="246"/>
      <c r="E238" s="246"/>
      <c r="F238" s="246"/>
      <c r="G238" s="246"/>
      <c r="H238" s="246"/>
      <c r="I238" s="246"/>
      <c r="J238" s="184"/>
    </row>
    <row r="239" spans="2:10">
      <c r="B239" s="252"/>
      <c r="C239" s="246"/>
      <c r="D239" s="246"/>
      <c r="E239" s="246"/>
      <c r="F239" s="246"/>
      <c r="G239" s="246"/>
      <c r="H239" s="246"/>
      <c r="I239" s="246"/>
      <c r="J239" s="184"/>
    </row>
    <row r="240" spans="2:10">
      <c r="B240" s="252"/>
      <c r="C240" s="246"/>
      <c r="D240" s="246"/>
      <c r="E240" s="246"/>
      <c r="F240" s="246"/>
      <c r="G240" s="246"/>
      <c r="H240" s="246"/>
      <c r="I240" s="246"/>
      <c r="J240" s="184"/>
    </row>
    <row r="241" spans="2:10">
      <c r="B241" s="252"/>
      <c r="C241" s="246"/>
      <c r="D241" s="246"/>
      <c r="E241" s="246"/>
      <c r="F241" s="246"/>
      <c r="G241" s="246"/>
      <c r="H241" s="246"/>
      <c r="I241" s="246"/>
      <c r="J241" s="184"/>
    </row>
    <row r="242" spans="2:10">
      <c r="B242" s="252"/>
      <c r="C242" s="246"/>
      <c r="D242" s="246"/>
      <c r="E242" s="246"/>
      <c r="F242" s="246"/>
      <c r="G242" s="246"/>
      <c r="H242" s="246"/>
      <c r="I242" s="246"/>
      <c r="J242" s="184"/>
    </row>
    <row r="243" spans="2:10">
      <c r="B243" s="252"/>
      <c r="C243" s="246"/>
      <c r="D243" s="246"/>
      <c r="E243" s="246"/>
      <c r="F243" s="246"/>
      <c r="G243" s="246"/>
      <c r="H243" s="246"/>
      <c r="I243" s="246"/>
      <c r="J243" s="184"/>
    </row>
    <row r="244" spans="2:10">
      <c r="B244" s="252"/>
      <c r="C244" s="246"/>
      <c r="D244" s="246"/>
      <c r="E244" s="246"/>
      <c r="F244" s="246"/>
      <c r="G244" s="246"/>
      <c r="H244" s="246"/>
      <c r="I244" s="246"/>
      <c r="J244" s="184"/>
    </row>
    <row r="245" spans="2:10">
      <c r="B245" s="252"/>
      <c r="C245" s="246"/>
      <c r="D245" s="246"/>
      <c r="E245" s="246"/>
      <c r="F245" s="246"/>
      <c r="G245" s="246"/>
      <c r="H245" s="246"/>
      <c r="I245" s="246"/>
      <c r="J245" s="184"/>
    </row>
    <row r="246" spans="2:10">
      <c r="B246" s="252"/>
      <c r="C246" s="246"/>
      <c r="D246" s="246"/>
      <c r="E246" s="246"/>
      <c r="F246" s="246"/>
      <c r="G246" s="246"/>
      <c r="H246" s="246"/>
      <c r="I246" s="246"/>
      <c r="J246" s="184"/>
    </row>
    <row r="247" spans="2:10">
      <c r="B247" s="252"/>
      <c r="C247" s="246"/>
      <c r="D247" s="246"/>
      <c r="E247" s="246"/>
      <c r="F247" s="246"/>
      <c r="G247" s="246"/>
      <c r="H247" s="246"/>
      <c r="I247" s="246"/>
      <c r="J247" s="184"/>
    </row>
    <row r="248" spans="2:10">
      <c r="B248" s="252"/>
      <c r="C248" s="246"/>
      <c r="D248" s="246"/>
      <c r="E248" s="246"/>
      <c r="F248" s="246"/>
      <c r="G248" s="246"/>
      <c r="H248" s="246"/>
      <c r="I248" s="246"/>
      <c r="J248" s="184"/>
    </row>
    <row r="249" spans="2:10">
      <c r="B249" s="252"/>
      <c r="C249" s="246"/>
      <c r="D249" s="246"/>
      <c r="E249" s="246"/>
      <c r="F249" s="246"/>
      <c r="G249" s="246"/>
      <c r="H249" s="246"/>
      <c r="I249" s="246"/>
      <c r="J249" s="184"/>
    </row>
    <row r="250" spans="2:10">
      <c r="B250" s="252"/>
      <c r="C250" s="246"/>
      <c r="D250" s="246"/>
      <c r="E250" s="246"/>
      <c r="F250" s="246"/>
      <c r="G250" s="246"/>
      <c r="H250" s="246"/>
      <c r="I250" s="246"/>
      <c r="J250" s="184"/>
    </row>
    <row r="251" spans="2:10">
      <c r="B251" s="252"/>
      <c r="C251" s="246"/>
      <c r="D251" s="246"/>
      <c r="E251" s="246"/>
      <c r="F251" s="246"/>
      <c r="G251" s="246"/>
      <c r="H251" s="246"/>
      <c r="I251" s="246"/>
      <c r="J251" s="184"/>
    </row>
    <row r="252" spans="2:10">
      <c r="B252" s="252"/>
      <c r="C252" s="246"/>
      <c r="D252" s="246"/>
      <c r="E252" s="246"/>
      <c r="F252" s="246"/>
      <c r="G252" s="246"/>
      <c r="H252" s="246"/>
      <c r="I252" s="246"/>
      <c r="J252" s="184"/>
    </row>
    <row r="253" spans="2:10">
      <c r="B253" s="252"/>
      <c r="C253" s="246"/>
      <c r="D253" s="246"/>
      <c r="E253" s="246"/>
      <c r="F253" s="246"/>
      <c r="G253" s="246"/>
      <c r="H253" s="246"/>
      <c r="I253" s="246"/>
      <c r="J253" s="184"/>
    </row>
    <row r="254" spans="2:10">
      <c r="B254" s="252"/>
      <c r="C254" s="246"/>
      <c r="D254" s="246"/>
      <c r="E254" s="246"/>
      <c r="F254" s="246"/>
      <c r="G254" s="246"/>
      <c r="H254" s="246"/>
      <c r="I254" s="246"/>
      <c r="J254" s="184"/>
    </row>
    <row r="255" spans="2:10">
      <c r="B255" s="252"/>
      <c r="C255" s="246"/>
      <c r="D255" s="246"/>
      <c r="E255" s="246"/>
      <c r="F255" s="246"/>
      <c r="G255" s="246"/>
      <c r="H255" s="246"/>
      <c r="I255" s="246"/>
      <c r="J255" s="184"/>
    </row>
    <row r="256" spans="2:10">
      <c r="B256" s="252"/>
      <c r="C256" s="246"/>
      <c r="D256" s="246"/>
      <c r="E256" s="246"/>
      <c r="F256" s="246"/>
      <c r="G256" s="246"/>
      <c r="H256" s="246"/>
      <c r="I256" s="246"/>
      <c r="J256" s="184"/>
    </row>
    <row r="257" spans="2:10">
      <c r="B257" s="252"/>
      <c r="C257" s="246"/>
      <c r="D257" s="246"/>
      <c r="E257" s="246"/>
      <c r="F257" s="246"/>
      <c r="G257" s="246"/>
      <c r="H257" s="246"/>
      <c r="I257" s="246"/>
      <c r="J257" s="184"/>
    </row>
    <row r="258" spans="2:10">
      <c r="B258" s="252"/>
      <c r="C258" s="246"/>
      <c r="D258" s="246"/>
      <c r="E258" s="246"/>
      <c r="F258" s="246"/>
      <c r="G258" s="246"/>
      <c r="H258" s="246"/>
      <c r="I258" s="246"/>
      <c r="J258" s="184"/>
    </row>
    <row r="259" spans="2:10">
      <c r="B259" s="252"/>
      <c r="C259" s="246"/>
      <c r="D259" s="246"/>
      <c r="E259" s="246"/>
      <c r="F259" s="246"/>
      <c r="G259" s="246"/>
      <c r="H259" s="246"/>
      <c r="I259" s="246"/>
      <c r="J259" s="184"/>
    </row>
    <row r="260" spans="2:10">
      <c r="B260" s="252"/>
      <c r="C260" s="246"/>
      <c r="D260" s="246"/>
      <c r="E260" s="246"/>
      <c r="F260" s="246"/>
      <c r="G260" s="246"/>
      <c r="H260" s="246"/>
      <c r="I260" s="246"/>
      <c r="J260" s="184"/>
    </row>
    <row r="261" spans="2:10">
      <c r="B261" s="252"/>
      <c r="C261" s="246"/>
      <c r="D261" s="246"/>
      <c r="E261" s="246"/>
      <c r="F261" s="246"/>
      <c r="G261" s="246"/>
      <c r="H261" s="246"/>
      <c r="I261" s="246"/>
      <c r="J261" s="184"/>
    </row>
    <row r="262" spans="2:10">
      <c r="B262" s="252"/>
      <c r="C262" s="246"/>
      <c r="D262" s="246"/>
      <c r="E262" s="246"/>
      <c r="F262" s="246"/>
      <c r="G262" s="246"/>
      <c r="H262" s="246"/>
      <c r="I262" s="246"/>
      <c r="J262" s="184"/>
    </row>
    <row r="263" spans="2:10">
      <c r="B263" s="252"/>
      <c r="C263" s="246"/>
      <c r="D263" s="246"/>
      <c r="E263" s="246"/>
      <c r="F263" s="246"/>
      <c r="G263" s="246"/>
      <c r="H263" s="246"/>
      <c r="I263" s="246"/>
      <c r="J263" s="184"/>
    </row>
    <row r="264" spans="2:10">
      <c r="B264" s="252"/>
      <c r="C264" s="246"/>
      <c r="D264" s="246"/>
      <c r="E264" s="246"/>
      <c r="F264" s="246"/>
      <c r="G264" s="246"/>
      <c r="H264" s="246"/>
      <c r="I264" s="246"/>
      <c r="J264" s="184"/>
    </row>
    <row r="265" spans="2:10">
      <c r="B265" s="252"/>
      <c r="C265" s="246"/>
      <c r="D265" s="246"/>
      <c r="E265" s="246"/>
      <c r="F265" s="246"/>
      <c r="G265" s="246"/>
      <c r="H265" s="246"/>
      <c r="I265" s="246"/>
      <c r="J265" s="184"/>
    </row>
    <row r="266" spans="2:10">
      <c r="B266" s="252"/>
      <c r="C266" s="246"/>
      <c r="D266" s="246"/>
      <c r="E266" s="246"/>
      <c r="F266" s="246"/>
      <c r="G266" s="246"/>
      <c r="H266" s="246"/>
      <c r="I266" s="246"/>
      <c r="J266" s="184"/>
    </row>
    <row r="267" spans="2:10">
      <c r="B267" s="252"/>
      <c r="C267" s="246"/>
      <c r="D267" s="246"/>
      <c r="E267" s="246"/>
      <c r="F267" s="246"/>
      <c r="G267" s="246"/>
      <c r="H267" s="246"/>
      <c r="I267" s="246"/>
      <c r="J267" s="184"/>
    </row>
    <row r="268" spans="2:10">
      <c r="B268" s="252"/>
      <c r="C268" s="246"/>
      <c r="D268" s="246"/>
      <c r="E268" s="246"/>
      <c r="F268" s="246"/>
      <c r="G268" s="246"/>
      <c r="H268" s="246"/>
      <c r="I268" s="246"/>
      <c r="J268" s="184"/>
    </row>
    <row r="269" spans="2:10">
      <c r="B269" s="252"/>
      <c r="C269" s="246"/>
      <c r="D269" s="246"/>
      <c r="E269" s="246"/>
      <c r="F269" s="246"/>
      <c r="G269" s="246"/>
      <c r="H269" s="246"/>
      <c r="I269" s="246"/>
      <c r="J269" s="184"/>
    </row>
    <row r="270" spans="2:10">
      <c r="B270" s="252"/>
      <c r="C270" s="246"/>
      <c r="D270" s="246"/>
      <c r="E270" s="246"/>
      <c r="F270" s="246"/>
      <c r="G270" s="246"/>
      <c r="H270" s="246"/>
      <c r="I270" s="246"/>
      <c r="J270" s="184"/>
    </row>
    <row r="271" spans="2:10">
      <c r="B271" s="252"/>
      <c r="C271" s="246"/>
      <c r="D271" s="246"/>
      <c r="E271" s="246"/>
      <c r="F271" s="246"/>
      <c r="G271" s="246"/>
      <c r="H271" s="246"/>
      <c r="I271" s="246"/>
      <c r="J271" s="184"/>
    </row>
    <row r="272" spans="2:10">
      <c r="B272" s="252"/>
      <c r="C272" s="246"/>
      <c r="D272" s="246"/>
      <c r="E272" s="246"/>
      <c r="F272" s="246"/>
      <c r="G272" s="246"/>
      <c r="H272" s="246"/>
      <c r="I272" s="246"/>
      <c r="J272" s="184"/>
    </row>
    <row r="273" spans="2:10">
      <c r="B273" s="252"/>
      <c r="C273" s="246"/>
      <c r="D273" s="246"/>
      <c r="E273" s="246"/>
      <c r="F273" s="246"/>
      <c r="G273" s="246"/>
      <c r="H273" s="246"/>
      <c r="I273" s="246"/>
      <c r="J273" s="184"/>
    </row>
    <row r="274" spans="2:10">
      <c r="B274" s="252"/>
      <c r="C274" s="246"/>
      <c r="D274" s="246"/>
      <c r="E274" s="246"/>
      <c r="F274" s="246"/>
      <c r="G274" s="246"/>
      <c r="H274" s="246"/>
      <c r="I274" s="246"/>
      <c r="J274" s="184"/>
    </row>
    <row r="275" spans="2:10">
      <c r="B275" s="252"/>
      <c r="C275" s="246"/>
      <c r="D275" s="246"/>
      <c r="E275" s="246"/>
      <c r="F275" s="246"/>
      <c r="G275" s="246"/>
      <c r="H275" s="246"/>
      <c r="I275" s="246"/>
      <c r="J275" s="184"/>
    </row>
    <row r="276" spans="2:10">
      <c r="B276" s="252"/>
      <c r="C276" s="246"/>
      <c r="D276" s="246"/>
      <c r="E276" s="246"/>
      <c r="F276" s="246"/>
      <c r="G276" s="246"/>
      <c r="H276" s="246"/>
      <c r="I276" s="246"/>
      <c r="J276" s="184"/>
    </row>
    <row r="277" spans="2:10">
      <c r="B277" s="252"/>
      <c r="C277" s="246"/>
      <c r="D277" s="246"/>
      <c r="E277" s="246"/>
      <c r="F277" s="246"/>
      <c r="G277" s="246"/>
      <c r="H277" s="246"/>
      <c r="I277" s="246"/>
      <c r="J277" s="184"/>
    </row>
    <row r="278" spans="2:10">
      <c r="B278" s="252"/>
      <c r="C278" s="246"/>
      <c r="D278" s="246"/>
      <c r="E278" s="246"/>
      <c r="F278" s="246"/>
      <c r="G278" s="246"/>
      <c r="H278" s="246"/>
      <c r="I278" s="246"/>
      <c r="J278" s="184"/>
    </row>
    <row r="279" spans="2:10">
      <c r="B279" s="252"/>
      <c r="C279" s="246"/>
      <c r="D279" s="246"/>
      <c r="E279" s="246"/>
      <c r="F279" s="246"/>
      <c r="G279" s="246"/>
      <c r="H279" s="246"/>
      <c r="I279" s="246"/>
      <c r="J279" s="184"/>
    </row>
    <row r="280" spans="2:10">
      <c r="B280" s="252"/>
      <c r="C280" s="246"/>
      <c r="D280" s="246"/>
      <c r="E280" s="246"/>
      <c r="F280" s="246"/>
      <c r="G280" s="246"/>
      <c r="H280" s="246"/>
      <c r="I280" s="246"/>
      <c r="J280" s="184"/>
    </row>
    <row r="281" spans="2:10">
      <c r="B281" s="252"/>
      <c r="C281" s="246"/>
      <c r="D281" s="246"/>
      <c r="E281" s="246"/>
      <c r="F281" s="246"/>
      <c r="G281" s="246"/>
      <c r="H281" s="246"/>
      <c r="I281" s="246"/>
      <c r="J281" s="184"/>
    </row>
  </sheetData>
  <sheetProtection sheet="1" objects="1" scenarios="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dxfId="18" priority="2" operator="containsText" text="Total">
      <formula>NOT(ISERROR(SEARCH("Total",B57)))</formula>
    </cfRule>
  </conditionalFormatting>
  <hyperlinks>
    <hyperlink ref="B15" location="BS_LineItems!A98" display="Short Term Debt " xr:uid="{00000000-0004-0000-0200-000000000000}"/>
    <hyperlink ref="N15" location="BS_LineItems!A98" display="#BS_LineItems.A98" xr:uid="{00000000-0004-0000-0200-000001000000}"/>
    <hyperlink ref="B103" location="BS_LineItems!A158" display=" Long Term Borrowings" xr:uid="{00000000-0004-0000-0200-000002000000}"/>
    <hyperlink ref="B122" location="BS_LineItems!A178" display="Deferred Taxes " xr:uid="{00000000-0004-0000-0200-000003000000}"/>
    <hyperlink ref="B126" location="CDM_BS!A119" display="Other Long Term liabilities " xr:uid="{00000000-0004-0000-0200-000004000000}"/>
    <hyperlink ref="B153" location="BS_LineItems!A208" display="Common Stock " xr:uid="{00000000-0004-0000-0200-000005000000}"/>
  </hyperlinks>
  <pageMargins left="0.7" right="0.7" top="0.75" bottom="0.75" header="0.511811023622047" footer="0.511811023622047"/>
  <pageSetup paperSize="9" scale="23"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0"/>
  <sheetViews>
    <sheetView showGridLines="0" view="pageBreakPreview" zoomScale="95" zoomScaleNormal="100" zoomScalePageLayoutView="95" workbookViewId="0">
      <selection activeCell="E20" sqref="E20"/>
    </sheetView>
  </sheetViews>
  <sheetFormatPr defaultColWidth="9" defaultRowHeight="14"/>
  <cols>
    <col min="1" max="1" width="40.26953125" style="6" customWidth="1"/>
    <col min="2" max="6" width="14.7265625" style="6" customWidth="1"/>
    <col min="7" max="7" width="15.6328125" style="6" customWidth="1"/>
    <col min="8" max="13" width="11.26953125" style="6" customWidth="1"/>
    <col min="14" max="1024" width="9" style="6"/>
  </cols>
  <sheetData>
    <row r="1" spans="1:13">
      <c r="A1" s="254" t="str">
        <f>BS!B2</f>
        <v xml:space="preserve">Reliance India Limited </v>
      </c>
      <c r="B1" s="4" t="str">
        <f>BS!B3</f>
        <v>0306612351</v>
      </c>
      <c r="E1" s="6" t="s">
        <v>156</v>
      </c>
    </row>
    <row r="2" spans="1:13" ht="15.75" customHeight="1">
      <c r="A2" s="17" t="s">
        <v>157</v>
      </c>
      <c r="B2" s="17"/>
      <c r="C2" s="17"/>
    </row>
    <row r="3" spans="1:13" ht="15.75" customHeight="1">
      <c r="A3" s="17"/>
      <c r="B3" s="17"/>
      <c r="C3" s="17"/>
      <c r="D3" s="17"/>
      <c r="E3" s="17"/>
      <c r="F3" s="17"/>
      <c r="G3" s="26" t="str">
        <f>BS!G20</f>
        <v>in NZD Thousands</v>
      </c>
      <c r="J3" s="17"/>
      <c r="K3" s="17"/>
      <c r="L3" s="17"/>
      <c r="M3" s="26" t="str">
        <f>+BS!S20</f>
        <v>in NZD Millions</v>
      </c>
    </row>
    <row r="4" spans="1:13">
      <c r="A4" s="27" t="s">
        <v>42</v>
      </c>
      <c r="B4" s="28" t="str">
        <f>BS!B21</f>
        <v>2017/03</v>
      </c>
      <c r="C4" s="28" t="str">
        <f>BS!C21</f>
        <v>2018/03</v>
      </c>
      <c r="D4" s="28" t="str">
        <f>BS!D21</f>
        <v>2019/03</v>
      </c>
      <c r="E4" s="28" t="str">
        <f>BS!E21</f>
        <v>2020/03</v>
      </c>
      <c r="F4" s="28" t="str">
        <f>BS!F21</f>
        <v>2021/03</v>
      </c>
      <c r="G4" s="28" t="str">
        <f>BS!G21</f>
        <v>2022/03</v>
      </c>
      <c r="I4" s="28" t="str">
        <f>+C4</f>
        <v>2018/03</v>
      </c>
      <c r="J4" s="28" t="str">
        <f>+D4</f>
        <v>2019/03</v>
      </c>
      <c r="K4" s="28" t="str">
        <f>+E4</f>
        <v>2020/03</v>
      </c>
      <c r="L4" s="28" t="str">
        <f>+F4</f>
        <v>2021/03</v>
      </c>
      <c r="M4" s="28" t="str">
        <f>+G4</f>
        <v>2022/03</v>
      </c>
    </row>
    <row r="5" spans="1:13">
      <c r="A5" s="255" t="s">
        <v>158</v>
      </c>
      <c r="B5" s="255">
        <v>12</v>
      </c>
      <c r="C5" s="255">
        <v>12</v>
      </c>
      <c r="D5" s="255">
        <v>12</v>
      </c>
      <c r="E5" s="255">
        <v>12</v>
      </c>
      <c r="F5" s="255">
        <v>12</v>
      </c>
      <c r="G5" s="255">
        <v>12</v>
      </c>
      <c r="I5" s="255">
        <v>12</v>
      </c>
      <c r="J5" s="255">
        <v>12</v>
      </c>
      <c r="K5" s="255">
        <v>12</v>
      </c>
      <c r="L5" s="255">
        <v>12</v>
      </c>
      <c r="M5" s="255">
        <v>12</v>
      </c>
    </row>
    <row r="6" spans="1:13">
      <c r="A6" s="35" t="s">
        <v>159</v>
      </c>
      <c r="B6" s="256">
        <f>'P &amp; L breakdown'!C26</f>
        <v>0</v>
      </c>
      <c r="C6" s="256">
        <f>'P &amp; L breakdown'!D26</f>
        <v>0</v>
      </c>
      <c r="D6" s="256">
        <f>'P &amp; L breakdown'!E26</f>
        <v>0</v>
      </c>
      <c r="E6" s="256">
        <f>'P &amp; L breakdown'!F26</f>
        <v>0</v>
      </c>
      <c r="F6" s="256">
        <f>'P &amp; L breakdown'!G26</f>
        <v>0</v>
      </c>
      <c r="G6" s="256">
        <f>'P &amp; L breakdown'!H26</f>
        <v>0</v>
      </c>
      <c r="I6" s="257">
        <f>+C6*BS!$B$9</f>
        <v>0</v>
      </c>
      <c r="J6" s="257">
        <f>+D6*BS!$B$9</f>
        <v>0</v>
      </c>
      <c r="K6" s="257">
        <f>+E6*BS!$B$9</f>
        <v>0</v>
      </c>
      <c r="L6" s="257">
        <f>+F6*BS!$B$9</f>
        <v>0</v>
      </c>
      <c r="M6" s="257">
        <f>+G6*BS!$B$9</f>
        <v>0</v>
      </c>
    </row>
    <row r="7" spans="1:13">
      <c r="A7" s="34" t="s">
        <v>160</v>
      </c>
      <c r="B7" s="258"/>
      <c r="C7" s="258" t="e">
        <f>C6/b\6-1</f>
        <v>#NAME?</v>
      </c>
      <c r="D7" s="258" t="e">
        <f>D6/C6-1</f>
        <v>#DIV/0!</v>
      </c>
      <c r="E7" s="258" t="e">
        <f>E6/D6-1</f>
        <v>#DIV/0!</v>
      </c>
      <c r="F7" s="258" t="e">
        <f>F6/E6-1</f>
        <v>#DIV/0!</v>
      </c>
      <c r="G7" s="258" t="e">
        <f>G6/F6-1</f>
        <v>#DIV/0!</v>
      </c>
      <c r="I7" s="259" t="e">
        <f>I6/H6-1</f>
        <v>#DIV/0!</v>
      </c>
      <c r="J7" s="259" t="e">
        <f>J6/I6-1</f>
        <v>#DIV/0!</v>
      </c>
      <c r="K7" s="259" t="e">
        <f>K6/J6-1</f>
        <v>#DIV/0!</v>
      </c>
      <c r="L7" s="259" t="e">
        <f>L6/K6-1</f>
        <v>#DIV/0!</v>
      </c>
      <c r="M7" s="259" t="e">
        <f>M6/L6-1</f>
        <v>#DIV/0!</v>
      </c>
    </row>
    <row r="8" spans="1:13">
      <c r="A8" s="30" t="s">
        <v>161</v>
      </c>
      <c r="B8" s="31">
        <f>'P &amp; L breakdown'!C53</f>
        <v>0</v>
      </c>
      <c r="C8" s="31">
        <f>'P &amp; L breakdown'!D53</f>
        <v>0</v>
      </c>
      <c r="D8" s="31">
        <f>'P &amp; L breakdown'!E53</f>
        <v>0</v>
      </c>
      <c r="E8" s="31">
        <f>'P &amp; L breakdown'!F53</f>
        <v>0</v>
      </c>
      <c r="F8" s="31">
        <f>'P &amp; L breakdown'!G53</f>
        <v>0</v>
      </c>
      <c r="G8" s="31">
        <f>'P &amp; L breakdown'!H53</f>
        <v>0</v>
      </c>
      <c r="I8" s="257">
        <f>+C8*BS!$B$9</f>
        <v>0</v>
      </c>
      <c r="J8" s="257">
        <f>+D8*BS!$B$9</f>
        <v>0</v>
      </c>
      <c r="K8" s="257">
        <f>+E8*BS!$B$9</f>
        <v>0</v>
      </c>
      <c r="L8" s="257">
        <f>+F8*BS!$B$9</f>
        <v>0</v>
      </c>
      <c r="M8" s="257">
        <f>+G8*BS!$B$9</f>
        <v>0</v>
      </c>
    </row>
    <row r="9" spans="1:13">
      <c r="A9" s="35" t="s">
        <v>162</v>
      </c>
      <c r="B9" s="36">
        <f t="shared" ref="B9:G9" si="0">B6-B8</f>
        <v>0</v>
      </c>
      <c r="C9" s="36">
        <f t="shared" si="0"/>
        <v>0</v>
      </c>
      <c r="D9" s="36">
        <f t="shared" si="0"/>
        <v>0</v>
      </c>
      <c r="E9" s="36">
        <f t="shared" si="0"/>
        <v>0</v>
      </c>
      <c r="F9" s="36">
        <f t="shared" si="0"/>
        <v>0</v>
      </c>
      <c r="G9" s="36">
        <f t="shared" si="0"/>
        <v>0</v>
      </c>
      <c r="I9" s="55">
        <f>I6-I8</f>
        <v>0</v>
      </c>
      <c r="J9" s="55">
        <f>J6-J8</f>
        <v>0</v>
      </c>
      <c r="K9" s="55">
        <f>K6-K8</f>
        <v>0</v>
      </c>
      <c r="L9" s="55">
        <f>L6-L8</f>
        <v>0</v>
      </c>
      <c r="M9" s="55">
        <f>M6-M8</f>
        <v>0</v>
      </c>
    </row>
    <row r="10" spans="1:13">
      <c r="A10" s="30" t="s">
        <v>163</v>
      </c>
      <c r="B10" s="31">
        <f>'P &amp; L breakdown'!C77</f>
        <v>0</v>
      </c>
      <c r="C10" s="31">
        <f>'P &amp; L breakdown'!D77</f>
        <v>0</v>
      </c>
      <c r="D10" s="31">
        <f>'P &amp; L breakdown'!E77</f>
        <v>0</v>
      </c>
      <c r="E10" s="31">
        <f>'P &amp; L breakdown'!F77</f>
        <v>0</v>
      </c>
      <c r="F10" s="31">
        <f>'P &amp; L breakdown'!G77</f>
        <v>0</v>
      </c>
      <c r="G10" s="31">
        <f>'P &amp; L breakdown'!H77</f>
        <v>0</v>
      </c>
      <c r="I10" s="257">
        <f>+C10*BS!$B$9</f>
        <v>0</v>
      </c>
      <c r="J10" s="257">
        <f>+D10*BS!$B$9</f>
        <v>0</v>
      </c>
      <c r="K10" s="257">
        <f>+E10*BS!$B$9</f>
        <v>0</v>
      </c>
      <c r="L10" s="257">
        <f>+F10*BS!$B$9</f>
        <v>0</v>
      </c>
      <c r="M10" s="257">
        <f>+G10*BS!$B$9</f>
        <v>0</v>
      </c>
    </row>
    <row r="11" spans="1:13">
      <c r="A11" s="260" t="s">
        <v>164</v>
      </c>
      <c r="B11" s="31">
        <f>'P &amp; L breakdown'!C82</f>
        <v>0</v>
      </c>
      <c r="C11" s="31">
        <f>'P &amp; L breakdown'!D82</f>
        <v>0</v>
      </c>
      <c r="D11" s="31">
        <f>'P &amp; L breakdown'!E82</f>
        <v>0</v>
      </c>
      <c r="E11" s="31">
        <f>'P &amp; L breakdown'!F82</f>
        <v>0</v>
      </c>
      <c r="F11" s="31">
        <f>'P &amp; L breakdown'!G82</f>
        <v>0</v>
      </c>
      <c r="G11" s="31">
        <f>'P &amp; L breakdown'!H82</f>
        <v>0</v>
      </c>
      <c r="I11" s="257">
        <f>+C11*BS!$B$9</f>
        <v>0</v>
      </c>
      <c r="J11" s="257">
        <f>+D11*BS!$B$9</f>
        <v>0</v>
      </c>
      <c r="K11" s="257">
        <f>+E11*BS!$B$9</f>
        <v>0</v>
      </c>
      <c r="L11" s="257">
        <f>+F11*BS!$B$9</f>
        <v>0</v>
      </c>
      <c r="M11" s="257">
        <f>+G11*BS!$B$9</f>
        <v>0</v>
      </c>
    </row>
    <row r="12" spans="1:13">
      <c r="A12" s="34" t="s">
        <v>165</v>
      </c>
      <c r="B12" s="256">
        <f>'P &amp; L breakdown'!C94</f>
        <v>0</v>
      </c>
      <c r="C12" s="256">
        <f>'P &amp; L breakdown'!D94</f>
        <v>0</v>
      </c>
      <c r="D12" s="256">
        <f>'P &amp; L breakdown'!E94</f>
        <v>0</v>
      </c>
      <c r="E12" s="256">
        <f>'P &amp; L breakdown'!F94</f>
        <v>0</v>
      </c>
      <c r="F12" s="256">
        <f>'P &amp; L breakdown'!G94</f>
        <v>0</v>
      </c>
      <c r="G12" s="256">
        <f>'P &amp; L breakdown'!H94</f>
        <v>0</v>
      </c>
      <c r="I12" s="257">
        <f>+C12*BS!$B$9</f>
        <v>0</v>
      </c>
      <c r="J12" s="257">
        <f>+D12*BS!$B$9</f>
        <v>0</v>
      </c>
      <c r="K12" s="257">
        <f>+E12*BS!$B$9</f>
        <v>0</v>
      </c>
      <c r="L12" s="257">
        <f>+F12*BS!$B$9</f>
        <v>0</v>
      </c>
      <c r="M12" s="257">
        <f>+G12*BS!$B$9</f>
        <v>0</v>
      </c>
    </row>
    <row r="13" spans="1:13">
      <c r="A13" s="35" t="s">
        <v>166</v>
      </c>
      <c r="B13" s="36">
        <f t="shared" ref="B13:G13" si="1">B9-B10+B12</f>
        <v>0</v>
      </c>
      <c r="C13" s="36">
        <f t="shared" si="1"/>
        <v>0</v>
      </c>
      <c r="D13" s="36">
        <f t="shared" si="1"/>
        <v>0</v>
      </c>
      <c r="E13" s="36">
        <f t="shared" si="1"/>
        <v>0</v>
      </c>
      <c r="F13" s="36">
        <f t="shared" si="1"/>
        <v>0</v>
      </c>
      <c r="G13" s="36">
        <f t="shared" si="1"/>
        <v>0</v>
      </c>
      <c r="I13" s="55">
        <f>I9-I10+I12</f>
        <v>0</v>
      </c>
      <c r="J13" s="55">
        <f>J9-J10+J12</f>
        <v>0</v>
      </c>
      <c r="K13" s="55">
        <f>K9-K10+K12</f>
        <v>0</v>
      </c>
      <c r="L13" s="55">
        <f>L9-L10+L12</f>
        <v>0</v>
      </c>
      <c r="M13" s="55">
        <f>M9-M10+M12</f>
        <v>0</v>
      </c>
    </row>
    <row r="14" spans="1:13">
      <c r="A14" s="30" t="s">
        <v>167</v>
      </c>
      <c r="B14" s="31">
        <f>'P &amp; L breakdown'!C108</f>
        <v>0</v>
      </c>
      <c r="C14" s="31">
        <f>'P &amp; L breakdown'!D108</f>
        <v>0</v>
      </c>
      <c r="D14" s="31">
        <f>'P &amp; L breakdown'!E108</f>
        <v>0</v>
      </c>
      <c r="E14" s="31">
        <f>'P &amp; L breakdown'!F108</f>
        <v>0</v>
      </c>
      <c r="F14" s="31">
        <f>'P &amp; L breakdown'!G108</f>
        <v>0</v>
      </c>
      <c r="G14" s="31">
        <f>'P &amp; L breakdown'!H108</f>
        <v>0</v>
      </c>
      <c r="I14" s="257">
        <f>+C14*BS!$B$9</f>
        <v>0</v>
      </c>
      <c r="J14" s="257">
        <f>+D14*BS!$B$9</f>
        <v>0</v>
      </c>
      <c r="K14" s="257">
        <f>+E14*BS!$B$9</f>
        <v>0</v>
      </c>
      <c r="L14" s="257">
        <f>+F14*BS!$B$9</f>
        <v>0</v>
      </c>
      <c r="M14" s="257">
        <f>+G14*BS!$B$9</f>
        <v>0</v>
      </c>
    </row>
    <row r="15" spans="1:13">
      <c r="A15" s="30" t="s">
        <v>168</v>
      </c>
      <c r="B15" s="31">
        <f>'P &amp; L breakdown'!C121</f>
        <v>0</v>
      </c>
      <c r="C15" s="31">
        <f>'P &amp; L breakdown'!D121</f>
        <v>0</v>
      </c>
      <c r="D15" s="31">
        <f>'P &amp; L breakdown'!E121</f>
        <v>0</v>
      </c>
      <c r="E15" s="31">
        <f>'P &amp; L breakdown'!F121</f>
        <v>0</v>
      </c>
      <c r="F15" s="31">
        <f>'P &amp; L breakdown'!G121</f>
        <v>0</v>
      </c>
      <c r="G15" s="31">
        <f>'P &amp; L breakdown'!H121</f>
        <v>0</v>
      </c>
      <c r="I15" s="257">
        <f>+C15*BS!$B$9</f>
        <v>0</v>
      </c>
      <c r="J15" s="257">
        <f>+D15*BS!$B$9</f>
        <v>0</v>
      </c>
      <c r="K15" s="257">
        <f>+E15*BS!$B$9</f>
        <v>0</v>
      </c>
      <c r="L15" s="257">
        <f>+F15*BS!$B$9</f>
        <v>0</v>
      </c>
      <c r="M15" s="257">
        <f>+G15*BS!$B$9</f>
        <v>0</v>
      </c>
    </row>
    <row r="16" spans="1:13">
      <c r="A16" s="30" t="s">
        <v>169</v>
      </c>
      <c r="B16" s="31">
        <f>'P &amp; L breakdown'!C123</f>
        <v>0</v>
      </c>
      <c r="C16" s="31">
        <f>'P &amp; L breakdown'!D123</f>
        <v>0</v>
      </c>
      <c r="D16" s="31">
        <f>'P &amp; L breakdown'!E123</f>
        <v>0</v>
      </c>
      <c r="E16" s="31">
        <f>'P &amp; L breakdown'!F123</f>
        <v>0</v>
      </c>
      <c r="F16" s="31">
        <f>'P &amp; L breakdown'!G123</f>
        <v>0</v>
      </c>
      <c r="G16" s="31">
        <f>'P &amp; L breakdown'!H123</f>
        <v>0</v>
      </c>
      <c r="I16" s="257">
        <f>+C16*BS!$B$9</f>
        <v>0</v>
      </c>
      <c r="J16" s="257">
        <f>+D16*BS!$B$9</f>
        <v>0</v>
      </c>
      <c r="K16" s="257">
        <f>+E16*BS!$B$9</f>
        <v>0</v>
      </c>
      <c r="L16" s="257">
        <f>+F16*BS!$B$9</f>
        <v>0</v>
      </c>
      <c r="M16" s="257">
        <f>+G16*BS!$B$9</f>
        <v>0</v>
      </c>
    </row>
    <row r="17" spans="1:13">
      <c r="A17" s="30" t="s">
        <v>170</v>
      </c>
      <c r="B17" s="261"/>
      <c r="C17" s="261"/>
      <c r="D17" s="261"/>
      <c r="E17" s="261"/>
      <c r="F17" s="261"/>
      <c r="G17" s="261"/>
      <c r="I17" s="257">
        <f>+C17*BS!$B$9</f>
        <v>0</v>
      </c>
      <c r="J17" s="257">
        <f>+D17*BS!$B$9</f>
        <v>0</v>
      </c>
      <c r="K17" s="257">
        <f>+E17*BS!$B$9</f>
        <v>0</v>
      </c>
      <c r="L17" s="257">
        <f>+F17*BS!$B$9</f>
        <v>0</v>
      </c>
      <c r="M17" s="257">
        <f>+G17*BS!$B$9</f>
        <v>0</v>
      </c>
    </row>
    <row r="18" spans="1:13">
      <c r="A18" s="35" t="s">
        <v>171</v>
      </c>
      <c r="B18" s="36">
        <f t="shared" ref="B18:G18" si="2">B13+B14-B15+B16+B17</f>
        <v>0</v>
      </c>
      <c r="C18" s="36">
        <f t="shared" si="2"/>
        <v>0</v>
      </c>
      <c r="D18" s="36">
        <f t="shared" si="2"/>
        <v>0</v>
      </c>
      <c r="E18" s="36">
        <f t="shared" si="2"/>
        <v>0</v>
      </c>
      <c r="F18" s="36">
        <f t="shared" si="2"/>
        <v>0</v>
      </c>
      <c r="G18" s="36">
        <f t="shared" si="2"/>
        <v>0</v>
      </c>
      <c r="I18" s="55">
        <f>I13+I14-I15+I16+I17</f>
        <v>0</v>
      </c>
      <c r="J18" s="55">
        <f>J13+J14-J15+J16+J17</f>
        <v>0</v>
      </c>
      <c r="K18" s="55">
        <f>K13+K14-K15+K16+K17</f>
        <v>0</v>
      </c>
      <c r="L18" s="55">
        <f>L13+L14-L15+L16+L17</f>
        <v>0</v>
      </c>
      <c r="M18" s="55">
        <f>M13+M14-M15+M16+M17</f>
        <v>0</v>
      </c>
    </row>
    <row r="19" spans="1:13">
      <c r="A19" s="34" t="s">
        <v>172</v>
      </c>
      <c r="B19" s="31">
        <f>'P &amp; L breakdown'!C150</f>
        <v>0</v>
      </c>
      <c r="C19" s="31">
        <f>'P &amp; L breakdown'!D150</f>
        <v>0</v>
      </c>
      <c r="D19" s="31">
        <f>'P &amp; L breakdown'!E150</f>
        <v>0</v>
      </c>
      <c r="E19" s="31">
        <f>'P &amp; L breakdown'!F150</f>
        <v>0</v>
      </c>
      <c r="F19" s="31">
        <f>'P &amp; L breakdown'!G150</f>
        <v>0</v>
      </c>
      <c r="G19" s="31">
        <f>'P &amp; L breakdown'!H150</f>
        <v>0</v>
      </c>
      <c r="I19" s="257">
        <f>+C19*BS!$B$9</f>
        <v>0</v>
      </c>
      <c r="J19" s="257">
        <f>+D19*BS!$B$9</f>
        <v>0</v>
      </c>
      <c r="K19" s="257">
        <f>+E19*BS!$B$9</f>
        <v>0</v>
      </c>
      <c r="L19" s="257">
        <f>+F19*BS!$B$9</f>
        <v>0</v>
      </c>
      <c r="M19" s="257">
        <f>+G19*BS!$B$9</f>
        <v>0</v>
      </c>
    </row>
    <row r="20" spans="1:13">
      <c r="A20" s="34" t="s">
        <v>173</v>
      </c>
      <c r="B20" s="31">
        <f>'P &amp; L breakdown'!C158</f>
        <v>0</v>
      </c>
      <c r="C20" s="31">
        <f>'P &amp; L breakdown'!D158</f>
        <v>0</v>
      </c>
      <c r="D20" s="31">
        <f>'P &amp; L breakdown'!E158</f>
        <v>0</v>
      </c>
      <c r="E20" s="31">
        <f>'P &amp; L breakdown'!F158</f>
        <v>0</v>
      </c>
      <c r="F20" s="31">
        <f>'P &amp; L breakdown'!G158</f>
        <v>0</v>
      </c>
      <c r="G20" s="31">
        <f>'P &amp; L breakdown'!H158</f>
        <v>0</v>
      </c>
      <c r="I20" s="257">
        <f>+C20*BS!$B$9</f>
        <v>0</v>
      </c>
      <c r="J20" s="257">
        <f>+D20*BS!$B$9</f>
        <v>0</v>
      </c>
      <c r="K20" s="257">
        <f>+E20*BS!$B$9</f>
        <v>0</v>
      </c>
      <c r="L20" s="257">
        <f>+F20*BS!$B$9</f>
        <v>0</v>
      </c>
      <c r="M20" s="257">
        <f>+G20*BS!$B$9</f>
        <v>0</v>
      </c>
    </row>
    <row r="21" spans="1:13">
      <c r="A21" s="34" t="s">
        <v>174</v>
      </c>
      <c r="B21" s="31">
        <f>'P &amp; L breakdown'!C172</f>
        <v>0</v>
      </c>
      <c r="C21" s="31">
        <f>'P &amp; L breakdown'!D172</f>
        <v>0</v>
      </c>
      <c r="D21" s="31">
        <f>'P &amp; L breakdown'!E172</f>
        <v>0</v>
      </c>
      <c r="E21" s="31">
        <f>'P &amp; L breakdown'!F172</f>
        <v>0</v>
      </c>
      <c r="F21" s="31">
        <f>'P &amp; L breakdown'!G172</f>
        <v>0</v>
      </c>
      <c r="G21" s="31">
        <f>'P &amp; L breakdown'!H172</f>
        <v>0</v>
      </c>
      <c r="I21" s="257">
        <f>+C21*BS!$B$9</f>
        <v>0</v>
      </c>
      <c r="J21" s="257">
        <f>+D21*BS!$B$9</f>
        <v>0</v>
      </c>
      <c r="K21" s="257">
        <f>+E21*BS!$B$9</f>
        <v>0</v>
      </c>
      <c r="L21" s="257">
        <f>+F21*BS!$B$9</f>
        <v>0</v>
      </c>
      <c r="M21" s="257">
        <f>+G21*BS!$B$9</f>
        <v>0</v>
      </c>
    </row>
    <row r="22" spans="1:13">
      <c r="A22" s="34" t="s">
        <v>84</v>
      </c>
      <c r="B22" s="31">
        <f>'P &amp; L breakdown'!C186</f>
        <v>0</v>
      </c>
      <c r="C22" s="31">
        <f>'P &amp; L breakdown'!D186</f>
        <v>0</v>
      </c>
      <c r="D22" s="31">
        <f>'P &amp; L breakdown'!E186</f>
        <v>0</v>
      </c>
      <c r="E22" s="31">
        <f>'P &amp; L breakdown'!F186</f>
        <v>0</v>
      </c>
      <c r="F22" s="31">
        <f>'P &amp; L breakdown'!G186</f>
        <v>0</v>
      </c>
      <c r="G22" s="31">
        <f>'P &amp; L breakdown'!H186</f>
        <v>0</v>
      </c>
      <c r="I22" s="257">
        <f>+C22*BS!$B$9</f>
        <v>0</v>
      </c>
      <c r="J22" s="257">
        <f>+D22*BS!$B$9</f>
        <v>0</v>
      </c>
      <c r="K22" s="257">
        <f>+E22*BS!$B$9</f>
        <v>0</v>
      </c>
      <c r="L22" s="257">
        <f>+F22*BS!$B$9</f>
        <v>0</v>
      </c>
      <c r="M22" s="257">
        <f>+G22*BS!$B$9</f>
        <v>0</v>
      </c>
    </row>
    <row r="23" spans="1:13">
      <c r="A23" s="35" t="s">
        <v>175</v>
      </c>
      <c r="B23" s="36">
        <f t="shared" ref="B23:G23" si="3">B18-B19-B20+B21+B22</f>
        <v>0</v>
      </c>
      <c r="C23" s="36">
        <f t="shared" si="3"/>
        <v>0</v>
      </c>
      <c r="D23" s="36">
        <f t="shared" si="3"/>
        <v>0</v>
      </c>
      <c r="E23" s="36">
        <f t="shared" si="3"/>
        <v>0</v>
      </c>
      <c r="F23" s="36">
        <f t="shared" si="3"/>
        <v>0</v>
      </c>
      <c r="G23" s="36">
        <f t="shared" si="3"/>
        <v>0</v>
      </c>
      <c r="I23" s="55">
        <f>I18-I19-I20+I21+I22</f>
        <v>0</v>
      </c>
      <c r="J23" s="55">
        <f>J18-J19-J20+J21+J22</f>
        <v>0</v>
      </c>
      <c r="K23" s="55">
        <f>K18-K19-K20+K21+K22</f>
        <v>0</v>
      </c>
      <c r="L23" s="55">
        <f>L18-L19-L20+L21+L22</f>
        <v>0</v>
      </c>
      <c r="M23" s="55">
        <f>M18-M19-M20+M21+M22</f>
        <v>0</v>
      </c>
    </row>
    <row r="24" spans="1:13">
      <c r="A24" s="34" t="s">
        <v>176</v>
      </c>
      <c r="B24" s="31">
        <f t="shared" ref="B24:G24" si="4">B13+B25</f>
        <v>0</v>
      </c>
      <c r="C24" s="31">
        <f t="shared" si="4"/>
        <v>0</v>
      </c>
      <c r="D24" s="31">
        <f t="shared" si="4"/>
        <v>0</v>
      </c>
      <c r="E24" s="31">
        <f t="shared" si="4"/>
        <v>0</v>
      </c>
      <c r="F24" s="31">
        <f t="shared" si="4"/>
        <v>0</v>
      </c>
      <c r="G24" s="31">
        <f t="shared" si="4"/>
        <v>0</v>
      </c>
      <c r="I24" s="31">
        <f>I13+I25</f>
        <v>0</v>
      </c>
      <c r="J24" s="31">
        <f>J13+J25</f>
        <v>0</v>
      </c>
      <c r="K24" s="31">
        <f>K13+K25</f>
        <v>0</v>
      </c>
      <c r="L24" s="31">
        <f>L13+L25</f>
        <v>0</v>
      </c>
      <c r="M24" s="31">
        <f>M13+M25</f>
        <v>0</v>
      </c>
    </row>
    <row r="25" spans="1:13">
      <c r="A25" s="34" t="s">
        <v>177</v>
      </c>
      <c r="B25" s="31">
        <f>'P &amp; L breakdown'!C65</f>
        <v>0</v>
      </c>
      <c r="C25" s="31">
        <f>'P &amp; L breakdown'!D65</f>
        <v>0</v>
      </c>
      <c r="D25" s="31">
        <f>'P &amp; L breakdown'!E65</f>
        <v>0</v>
      </c>
      <c r="E25" s="31">
        <f>'P &amp; L breakdown'!F65</f>
        <v>0</v>
      </c>
      <c r="F25" s="31">
        <f>'P &amp; L breakdown'!G65</f>
        <v>0</v>
      </c>
      <c r="G25" s="31">
        <f>'P &amp; L breakdown'!H65</f>
        <v>0</v>
      </c>
      <c r="I25" s="257">
        <f>+C25*BS!$B$9</f>
        <v>0</v>
      </c>
      <c r="J25" s="257">
        <f>+D25*BS!$B$9</f>
        <v>0</v>
      </c>
      <c r="K25" s="257">
        <f>+E25*BS!$B$9</f>
        <v>0</v>
      </c>
      <c r="L25" s="257">
        <f>+F25*BS!$B$9</f>
        <v>0</v>
      </c>
      <c r="M25" s="257">
        <f>+G25*BS!$B$9</f>
        <v>0</v>
      </c>
    </row>
    <row r="26" spans="1:13">
      <c r="A26" s="34"/>
      <c r="B26" s="31"/>
      <c r="C26" s="31"/>
      <c r="D26" s="31"/>
      <c r="E26" s="31"/>
      <c r="F26" s="31"/>
      <c r="G26" s="31"/>
      <c r="I26" s="47"/>
      <c r="J26" s="47"/>
      <c r="K26" s="47"/>
      <c r="L26" s="47"/>
      <c r="M26" s="47"/>
    </row>
    <row r="27" spans="1:13">
      <c r="A27" s="632" t="s">
        <v>40</v>
      </c>
      <c r="B27" s="632"/>
      <c r="C27" s="632"/>
      <c r="D27" s="632"/>
      <c r="E27" s="632"/>
      <c r="F27" s="632"/>
      <c r="G27" s="632"/>
      <c r="I27" s="47"/>
      <c r="J27" s="47"/>
      <c r="K27" s="47"/>
      <c r="L27" s="47"/>
      <c r="M27" s="47"/>
    </row>
    <row r="28" spans="1:13">
      <c r="A28" s="262" t="s">
        <v>178</v>
      </c>
      <c r="B28" s="263">
        <f t="shared" ref="B28:G28" si="5">B23</f>
        <v>0</v>
      </c>
      <c r="C28" s="263">
        <f t="shared" si="5"/>
        <v>0</v>
      </c>
      <c r="D28" s="263">
        <f t="shared" si="5"/>
        <v>0</v>
      </c>
      <c r="E28" s="263">
        <f t="shared" si="5"/>
        <v>0</v>
      </c>
      <c r="F28" s="263">
        <f t="shared" si="5"/>
        <v>0</v>
      </c>
      <c r="G28" s="263">
        <f t="shared" si="5"/>
        <v>0</v>
      </c>
      <c r="I28" s="47"/>
      <c r="J28" s="47"/>
      <c r="K28" s="47"/>
      <c r="L28" s="47"/>
      <c r="M28" s="47"/>
    </row>
    <row r="29" spans="1:13">
      <c r="A29" s="264" t="s">
        <v>40</v>
      </c>
      <c r="B29" s="265" t="str">
        <f t="shared" ref="B29:G29" si="6">IF(ROUND(B23,2)=ROUND(B28,2),"-","Check")</f>
        <v>-</v>
      </c>
      <c r="C29" s="265" t="str">
        <f t="shared" si="6"/>
        <v>-</v>
      </c>
      <c r="D29" s="265" t="str">
        <f t="shared" si="6"/>
        <v>-</v>
      </c>
      <c r="E29" s="265" t="str">
        <f t="shared" si="6"/>
        <v>-</v>
      </c>
      <c r="F29" s="265" t="str">
        <f t="shared" si="6"/>
        <v>-</v>
      </c>
      <c r="G29" s="265" t="str">
        <f t="shared" si="6"/>
        <v>-</v>
      </c>
      <c r="I29" s="47"/>
      <c r="J29" s="47"/>
      <c r="K29" s="47"/>
      <c r="L29" s="47"/>
      <c r="M29" s="47"/>
    </row>
    <row r="30" spans="1:13">
      <c r="A30" s="262" t="s">
        <v>179</v>
      </c>
      <c r="B30" s="263">
        <f>'P &amp; L breakdown'!C96+'P &amp; L breakdown'!C124</f>
        <v>0</v>
      </c>
      <c r="C30" s="263">
        <f>'P &amp; L breakdown'!D96+'P &amp; L breakdown'!D124</f>
        <v>0</v>
      </c>
      <c r="D30" s="263">
        <f>'P &amp; L breakdown'!E96+'P &amp; L breakdown'!E124</f>
        <v>0</v>
      </c>
      <c r="E30" s="263">
        <f>'P &amp; L breakdown'!F96+'P &amp; L breakdown'!F124</f>
        <v>0</v>
      </c>
      <c r="F30" s="263">
        <f>'P &amp; L breakdown'!G96+'P &amp; L breakdown'!G124</f>
        <v>0</v>
      </c>
      <c r="G30" s="263">
        <f>'P &amp; L breakdown'!H96+'P &amp; L breakdown'!H124</f>
        <v>0</v>
      </c>
      <c r="I30" s="47"/>
      <c r="J30" s="47"/>
      <c r="K30" s="47"/>
      <c r="L30" s="47"/>
      <c r="M30" s="47"/>
    </row>
    <row r="31" spans="1:13">
      <c r="A31" s="264" t="s">
        <v>40</v>
      </c>
      <c r="B31" s="266" t="str">
        <f>IF(ROUND('P &amp; L breakdown'!C96+'P &amp; L breakdown'!C124,2)=ROUND(B30,2),"-","Check")</f>
        <v>-</v>
      </c>
      <c r="C31" s="266" t="str">
        <f>IF(ROUND('P &amp; L breakdown'!D96+'P &amp; L breakdown'!D124,2)=ROUND(C30,2),"-","Check")</f>
        <v>-</v>
      </c>
      <c r="D31" s="266" t="str">
        <f>IF(ROUND('P &amp; L breakdown'!E96+'P &amp; L breakdown'!E124,2)=ROUND(D30,2),"-","Check")</f>
        <v>-</v>
      </c>
      <c r="E31" s="266" t="str">
        <f>IF(ROUND('P &amp; L breakdown'!F96+'P &amp; L breakdown'!F124,2)=ROUND(E30,2),"-","Check")</f>
        <v>-</v>
      </c>
      <c r="F31" s="266" t="str">
        <f>IF(ROUND('P &amp; L breakdown'!G96+'P &amp; L breakdown'!G124,2)=ROUND(F30,2),"-","Check")</f>
        <v>-</v>
      </c>
      <c r="G31" s="266" t="str">
        <f>IF(ROUND('P &amp; L breakdown'!H96+'P &amp; L breakdown'!H124,2)=ROUND(G30,2),"-","Check")</f>
        <v>-</v>
      </c>
      <c r="I31" s="47"/>
      <c r="J31" s="47"/>
      <c r="K31" s="47"/>
      <c r="L31" s="47"/>
      <c r="M31" s="47"/>
    </row>
    <row r="32" spans="1:13">
      <c r="A32" s="262" t="s">
        <v>180</v>
      </c>
      <c r="B32" s="263">
        <f>B8+B10+B15+'P &amp; L breakdown'!C186</f>
        <v>0</v>
      </c>
      <c r="C32" s="263">
        <f>C8+C10+C15+'P &amp; L breakdown'!D186</f>
        <v>0</v>
      </c>
      <c r="D32" s="263">
        <f>D8+D10+D15+'P &amp; L breakdown'!E186</f>
        <v>0</v>
      </c>
      <c r="E32" s="263">
        <f>E8+E10+E15+'P &amp; L breakdown'!F186</f>
        <v>0</v>
      </c>
      <c r="F32" s="263">
        <f>F8+F10+F15+'P &amp; L breakdown'!G186</f>
        <v>0</v>
      </c>
      <c r="G32" s="263">
        <f>G8+G10+G15+'P &amp; L breakdown'!H186</f>
        <v>0</v>
      </c>
      <c r="H32" s="32"/>
      <c r="I32" s="32"/>
      <c r="J32" s="47"/>
      <c r="K32" s="47"/>
      <c r="L32" s="47"/>
      <c r="M32" s="47"/>
    </row>
    <row r="33" spans="1:13">
      <c r="A33" s="264" t="s">
        <v>40</v>
      </c>
      <c r="B33" s="266" t="str">
        <f>IF(ROUND(B8+B10+B15+'P &amp; L breakdown'!C186,2)=ROUND(B32,2),"-","Check")</f>
        <v>-</v>
      </c>
      <c r="C33" s="266" t="str">
        <f>IF(ROUND(C8+C10+C15+'P &amp; L breakdown'!D186,2)=ROUND(C32,2),"-","Check")</f>
        <v>-</v>
      </c>
      <c r="D33" s="266" t="str">
        <f>IF(ROUND(D8+D10+D15+'P &amp; L breakdown'!E186,2)=ROUND(D32,2),"-","Check")</f>
        <v>-</v>
      </c>
      <c r="E33" s="266" t="str">
        <f>IF(ROUND(E8+E10+E15+'P &amp; L breakdown'!F186,2)=ROUND(E32,2),"-","Check")</f>
        <v>-</v>
      </c>
      <c r="F33" s="266" t="str">
        <f>IF(ROUND(F8+F10+F15+'P &amp; L breakdown'!G186,2)=ROUND(F32,2),"-","Check")</f>
        <v>-</v>
      </c>
      <c r="G33" s="266" t="str">
        <f>IF(ROUND(G8+G10+G15+'P &amp; L breakdown'!H186,2)=ROUND(G32,2),"-","Check")</f>
        <v>-</v>
      </c>
      <c r="H33" s="32"/>
      <c r="I33" s="32"/>
      <c r="J33" s="47"/>
      <c r="K33" s="47"/>
      <c r="L33" s="47"/>
      <c r="M33" s="47"/>
    </row>
    <row r="34" spans="1:13">
      <c r="A34" s="18"/>
      <c r="B34" s="267"/>
      <c r="C34" s="267"/>
      <c r="D34" s="267"/>
      <c r="E34" s="267"/>
      <c r="F34" s="267"/>
      <c r="G34" s="267"/>
      <c r="I34" s="47"/>
      <c r="J34" s="47"/>
      <c r="K34" s="47"/>
      <c r="L34" s="47"/>
      <c r="M34" s="47"/>
    </row>
    <row r="35" spans="1:13">
      <c r="A35" s="18"/>
      <c r="B35" s="267"/>
      <c r="C35" s="267"/>
      <c r="D35" s="267"/>
      <c r="E35" s="267"/>
      <c r="F35" s="267"/>
      <c r="G35" s="267"/>
      <c r="I35" s="47"/>
      <c r="J35" s="47"/>
      <c r="K35" s="47"/>
      <c r="L35" s="47"/>
      <c r="M35" s="47"/>
    </row>
    <row r="36" spans="1:13">
      <c r="A36" s="18"/>
      <c r="H36" s="18"/>
      <c r="I36" s="18"/>
      <c r="J36" s="18"/>
      <c r="K36" s="18"/>
    </row>
    <row r="37" spans="1:13">
      <c r="A37" s="18"/>
      <c r="B37" s="268"/>
      <c r="C37" s="268"/>
      <c r="D37" s="268"/>
      <c r="E37" s="268"/>
      <c r="F37" s="268"/>
      <c r="G37" s="268"/>
      <c r="H37" s="268"/>
      <c r="I37" s="268"/>
      <c r="J37" s="268"/>
      <c r="K37" s="268"/>
    </row>
    <row r="38" spans="1:13">
      <c r="A38" s="269"/>
      <c r="B38" s="269"/>
      <c r="C38" s="269"/>
      <c r="D38" s="269"/>
      <c r="E38" s="269"/>
      <c r="F38" s="17"/>
      <c r="G38" s="17"/>
      <c r="H38" s="17"/>
      <c r="I38" s="17"/>
      <c r="J38" s="17"/>
      <c r="K38" s="17"/>
    </row>
    <row r="39" spans="1:13">
      <c r="A39" s="18"/>
      <c r="B39" s="45"/>
      <c r="C39" s="267"/>
      <c r="D39" s="267"/>
      <c r="E39" s="267"/>
      <c r="F39" s="267"/>
      <c r="G39" s="267"/>
    </row>
    <row r="40" spans="1:13">
      <c r="A40" s="18"/>
      <c r="B40" s="45"/>
      <c r="C40" s="45"/>
      <c r="D40" s="45"/>
      <c r="E40" s="45"/>
      <c r="F40" s="45"/>
      <c r="G40" s="45"/>
    </row>
    <row r="41" spans="1:13">
      <c r="A41" s="18"/>
      <c r="B41" s="45"/>
      <c r="C41" s="45"/>
      <c r="D41" s="45"/>
      <c r="E41" s="45"/>
      <c r="F41" s="45"/>
      <c r="G41" s="45"/>
    </row>
    <row r="42" spans="1:13">
      <c r="A42" s="18"/>
      <c r="B42" s="45"/>
      <c r="C42" s="45"/>
      <c r="D42" s="45"/>
      <c r="E42" s="45"/>
      <c r="F42" s="45"/>
      <c r="G42" s="45"/>
    </row>
    <row r="43" spans="1:13">
      <c r="A43" s="18"/>
      <c r="B43" s="45"/>
      <c r="C43" s="45"/>
      <c r="D43" s="45"/>
      <c r="E43" s="45"/>
      <c r="F43" s="45"/>
      <c r="G43" s="45"/>
    </row>
    <row r="44" spans="1:13">
      <c r="A44" s="18"/>
      <c r="B44" s="45"/>
      <c r="C44" s="45"/>
      <c r="D44" s="45"/>
      <c r="E44" s="45"/>
      <c r="F44" s="45"/>
      <c r="G44" s="45"/>
    </row>
    <row r="45" spans="1:13">
      <c r="A45" s="18"/>
      <c r="B45" s="45"/>
      <c r="C45" s="45"/>
      <c r="D45" s="45"/>
      <c r="E45" s="45"/>
      <c r="F45" s="45"/>
      <c r="G45" s="45"/>
    </row>
    <row r="46" spans="1:13">
      <c r="A46" s="18"/>
      <c r="B46" s="45"/>
      <c r="C46" s="45"/>
      <c r="D46" s="45"/>
      <c r="E46" s="45"/>
      <c r="F46" s="45"/>
      <c r="G46" s="45"/>
    </row>
    <row r="47" spans="1:13">
      <c r="A47" s="18"/>
      <c r="B47" s="45"/>
      <c r="C47" s="45"/>
      <c r="D47" s="45"/>
      <c r="E47" s="45"/>
      <c r="F47" s="45"/>
      <c r="G47" s="45"/>
    </row>
    <row r="48" spans="1:13">
      <c r="A48" s="18"/>
      <c r="B48" s="45"/>
      <c r="C48" s="45"/>
      <c r="D48" s="45"/>
      <c r="E48" s="45"/>
      <c r="F48" s="45"/>
      <c r="G48" s="45"/>
    </row>
    <row r="49" spans="1:7">
      <c r="A49" s="18"/>
      <c r="B49" s="45"/>
      <c r="C49" s="45"/>
      <c r="D49" s="45"/>
      <c r="E49" s="45"/>
      <c r="F49" s="45"/>
      <c r="G49" s="45"/>
    </row>
    <row r="50" spans="1:7">
      <c r="A50" s="18"/>
      <c r="B50" s="45"/>
      <c r="C50" s="45"/>
      <c r="D50" s="45"/>
      <c r="E50" s="45"/>
      <c r="F50" s="45"/>
      <c r="G50" s="45"/>
    </row>
    <row r="51" spans="1:7">
      <c r="A51" s="45"/>
      <c r="B51" s="45"/>
      <c r="C51" s="45"/>
      <c r="D51" s="45"/>
      <c r="E51" s="45"/>
      <c r="F51" s="45"/>
      <c r="G51" s="45"/>
    </row>
    <row r="52" spans="1:7">
      <c r="A52" s="45"/>
      <c r="B52" s="45"/>
      <c r="C52" s="45"/>
      <c r="D52" s="45"/>
      <c r="E52" s="45"/>
      <c r="F52" s="45"/>
      <c r="G52" s="45"/>
    </row>
    <row r="53" spans="1:7">
      <c r="A53" s="45"/>
      <c r="B53" s="45"/>
      <c r="C53" s="45"/>
      <c r="D53" s="45"/>
      <c r="E53" s="45"/>
      <c r="F53" s="45"/>
      <c r="G53" s="45"/>
    </row>
    <row r="54" spans="1:7">
      <c r="A54" s="45"/>
      <c r="B54" s="45"/>
      <c r="C54" s="45"/>
      <c r="D54" s="45"/>
      <c r="E54" s="45"/>
      <c r="F54" s="45"/>
      <c r="G54" s="45"/>
    </row>
    <row r="55" spans="1:7">
      <c r="A55" s="45"/>
      <c r="B55" s="45"/>
      <c r="C55" s="45"/>
      <c r="D55" s="45"/>
      <c r="E55" s="45"/>
      <c r="F55" s="45"/>
      <c r="G55" s="45"/>
    </row>
    <row r="56" spans="1:7">
      <c r="A56" s="45"/>
      <c r="B56" s="45"/>
      <c r="C56" s="45"/>
      <c r="D56" s="45"/>
      <c r="E56" s="45"/>
      <c r="F56" s="45"/>
      <c r="G56" s="45"/>
    </row>
    <row r="57" spans="1:7">
      <c r="A57" s="45"/>
      <c r="B57" s="45"/>
      <c r="C57" s="45"/>
      <c r="D57" s="45"/>
      <c r="E57" s="45"/>
      <c r="F57" s="45"/>
      <c r="G57" s="45"/>
    </row>
    <row r="58" spans="1:7">
      <c r="A58" s="45"/>
      <c r="B58" s="45"/>
      <c r="C58" s="45"/>
      <c r="D58" s="45"/>
      <c r="E58" s="45"/>
      <c r="F58" s="45"/>
      <c r="G58" s="45"/>
    </row>
    <row r="59" spans="1:7">
      <c r="A59" s="45"/>
      <c r="B59" s="45"/>
      <c r="C59" s="45"/>
      <c r="D59" s="45"/>
      <c r="E59" s="45"/>
      <c r="F59" s="45"/>
      <c r="G59" s="45"/>
    </row>
    <row r="60" spans="1:7">
      <c r="A60" s="45"/>
      <c r="B60" s="45"/>
      <c r="C60" s="45"/>
      <c r="D60" s="45"/>
      <c r="E60" s="45"/>
      <c r="F60" s="45"/>
      <c r="G60" s="45"/>
    </row>
    <row r="61" spans="1:7">
      <c r="A61" s="18"/>
      <c r="B61" s="45"/>
      <c r="C61" s="45"/>
      <c r="D61" s="45"/>
      <c r="E61" s="45"/>
      <c r="F61" s="45"/>
      <c r="G61" s="45"/>
    </row>
    <row r="62" spans="1:7">
      <c r="A62" s="18"/>
      <c r="B62" s="45"/>
      <c r="C62" s="45"/>
      <c r="D62" s="45"/>
      <c r="E62" s="45"/>
      <c r="F62" s="45"/>
      <c r="G62" s="45"/>
    </row>
    <row r="63" spans="1:7">
      <c r="A63" s="18"/>
      <c r="B63" s="45"/>
      <c r="C63" s="45"/>
      <c r="D63" s="45"/>
      <c r="E63" s="45"/>
      <c r="F63" s="45"/>
      <c r="G63" s="45"/>
    </row>
    <row r="64" spans="1:7">
      <c r="A64" s="18"/>
      <c r="B64" s="45"/>
      <c r="C64" s="45"/>
      <c r="D64" s="45"/>
      <c r="E64" s="45"/>
      <c r="F64" s="45"/>
      <c r="G64" s="45"/>
    </row>
    <row r="65" spans="1:7">
      <c r="A65" s="18"/>
      <c r="B65" s="45"/>
      <c r="C65" s="45"/>
      <c r="D65" s="45"/>
      <c r="E65" s="45"/>
      <c r="F65" s="45"/>
      <c r="G65" s="45"/>
    </row>
    <row r="66" spans="1:7">
      <c r="A66" s="18"/>
      <c r="B66" s="45"/>
      <c r="C66" s="45"/>
      <c r="D66" s="45"/>
      <c r="E66" s="45"/>
      <c r="F66" s="45"/>
      <c r="G66" s="45"/>
    </row>
    <row r="67" spans="1:7" ht="15" customHeight="1">
      <c r="A67" s="270"/>
      <c r="B67" s="271"/>
      <c r="C67" s="271"/>
      <c r="D67" s="271"/>
      <c r="E67" s="271"/>
      <c r="F67" s="271"/>
      <c r="G67" s="271"/>
    </row>
    <row r="68" spans="1:7" ht="15" customHeight="1">
      <c r="A68" s="17"/>
      <c r="B68" s="272"/>
      <c r="C68" s="272"/>
      <c r="D68" s="272"/>
      <c r="E68" s="272"/>
      <c r="F68" s="272"/>
      <c r="G68" s="272"/>
    </row>
    <row r="69" spans="1:7">
      <c r="A69" s="269"/>
      <c r="B69" s="17"/>
      <c r="C69" s="17"/>
      <c r="D69" s="17"/>
      <c r="E69" s="17"/>
      <c r="F69" s="17"/>
      <c r="G69" s="17"/>
    </row>
    <row r="70" spans="1:7" ht="13.5" customHeight="1">
      <c r="A70" s="18"/>
      <c r="B70" s="45"/>
      <c r="C70" s="45"/>
      <c r="D70" s="45"/>
      <c r="E70" s="45"/>
      <c r="F70" s="45"/>
      <c r="G70" s="45"/>
    </row>
    <row r="71" spans="1:7">
      <c r="A71" s="18"/>
      <c r="B71" s="45"/>
      <c r="C71" s="45"/>
      <c r="D71" s="45"/>
      <c r="E71" s="45"/>
      <c r="F71" s="45"/>
      <c r="G71" s="45"/>
    </row>
    <row r="72" spans="1:7">
      <c r="A72" s="18"/>
      <c r="B72" s="45"/>
      <c r="C72" s="45"/>
      <c r="D72" s="45"/>
      <c r="E72" s="45"/>
      <c r="F72" s="45"/>
      <c r="G72" s="45"/>
    </row>
    <row r="73" spans="1:7">
      <c r="A73" s="18"/>
      <c r="B73" s="45"/>
      <c r="C73" s="45"/>
      <c r="D73" s="45"/>
      <c r="E73" s="45"/>
      <c r="F73" s="45"/>
      <c r="G73" s="45"/>
    </row>
    <row r="74" spans="1:7">
      <c r="A74" s="18"/>
      <c r="B74" s="45"/>
      <c r="C74" s="45"/>
      <c r="D74" s="45"/>
      <c r="E74" s="45"/>
      <c r="F74" s="45"/>
      <c r="G74" s="45"/>
    </row>
    <row r="75" spans="1:7">
      <c r="A75" s="18"/>
      <c r="B75" s="45"/>
      <c r="C75" s="45"/>
      <c r="D75" s="45"/>
      <c r="E75" s="45"/>
      <c r="F75" s="45"/>
      <c r="G75" s="45"/>
    </row>
    <row r="76" spans="1:7">
      <c r="A76" s="18"/>
      <c r="B76" s="45"/>
      <c r="C76" s="45"/>
      <c r="D76" s="45"/>
      <c r="E76" s="45"/>
      <c r="F76" s="45"/>
      <c r="G76" s="45"/>
    </row>
    <row r="77" spans="1:7">
      <c r="A77" s="18"/>
      <c r="B77" s="45"/>
      <c r="C77" s="45"/>
      <c r="D77" s="45"/>
      <c r="E77" s="45"/>
      <c r="F77" s="45"/>
      <c r="G77" s="45"/>
    </row>
    <row r="78" spans="1:7">
      <c r="A78" s="18"/>
      <c r="B78" s="45"/>
      <c r="C78" s="45"/>
      <c r="D78" s="45"/>
      <c r="E78" s="45"/>
      <c r="F78" s="45"/>
      <c r="G78" s="45"/>
    </row>
    <row r="79" spans="1:7">
      <c r="A79" s="18"/>
      <c r="B79" s="45"/>
      <c r="C79" s="45"/>
      <c r="D79" s="45"/>
      <c r="E79" s="45"/>
      <c r="F79" s="45"/>
      <c r="G79" s="45"/>
    </row>
    <row r="80" spans="1:7">
      <c r="A80" s="18"/>
      <c r="B80" s="45"/>
      <c r="C80" s="45"/>
      <c r="D80" s="45"/>
      <c r="E80" s="45"/>
      <c r="F80" s="45"/>
      <c r="G80" s="45"/>
    </row>
    <row r="81" spans="1:7">
      <c r="A81" s="18"/>
      <c r="B81" s="45"/>
      <c r="C81" s="45"/>
      <c r="D81" s="45"/>
      <c r="E81" s="45"/>
      <c r="F81" s="45"/>
      <c r="G81" s="45"/>
    </row>
    <row r="82" spans="1:7">
      <c r="A82" s="18"/>
      <c r="B82" s="45"/>
      <c r="C82" s="45"/>
      <c r="D82" s="45"/>
      <c r="E82" s="45"/>
      <c r="F82" s="45"/>
      <c r="G82" s="45"/>
    </row>
    <row r="83" spans="1:7">
      <c r="A83" s="18"/>
      <c r="B83" s="45"/>
      <c r="C83" s="45"/>
      <c r="D83" s="45"/>
      <c r="E83" s="45"/>
      <c r="F83" s="45"/>
      <c r="G83" s="45"/>
    </row>
    <row r="84" spans="1:7">
      <c r="A84" s="18"/>
      <c r="B84" s="45"/>
      <c r="C84" s="45"/>
      <c r="D84" s="45"/>
      <c r="E84" s="45"/>
      <c r="F84" s="45"/>
      <c r="G84" s="45"/>
    </row>
    <row r="85" spans="1:7">
      <c r="A85" s="18"/>
      <c r="B85" s="45"/>
      <c r="C85" s="45"/>
      <c r="D85" s="45"/>
      <c r="E85" s="45"/>
      <c r="F85" s="45"/>
      <c r="G85" s="45"/>
    </row>
    <row r="86" spans="1:7">
      <c r="A86" s="18"/>
      <c r="B86" s="45"/>
      <c r="C86" s="45"/>
      <c r="D86" s="45"/>
      <c r="E86" s="45"/>
      <c r="F86" s="45"/>
      <c r="G86" s="45"/>
    </row>
    <row r="87" spans="1:7">
      <c r="A87" s="18"/>
      <c r="B87" s="45"/>
      <c r="C87" s="45"/>
      <c r="D87" s="45"/>
      <c r="E87" s="45"/>
      <c r="F87" s="45"/>
      <c r="G87" s="45"/>
    </row>
    <row r="88" spans="1:7">
      <c r="A88" s="18"/>
      <c r="B88" s="45"/>
      <c r="C88" s="45"/>
      <c r="D88" s="45"/>
      <c r="E88" s="45"/>
      <c r="F88" s="45"/>
      <c r="G88" s="45"/>
    </row>
    <row r="89" spans="1:7">
      <c r="A89" s="18"/>
      <c r="B89" s="45"/>
      <c r="C89" s="45"/>
      <c r="D89" s="45"/>
      <c r="E89" s="45"/>
      <c r="F89" s="45"/>
      <c r="G89" s="45"/>
    </row>
    <row r="90" spans="1:7">
      <c r="A90" s="18"/>
      <c r="B90" s="45"/>
      <c r="C90" s="45"/>
      <c r="D90" s="45"/>
      <c r="E90" s="45"/>
      <c r="F90" s="45"/>
      <c r="G90" s="45"/>
    </row>
    <row r="91" spans="1:7">
      <c r="A91" s="18"/>
      <c r="B91" s="45"/>
      <c r="C91" s="45"/>
      <c r="D91" s="45"/>
      <c r="E91" s="45"/>
      <c r="F91" s="45"/>
      <c r="G91" s="45"/>
    </row>
    <row r="92" spans="1:7">
      <c r="A92" s="18"/>
      <c r="B92" s="45"/>
      <c r="C92" s="45"/>
      <c r="D92" s="45"/>
      <c r="E92" s="45"/>
      <c r="F92" s="45"/>
      <c r="G92" s="45"/>
    </row>
    <row r="93" spans="1:7">
      <c r="A93" s="18"/>
      <c r="B93" s="45"/>
      <c r="C93" s="45"/>
      <c r="D93" s="45"/>
      <c r="E93" s="45"/>
      <c r="F93" s="45"/>
      <c r="G93" s="45"/>
    </row>
    <row r="94" spans="1:7" ht="15" customHeight="1">
      <c r="A94" s="270"/>
      <c r="B94" s="271"/>
      <c r="C94" s="271"/>
      <c r="D94" s="271"/>
      <c r="E94" s="271"/>
      <c r="F94" s="271"/>
      <c r="G94" s="271"/>
    </row>
    <row r="95" spans="1:7" ht="15" customHeight="1">
      <c r="A95" s="17"/>
      <c r="B95" s="17"/>
      <c r="C95" s="17"/>
      <c r="D95" s="17"/>
      <c r="E95" s="17"/>
      <c r="F95" s="17"/>
      <c r="G95" s="17"/>
    </row>
    <row r="96" spans="1:7">
      <c r="A96" s="269"/>
      <c r="B96" s="17"/>
      <c r="C96" s="17"/>
      <c r="D96" s="17"/>
      <c r="E96" s="17"/>
      <c r="F96" s="17"/>
      <c r="G96" s="17"/>
    </row>
    <row r="97" spans="1:7">
      <c r="A97" s="18"/>
      <c r="B97" s="45"/>
      <c r="C97" s="45"/>
      <c r="D97" s="45"/>
      <c r="E97" s="45"/>
      <c r="F97" s="45"/>
      <c r="G97" s="45"/>
    </row>
    <row r="98" spans="1:7">
      <c r="A98" s="18"/>
      <c r="B98" s="45"/>
      <c r="C98" s="45"/>
      <c r="D98" s="45"/>
      <c r="E98" s="45"/>
      <c r="F98" s="45"/>
      <c r="G98" s="45"/>
    </row>
    <row r="99" spans="1:7">
      <c r="A99" s="45"/>
      <c r="B99" s="45"/>
      <c r="C99" s="45"/>
      <c r="D99" s="45"/>
      <c r="E99" s="45"/>
      <c r="F99" s="45"/>
      <c r="G99" s="45"/>
    </row>
    <row r="100" spans="1:7">
      <c r="A100" s="45"/>
      <c r="B100" s="45"/>
      <c r="C100" s="45"/>
      <c r="D100" s="45"/>
      <c r="E100" s="45"/>
      <c r="F100" s="45"/>
      <c r="G100" s="45"/>
    </row>
    <row r="101" spans="1:7">
      <c r="A101" s="45"/>
      <c r="B101" s="45"/>
      <c r="C101" s="45"/>
      <c r="D101" s="45"/>
      <c r="E101" s="45"/>
      <c r="F101" s="45"/>
      <c r="G101" s="45"/>
    </row>
    <row r="102" spans="1:7">
      <c r="A102" s="45"/>
      <c r="B102" s="45"/>
      <c r="C102" s="45"/>
      <c r="D102" s="45"/>
      <c r="E102" s="45"/>
      <c r="F102" s="45"/>
      <c r="G102" s="45"/>
    </row>
    <row r="103" spans="1:7">
      <c r="A103" s="45"/>
      <c r="B103" s="45"/>
      <c r="C103" s="45"/>
      <c r="D103" s="45"/>
      <c r="E103" s="45"/>
      <c r="F103" s="45"/>
      <c r="G103" s="45"/>
    </row>
    <row r="104" spans="1:7">
      <c r="A104" s="45"/>
      <c r="B104" s="45"/>
      <c r="C104" s="45"/>
      <c r="D104" s="45"/>
      <c r="E104" s="45"/>
      <c r="F104" s="45"/>
      <c r="G104" s="45"/>
    </row>
    <row r="105" spans="1:7">
      <c r="A105" s="45"/>
      <c r="B105" s="45"/>
      <c r="C105" s="45"/>
      <c r="D105" s="45"/>
      <c r="E105" s="45"/>
      <c r="F105" s="45"/>
      <c r="G105" s="45"/>
    </row>
    <row r="106" spans="1:7">
      <c r="A106" s="45"/>
      <c r="B106" s="45"/>
      <c r="C106" s="45"/>
      <c r="D106" s="45"/>
      <c r="E106" s="45"/>
      <c r="F106" s="45"/>
      <c r="G106" s="45"/>
    </row>
    <row r="107" spans="1:7">
      <c r="A107" s="45"/>
      <c r="B107" s="45"/>
      <c r="C107" s="45"/>
      <c r="D107" s="45"/>
      <c r="E107" s="45"/>
      <c r="F107" s="45"/>
      <c r="G107" s="45"/>
    </row>
    <row r="108" spans="1:7">
      <c r="A108" s="45"/>
      <c r="B108" s="45"/>
      <c r="C108" s="45"/>
      <c r="D108" s="45"/>
      <c r="E108" s="45"/>
      <c r="F108" s="45"/>
      <c r="G108" s="45"/>
    </row>
    <row r="109" spans="1:7" ht="15" customHeight="1">
      <c r="A109" s="270"/>
      <c r="B109" s="271"/>
      <c r="C109" s="271"/>
      <c r="D109" s="271"/>
      <c r="E109" s="271"/>
      <c r="F109" s="271"/>
      <c r="G109" s="271"/>
    </row>
    <row r="110" spans="1:7" ht="15" customHeight="1">
      <c r="A110" s="17"/>
      <c r="B110" s="17"/>
      <c r="C110" s="17"/>
      <c r="D110" s="17"/>
      <c r="E110" s="17"/>
      <c r="F110" s="17"/>
      <c r="G110" s="17"/>
    </row>
    <row r="111" spans="1:7">
      <c r="A111" s="17"/>
      <c r="B111" s="17"/>
      <c r="C111" s="17"/>
      <c r="D111" s="17"/>
      <c r="E111" s="17"/>
      <c r="F111" s="17"/>
      <c r="G111" s="17"/>
    </row>
    <row r="112" spans="1:7">
      <c r="A112" s="18"/>
      <c r="B112" s="273"/>
      <c r="C112" s="273"/>
      <c r="D112" s="273"/>
      <c r="E112" s="273"/>
      <c r="F112" s="45"/>
      <c r="G112" s="45"/>
    </row>
    <row r="113" spans="1:7">
      <c r="A113" s="18"/>
      <c r="B113" s="45"/>
      <c r="C113" s="45"/>
      <c r="D113" s="45"/>
      <c r="E113" s="45"/>
      <c r="F113" s="45"/>
      <c r="G113" s="45"/>
    </row>
    <row r="114" spans="1:7">
      <c r="A114" s="18"/>
      <c r="B114" s="45"/>
      <c r="C114" s="45"/>
      <c r="D114" s="45"/>
      <c r="E114" s="45"/>
      <c r="F114" s="45"/>
      <c r="G114" s="45"/>
    </row>
    <row r="115" spans="1:7">
      <c r="A115" s="18"/>
      <c r="B115" s="274"/>
      <c r="C115" s="274"/>
      <c r="D115" s="274"/>
      <c r="E115" s="274"/>
      <c r="F115" s="45"/>
      <c r="G115" s="45"/>
    </row>
    <row r="116" spans="1:7">
      <c r="A116" s="18"/>
      <c r="B116" s="274"/>
      <c r="C116" s="274"/>
      <c r="D116" s="274"/>
      <c r="E116" s="274"/>
      <c r="F116" s="275"/>
      <c r="G116" s="275"/>
    </row>
    <row r="117" spans="1:7">
      <c r="A117" s="18"/>
      <c r="B117" s="18"/>
      <c r="C117" s="18"/>
      <c r="D117" s="18"/>
      <c r="E117" s="18"/>
      <c r="F117" s="18"/>
      <c r="G117" s="18"/>
    </row>
    <row r="118" spans="1:7" ht="15" customHeight="1">
      <c r="A118" s="270"/>
      <c r="B118" s="276"/>
      <c r="C118" s="276"/>
      <c r="D118" s="276"/>
      <c r="E118" s="276"/>
      <c r="F118" s="276"/>
      <c r="G118" s="276"/>
    </row>
    <row r="119" spans="1:7" ht="15" customHeight="1">
      <c r="A119" s="17"/>
      <c r="B119" s="17"/>
      <c r="C119" s="17"/>
      <c r="D119" s="17"/>
      <c r="E119" s="17"/>
      <c r="F119" s="17"/>
      <c r="G119" s="17"/>
    </row>
    <row r="120" spans="1:7">
      <c r="A120" s="18"/>
      <c r="B120" s="18"/>
      <c r="C120" s="18"/>
      <c r="D120" s="18"/>
      <c r="E120" s="18"/>
      <c r="F120" s="18"/>
      <c r="G120" s="18"/>
    </row>
  </sheetData>
  <mergeCells count="1">
    <mergeCell ref="A27:G27"/>
  </mergeCells>
  <conditionalFormatting sqref="B29:G29">
    <cfRule type="containsText" dxfId="17" priority="2" operator="containsText" text="Check">
      <formula>NOT(ISERROR(SEARCH("Check",B29)))</formula>
    </cfRule>
  </conditionalFormatting>
  <conditionalFormatting sqref="B31:G31">
    <cfRule type="containsText" dxfId="16" priority="4" operator="containsText" text="Check">
      <formula>NOT(ISERROR(SEARCH("Check",B31)))</formula>
    </cfRule>
  </conditionalFormatting>
  <conditionalFormatting sqref="B33:G33">
    <cfRule type="containsText" dxfId="15" priority="5" operator="containsText" text="Check">
      <formula>NOT(ISERROR(SEARCH("Check",B33)))</formula>
    </cfRule>
  </conditionalFormatting>
  <hyperlinks>
    <hyperlink ref="A8" location="PL!A38" display="Cost of Sales " xr:uid="{00000000-0004-0000-0300-000000000000}"/>
    <hyperlink ref="A10" location="PL!A71" display="SG&amp;A Expenses " xr:uid="{00000000-0004-0000-0300-000001000000}"/>
    <hyperlink ref="A14" location="PL_LineItems!A5" display="Interest Income " xr:uid="{00000000-0004-0000-0300-000002000000}"/>
    <hyperlink ref="A15" location="PL_LineItems!A15" display="Interest Expense (net)" xr:uid="{00000000-0004-0000-0300-000003000000}"/>
    <hyperlink ref="A16" location="'CDM_P&amp;L &amp; CF'!A99" display="Non Operating Income / (Expense) " xr:uid="{00000000-0004-0000-0300-000004000000}"/>
    <hyperlink ref="A17" location="'CDM_P&amp;L &amp; CF'!A108" display="Other Income/(Expense)" xr:uid="{00000000-0004-0000-0300-000005000000}"/>
  </hyperlinks>
  <pageMargins left="0.7" right="0.7" top="0.75" bottom="0.75" header="0.511811023622047" footer="0.511811023622047"/>
  <pageSetup paperSize="9" scale="38" orientation="portrait" horizontalDpi="300" verticalDpi="300" r:id="rId1"/>
  <colBreaks count="1" manualBreakCount="1">
    <brk id="1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1:AMJ198"/>
  <sheetViews>
    <sheetView showGridLines="0" view="pageBreakPreview" zoomScale="95" zoomScaleNormal="70" zoomScalePageLayoutView="95" workbookViewId="0">
      <selection activeCell="C172" sqref="C172"/>
    </sheetView>
  </sheetViews>
  <sheetFormatPr defaultColWidth="8" defaultRowHeight="14" outlineLevelCol="1"/>
  <cols>
    <col min="1" max="1" width="8" style="220"/>
    <col min="2" max="2" width="33" style="219" customWidth="1"/>
    <col min="3" max="3" width="15" style="220" customWidth="1" outlineLevel="1"/>
    <col min="4" max="4" width="15" style="220" customWidth="1"/>
    <col min="5" max="5" width="14.7265625" style="220" customWidth="1"/>
    <col min="6" max="6" width="15.26953125" style="220" customWidth="1"/>
    <col min="7" max="7" width="15" style="220" customWidth="1"/>
    <col min="8" max="8" width="14.54296875" style="220" customWidth="1"/>
    <col min="9" max="9" width="35.26953125" style="220" customWidth="1"/>
    <col min="10" max="13" width="8" style="220"/>
    <col min="14" max="14" width="33" style="80" customWidth="1"/>
    <col min="15" max="15" width="13.7265625" style="80" customWidth="1" outlineLevel="1"/>
    <col min="16" max="16" width="16.6328125" style="80" customWidth="1"/>
    <col min="17" max="17" width="13.26953125" style="80" customWidth="1"/>
    <col min="18" max="18" width="12.453125" style="80" customWidth="1"/>
    <col min="19" max="19" width="13.453125" style="80" customWidth="1"/>
    <col min="20" max="20" width="12.90625" style="80" customWidth="1"/>
    <col min="21" max="21" width="32.6328125" style="80" customWidth="1"/>
    <col min="22" max="1024" width="8" style="220"/>
  </cols>
  <sheetData>
    <row r="1" spans="2:21" s="277" customFormat="1">
      <c r="B1" s="278"/>
      <c r="N1" s="80"/>
      <c r="O1" s="80"/>
      <c r="P1" s="80"/>
      <c r="Q1" s="80"/>
      <c r="R1" s="80"/>
      <c r="S1" s="80"/>
      <c r="T1" s="80"/>
      <c r="U1" s="80"/>
    </row>
    <row r="2" spans="2:21" s="80" customFormat="1">
      <c r="B2" s="177" t="s">
        <v>119</v>
      </c>
      <c r="C2" s="77"/>
      <c r="D2" s="77"/>
      <c r="E2" s="77"/>
      <c r="F2" s="77"/>
      <c r="G2" s="77"/>
      <c r="H2" s="77"/>
      <c r="I2" s="78"/>
      <c r="N2" s="279" t="s">
        <v>119</v>
      </c>
      <c r="O2" s="77"/>
      <c r="P2" s="77"/>
      <c r="Q2" s="77"/>
      <c r="R2" s="77"/>
      <c r="S2" s="77"/>
      <c r="T2" s="77"/>
      <c r="U2" s="78"/>
    </row>
    <row r="3" spans="2:21" s="80" customFormat="1">
      <c r="B3" s="79"/>
      <c r="I3" s="81"/>
      <c r="N3" s="280"/>
      <c r="U3" s="81"/>
    </row>
    <row r="4" spans="2:21" s="80" customFormat="1" ht="9.75" customHeight="1">
      <c r="B4" s="627" t="s">
        <v>120</v>
      </c>
      <c r="C4" s="631" t="str">
        <f>BS!$B$3</f>
        <v>0306612351</v>
      </c>
      <c r="D4" s="631"/>
      <c r="E4" s="631"/>
      <c r="F4" s="631"/>
      <c r="G4" s="631"/>
      <c r="H4" s="631"/>
      <c r="I4" s="631"/>
      <c r="N4" s="634" t="s">
        <v>120</v>
      </c>
      <c r="O4" s="631" t="str">
        <f>BS!$B$3</f>
        <v>0306612351</v>
      </c>
      <c r="P4" s="631"/>
      <c r="Q4" s="631"/>
      <c r="R4" s="631"/>
      <c r="S4" s="631"/>
      <c r="T4" s="631"/>
      <c r="U4" s="631"/>
    </row>
    <row r="5" spans="2:21" s="80" customFormat="1" ht="9.75" customHeight="1">
      <c r="B5" s="627"/>
      <c r="C5" s="631"/>
      <c r="D5" s="631"/>
      <c r="E5" s="631"/>
      <c r="F5" s="631"/>
      <c r="G5" s="631"/>
      <c r="H5" s="631"/>
      <c r="I5" s="631"/>
      <c r="N5" s="634"/>
      <c r="O5" s="631"/>
      <c r="P5" s="631"/>
      <c r="Q5" s="631"/>
      <c r="R5" s="631"/>
      <c r="S5" s="631"/>
      <c r="T5" s="631"/>
      <c r="U5" s="631"/>
    </row>
    <row r="6" spans="2:21" s="80" customFormat="1" ht="9.75" customHeight="1">
      <c r="B6" s="627" t="s">
        <v>121</v>
      </c>
      <c r="C6" s="626" t="str">
        <f>BS!$B$2</f>
        <v xml:space="preserve">Reliance India Limited </v>
      </c>
      <c r="D6" s="626"/>
      <c r="E6" s="626"/>
      <c r="F6" s="626"/>
      <c r="G6" s="626"/>
      <c r="H6" s="626"/>
      <c r="I6" s="626"/>
      <c r="N6" s="634" t="s">
        <v>121</v>
      </c>
      <c r="O6" s="626" t="str">
        <f>BS!$B$2</f>
        <v xml:space="preserve">Reliance India Limited </v>
      </c>
      <c r="P6" s="626"/>
      <c r="Q6" s="626"/>
      <c r="R6" s="626"/>
      <c r="S6" s="626"/>
      <c r="T6" s="626"/>
      <c r="U6" s="626"/>
    </row>
    <row r="7" spans="2:21" s="80" customFormat="1" ht="9.75" customHeight="1">
      <c r="B7" s="627"/>
      <c r="C7" s="626"/>
      <c r="D7" s="626"/>
      <c r="E7" s="626"/>
      <c r="F7" s="626"/>
      <c r="G7" s="626"/>
      <c r="H7" s="626"/>
      <c r="I7" s="626"/>
      <c r="N7" s="634"/>
      <c r="O7" s="626"/>
      <c r="P7" s="626"/>
      <c r="Q7" s="626"/>
      <c r="R7" s="626"/>
      <c r="S7" s="626"/>
      <c r="T7" s="626"/>
      <c r="U7" s="626"/>
    </row>
    <row r="8" spans="2:21" s="80" customFormat="1" ht="20.25" customHeight="1">
      <c r="B8" s="2" t="s">
        <v>122</v>
      </c>
      <c r="C8" s="626" t="str">
        <f>'BS (Assets) breakdown'!$C$8:$I$8</f>
        <v>Consolidated</v>
      </c>
      <c r="D8" s="626"/>
      <c r="E8" s="626"/>
      <c r="F8" s="626"/>
      <c r="G8" s="626"/>
      <c r="H8" s="626"/>
      <c r="I8" s="626"/>
      <c r="N8" s="1" t="s">
        <v>122</v>
      </c>
      <c r="O8" s="626" t="str">
        <f>C8</f>
        <v>Consolidated</v>
      </c>
      <c r="P8" s="626"/>
      <c r="Q8" s="626"/>
      <c r="R8" s="626"/>
      <c r="S8" s="626"/>
      <c r="T8" s="626"/>
      <c r="U8" s="626"/>
    </row>
    <row r="9" spans="2:21" s="80" customFormat="1" ht="9.75" customHeight="1">
      <c r="B9" s="627" t="s">
        <v>124</v>
      </c>
      <c r="C9" s="628" t="str">
        <f>BS!$B$7</f>
        <v>NZD</v>
      </c>
      <c r="D9" s="629" t="str">
        <f>BS!$B$8</f>
        <v>Thousands</v>
      </c>
      <c r="E9" s="633"/>
      <c r="F9" s="633"/>
      <c r="G9" s="633"/>
      <c r="H9" s="633"/>
      <c r="I9" s="633"/>
      <c r="N9" s="634" t="s">
        <v>124</v>
      </c>
      <c r="O9" s="628" t="str">
        <f>BS!$B$7</f>
        <v>NZD</v>
      </c>
      <c r="P9" s="629" t="str">
        <f>BS!$B$10</f>
        <v>Millions</v>
      </c>
      <c r="Q9" s="633"/>
      <c r="R9" s="633"/>
      <c r="S9" s="633"/>
      <c r="T9" s="633"/>
      <c r="U9" s="633"/>
    </row>
    <row r="10" spans="2:21" s="80" customFormat="1" ht="9.75" customHeight="1">
      <c r="B10" s="627"/>
      <c r="C10" s="628"/>
      <c r="D10" s="629"/>
      <c r="E10" s="633"/>
      <c r="F10" s="633"/>
      <c r="G10" s="633"/>
      <c r="H10" s="633"/>
      <c r="I10" s="633"/>
      <c r="N10" s="634"/>
      <c r="O10" s="628"/>
      <c r="P10" s="629"/>
      <c r="Q10" s="633"/>
      <c r="R10" s="633"/>
      <c r="S10" s="633"/>
      <c r="T10" s="633"/>
      <c r="U10" s="633"/>
    </row>
    <row r="11" spans="2:21">
      <c r="B11" s="212"/>
      <c r="I11" s="281"/>
      <c r="N11" s="282"/>
      <c r="U11" s="81"/>
    </row>
    <row r="12" spans="2:21" s="283" customFormat="1" ht="27.75" customHeight="1">
      <c r="B12" s="284" t="s">
        <v>181</v>
      </c>
      <c r="C12" s="285" t="str">
        <f>BS!$B$21</f>
        <v>2017/03</v>
      </c>
      <c r="D12" s="285" t="str">
        <f>BS!$C$21</f>
        <v>2018/03</v>
      </c>
      <c r="E12" s="285" t="str">
        <f>BS!$D$21</f>
        <v>2019/03</v>
      </c>
      <c r="F12" s="285" t="str">
        <f>BS!$E$21</f>
        <v>2020/03</v>
      </c>
      <c r="G12" s="285" t="str">
        <f>BS!$F$21</f>
        <v>2021/03</v>
      </c>
      <c r="H12" s="285" t="str">
        <f>BS!$G$21</f>
        <v>2022/03</v>
      </c>
      <c r="I12" s="286" t="s">
        <v>127</v>
      </c>
      <c r="N12" s="284" t="s">
        <v>181</v>
      </c>
      <c r="O12" s="285" t="str">
        <f>BS!$B$21</f>
        <v>2017/03</v>
      </c>
      <c r="P12" s="285" t="str">
        <f>BS!$C$21</f>
        <v>2018/03</v>
      </c>
      <c r="Q12" s="285" t="str">
        <f>BS!$D$21</f>
        <v>2019/03</v>
      </c>
      <c r="R12" s="285" t="str">
        <f>BS!$E$21</f>
        <v>2020/03</v>
      </c>
      <c r="S12" s="285" t="str">
        <f>BS!$F$21</f>
        <v>2021/03</v>
      </c>
      <c r="T12" s="285" t="str">
        <f>BS!$G$21</f>
        <v>2022/03</v>
      </c>
      <c r="U12" s="286" t="s">
        <v>127</v>
      </c>
    </row>
    <row r="13" spans="2:21" s="122" customFormat="1">
      <c r="B13" s="287" t="s">
        <v>182</v>
      </c>
      <c r="C13" s="288"/>
      <c r="D13" s="288"/>
      <c r="E13" s="288"/>
      <c r="F13" s="288"/>
      <c r="G13" s="288"/>
      <c r="H13" s="288"/>
      <c r="I13" s="289"/>
      <c r="N13" s="290" t="s">
        <v>182</v>
      </c>
      <c r="O13" s="291"/>
      <c r="P13" s="291"/>
      <c r="Q13" s="291"/>
      <c r="R13" s="291"/>
      <c r="S13" s="291"/>
      <c r="T13" s="291"/>
      <c r="U13" s="292"/>
    </row>
    <row r="14" spans="2:21" s="122" customFormat="1">
      <c r="B14" s="100" t="s">
        <v>183</v>
      </c>
      <c r="C14" s="101"/>
      <c r="D14" s="101"/>
      <c r="E14" s="101"/>
      <c r="F14" s="101"/>
      <c r="G14" s="101"/>
      <c r="H14" s="101"/>
      <c r="I14" s="293"/>
      <c r="N14" s="294" t="str">
        <f t="shared" ref="N14:N23" si="0">B14</f>
        <v>Sales</v>
      </c>
      <c r="O14" s="295"/>
      <c r="P14" s="295"/>
      <c r="Q14" s="295"/>
      <c r="R14" s="295"/>
      <c r="S14" s="295"/>
      <c r="T14" s="295"/>
      <c r="U14" s="296"/>
    </row>
    <row r="15" spans="2:21" s="122" customFormat="1">
      <c r="B15" s="106"/>
      <c r="C15" s="142"/>
      <c r="D15" s="142"/>
      <c r="E15" s="142"/>
      <c r="F15" s="142"/>
      <c r="G15" s="142"/>
      <c r="H15" s="142"/>
      <c r="I15" s="293"/>
      <c r="N15" s="297">
        <f t="shared" si="0"/>
        <v>0</v>
      </c>
      <c r="O15" s="196">
        <f>C15*BS!$B$9</f>
        <v>0</v>
      </c>
      <c r="P15" s="196">
        <f>D15*BS!$B$9</f>
        <v>0</v>
      </c>
      <c r="Q15" s="196">
        <f>E15*BS!$B$9</f>
        <v>0</v>
      </c>
      <c r="R15" s="196">
        <f>F15*BS!$B$9</f>
        <v>0</v>
      </c>
      <c r="S15" s="196">
        <f>G15*BS!$B$9</f>
        <v>0</v>
      </c>
      <c r="T15" s="196">
        <f>H15*BS!$B$9</f>
        <v>0</v>
      </c>
      <c r="U15" s="298">
        <f t="shared" ref="U15:U26" si="1">I15</f>
        <v>0</v>
      </c>
    </row>
    <row r="16" spans="2:21" s="122" customFormat="1">
      <c r="B16" s="106"/>
      <c r="C16" s="142"/>
      <c r="D16" s="142"/>
      <c r="E16" s="142"/>
      <c r="F16" s="142"/>
      <c r="G16" s="142"/>
      <c r="H16" s="142"/>
      <c r="I16" s="293"/>
      <c r="N16" s="297">
        <f t="shared" si="0"/>
        <v>0</v>
      </c>
      <c r="O16" s="196">
        <f>C16*BS!$B$9</f>
        <v>0</v>
      </c>
      <c r="P16" s="196">
        <f>D16*BS!$B$9</f>
        <v>0</v>
      </c>
      <c r="Q16" s="196">
        <f>E16*BS!$B$9</f>
        <v>0</v>
      </c>
      <c r="R16" s="196">
        <f>F16*BS!$B$9</f>
        <v>0</v>
      </c>
      <c r="S16" s="196">
        <f>G16*BS!$B$9</f>
        <v>0</v>
      </c>
      <c r="T16" s="196">
        <f>H16*BS!$B$9</f>
        <v>0</v>
      </c>
      <c r="U16" s="298">
        <f t="shared" si="1"/>
        <v>0</v>
      </c>
    </row>
    <row r="17" spans="1:21" s="122" customFormat="1">
      <c r="B17" s="106"/>
      <c r="C17" s="142"/>
      <c r="D17" s="142"/>
      <c r="E17" s="142"/>
      <c r="F17" s="142"/>
      <c r="G17" s="142"/>
      <c r="H17" s="142"/>
      <c r="I17" s="293"/>
      <c r="N17" s="297">
        <f t="shared" si="0"/>
        <v>0</v>
      </c>
      <c r="O17" s="196">
        <f>C17*BS!$B$9</f>
        <v>0</v>
      </c>
      <c r="P17" s="196">
        <f>D17*BS!$B$9</f>
        <v>0</v>
      </c>
      <c r="Q17" s="196">
        <f>E17*BS!$B$9</f>
        <v>0</v>
      </c>
      <c r="R17" s="196">
        <f>F17*BS!$B$9</f>
        <v>0</v>
      </c>
      <c r="S17" s="196">
        <f>G17*BS!$B$9</f>
        <v>0</v>
      </c>
      <c r="T17" s="196">
        <f>H17*BS!$B$9</f>
        <v>0</v>
      </c>
      <c r="U17" s="298">
        <f t="shared" si="1"/>
        <v>0</v>
      </c>
    </row>
    <row r="18" spans="1:21" s="122" customFormat="1">
      <c r="B18" s="106"/>
      <c r="C18" s="142"/>
      <c r="D18" s="142"/>
      <c r="E18" s="142"/>
      <c r="F18" s="142"/>
      <c r="G18" s="142"/>
      <c r="H18" s="142"/>
      <c r="I18" s="293"/>
      <c r="J18" s="203"/>
      <c r="N18" s="297">
        <f t="shared" si="0"/>
        <v>0</v>
      </c>
      <c r="O18" s="196">
        <f>C18*BS!$B$9</f>
        <v>0</v>
      </c>
      <c r="P18" s="196">
        <f>D18*BS!$B$9</f>
        <v>0</v>
      </c>
      <c r="Q18" s="196">
        <f>E18*BS!$B$9</f>
        <v>0</v>
      </c>
      <c r="R18" s="196">
        <f>F18*BS!$B$9</f>
        <v>0</v>
      </c>
      <c r="S18" s="196">
        <f>G18*BS!$B$9</f>
        <v>0</v>
      </c>
      <c r="T18" s="196">
        <f>H18*BS!$B$9</f>
        <v>0</v>
      </c>
      <c r="U18" s="298">
        <f t="shared" si="1"/>
        <v>0</v>
      </c>
    </row>
    <row r="19" spans="1:21" s="283" customFormat="1">
      <c r="A19" s="122"/>
      <c r="B19" s="106"/>
      <c r="C19" s="142"/>
      <c r="D19" s="142"/>
      <c r="E19" s="142"/>
      <c r="F19" s="142"/>
      <c r="G19" s="142"/>
      <c r="H19" s="142"/>
      <c r="I19" s="293"/>
      <c r="N19" s="297">
        <f t="shared" si="0"/>
        <v>0</v>
      </c>
      <c r="O19" s="196">
        <f>C19*BS!$B$9</f>
        <v>0</v>
      </c>
      <c r="P19" s="196">
        <f>D19*BS!$B$9</f>
        <v>0</v>
      </c>
      <c r="Q19" s="196">
        <f>E19*BS!$B$9</f>
        <v>0</v>
      </c>
      <c r="R19" s="196">
        <f>F19*BS!$B$9</f>
        <v>0</v>
      </c>
      <c r="S19" s="196">
        <f>G19*BS!$B$9</f>
        <v>0</v>
      </c>
      <c r="T19" s="196">
        <f>H19*BS!$B$9</f>
        <v>0</v>
      </c>
      <c r="U19" s="298">
        <f t="shared" si="1"/>
        <v>0</v>
      </c>
    </row>
    <row r="20" spans="1:21" s="283" customFormat="1">
      <c r="A20" s="122"/>
      <c r="B20" s="106"/>
      <c r="C20" s="142"/>
      <c r="D20" s="142"/>
      <c r="E20" s="142"/>
      <c r="F20" s="142"/>
      <c r="G20" s="142"/>
      <c r="H20" s="142"/>
      <c r="I20" s="293"/>
      <c r="N20" s="297">
        <f t="shared" si="0"/>
        <v>0</v>
      </c>
      <c r="O20" s="196">
        <f>C20*BS!$B$9</f>
        <v>0</v>
      </c>
      <c r="P20" s="196">
        <f>D20*BS!$B$9</f>
        <v>0</v>
      </c>
      <c r="Q20" s="196">
        <f>E20*BS!$B$9</f>
        <v>0</v>
      </c>
      <c r="R20" s="196">
        <f>F20*BS!$B$9</f>
        <v>0</v>
      </c>
      <c r="S20" s="196">
        <f>G20*BS!$B$9</f>
        <v>0</v>
      </c>
      <c r="T20" s="196">
        <f>H20*BS!$B$9</f>
        <v>0</v>
      </c>
      <c r="U20" s="298">
        <f t="shared" si="1"/>
        <v>0</v>
      </c>
    </row>
    <row r="21" spans="1:21" s="283" customFormat="1">
      <c r="A21" s="122"/>
      <c r="B21" s="106"/>
      <c r="C21" s="142"/>
      <c r="D21" s="142"/>
      <c r="E21" s="142"/>
      <c r="F21" s="142"/>
      <c r="G21" s="142"/>
      <c r="H21" s="142"/>
      <c r="I21" s="293"/>
      <c r="N21" s="297">
        <f t="shared" si="0"/>
        <v>0</v>
      </c>
      <c r="O21" s="196">
        <f>C21*BS!$B$9</f>
        <v>0</v>
      </c>
      <c r="P21" s="196">
        <f>D21*BS!$B$9</f>
        <v>0</v>
      </c>
      <c r="Q21" s="196">
        <f>E21*BS!$B$9</f>
        <v>0</v>
      </c>
      <c r="R21" s="196">
        <f>F21*BS!$B$9</f>
        <v>0</v>
      </c>
      <c r="S21" s="196">
        <f>G21*BS!$B$9</f>
        <v>0</v>
      </c>
      <c r="T21" s="196">
        <f>H21*BS!$B$9</f>
        <v>0</v>
      </c>
      <c r="U21" s="298">
        <f t="shared" si="1"/>
        <v>0</v>
      </c>
    </row>
    <row r="22" spans="1:21" s="283" customFormat="1">
      <c r="A22" s="122"/>
      <c r="B22" s="106"/>
      <c r="C22" s="142"/>
      <c r="D22" s="142"/>
      <c r="E22" s="142"/>
      <c r="F22" s="142"/>
      <c r="G22" s="142"/>
      <c r="H22" s="142"/>
      <c r="I22" s="293"/>
      <c r="N22" s="297">
        <f t="shared" si="0"/>
        <v>0</v>
      </c>
      <c r="O22" s="196">
        <f>C22*BS!$B$9</f>
        <v>0</v>
      </c>
      <c r="P22" s="196">
        <f>D22*BS!$B$9</f>
        <v>0</v>
      </c>
      <c r="Q22" s="196">
        <f>E22*BS!$B$9</f>
        <v>0</v>
      </c>
      <c r="R22" s="196">
        <f>F22*BS!$B$9</f>
        <v>0</v>
      </c>
      <c r="S22" s="196">
        <f>G22*BS!$B$9</f>
        <v>0</v>
      </c>
      <c r="T22" s="196">
        <f>H22*BS!$B$9</f>
        <v>0</v>
      </c>
      <c r="U22" s="298">
        <f t="shared" si="1"/>
        <v>0</v>
      </c>
    </row>
    <row r="23" spans="1:21" s="283" customFormat="1">
      <c r="A23" s="122"/>
      <c r="B23" s="106"/>
      <c r="C23" s="142"/>
      <c r="D23" s="142"/>
      <c r="E23" s="142"/>
      <c r="F23" s="142"/>
      <c r="G23" s="142"/>
      <c r="H23" s="142"/>
      <c r="I23" s="293"/>
      <c r="N23" s="297">
        <f t="shared" si="0"/>
        <v>0</v>
      </c>
      <c r="O23" s="196">
        <f>C23*BS!$B$9</f>
        <v>0</v>
      </c>
      <c r="P23" s="196">
        <f>D23*BS!$B$9</f>
        <v>0</v>
      </c>
      <c r="Q23" s="196">
        <f>E23*BS!$B$9</f>
        <v>0</v>
      </c>
      <c r="R23" s="196">
        <f>F23*BS!$B$9</f>
        <v>0</v>
      </c>
      <c r="S23" s="196">
        <f>G23*BS!$B$9</f>
        <v>0</v>
      </c>
      <c r="T23" s="196">
        <f>H23*BS!$B$9</f>
        <v>0</v>
      </c>
      <c r="U23" s="298">
        <f t="shared" si="1"/>
        <v>0</v>
      </c>
    </row>
    <row r="24" spans="1:21" s="283" customFormat="1">
      <c r="A24" s="122"/>
      <c r="B24" s="106"/>
      <c r="C24" s="142"/>
      <c r="D24" s="142"/>
      <c r="E24" s="142"/>
      <c r="F24" s="142"/>
      <c r="G24" s="142"/>
      <c r="H24" s="142"/>
      <c r="I24" s="293"/>
      <c r="N24" s="297"/>
      <c r="O24" s="196">
        <f>C24*BS!$B$9</f>
        <v>0</v>
      </c>
      <c r="P24" s="196">
        <f>D24*BS!$B$9</f>
        <v>0</v>
      </c>
      <c r="Q24" s="196">
        <f>E24*BS!$B$9</f>
        <v>0</v>
      </c>
      <c r="R24" s="196">
        <f>F24*BS!$B$9</f>
        <v>0</v>
      </c>
      <c r="S24" s="196">
        <f>G24*BS!$B$9</f>
        <v>0</v>
      </c>
      <c r="T24" s="196">
        <f>H24*BS!$B$9</f>
        <v>0</v>
      </c>
      <c r="U24" s="298">
        <f t="shared" si="1"/>
        <v>0</v>
      </c>
    </row>
    <row r="25" spans="1:21" s="283" customFormat="1">
      <c r="A25" s="122"/>
      <c r="B25" s="106"/>
      <c r="C25" s="142"/>
      <c r="D25" s="142"/>
      <c r="E25" s="142"/>
      <c r="F25" s="142"/>
      <c r="G25" s="142"/>
      <c r="H25" s="142"/>
      <c r="I25" s="293"/>
      <c r="N25" s="297">
        <f>B25</f>
        <v>0</v>
      </c>
      <c r="O25" s="196">
        <f>C25*BS!$B$9</f>
        <v>0</v>
      </c>
      <c r="P25" s="196">
        <f>D25*BS!$B$9</f>
        <v>0</v>
      </c>
      <c r="Q25" s="196">
        <f>E25*BS!$B$9</f>
        <v>0</v>
      </c>
      <c r="R25" s="196">
        <f>F25*BS!$B$9</f>
        <v>0</v>
      </c>
      <c r="S25" s="196">
        <f>G25*BS!$B$9</f>
        <v>0</v>
      </c>
      <c r="T25" s="196">
        <f>H25*BS!$B$9</f>
        <v>0</v>
      </c>
      <c r="U25" s="298">
        <f t="shared" si="1"/>
        <v>0</v>
      </c>
    </row>
    <row r="26" spans="1:21" s="283" customFormat="1">
      <c r="B26" s="100" t="s">
        <v>130</v>
      </c>
      <c r="C26" s="159">
        <f t="shared" ref="C26:H26" si="2">SUM(C15:C25)</f>
        <v>0</v>
      </c>
      <c r="D26" s="159">
        <f t="shared" si="2"/>
        <v>0</v>
      </c>
      <c r="E26" s="159">
        <f t="shared" si="2"/>
        <v>0</v>
      </c>
      <c r="F26" s="159">
        <f t="shared" si="2"/>
        <v>0</v>
      </c>
      <c r="G26" s="159">
        <f t="shared" si="2"/>
        <v>0</v>
      </c>
      <c r="H26" s="159">
        <f t="shared" si="2"/>
        <v>0</v>
      </c>
      <c r="I26" s="299"/>
      <c r="N26" s="294" t="str">
        <f>B26</f>
        <v>Total</v>
      </c>
      <c r="O26" s="202">
        <f>C26*BS!$B$9</f>
        <v>0</v>
      </c>
      <c r="P26" s="202">
        <f>D26*BS!$B$9</f>
        <v>0</v>
      </c>
      <c r="Q26" s="202">
        <f>E26*BS!$B$9</f>
        <v>0</v>
      </c>
      <c r="R26" s="202">
        <f>F26*BS!$B$9</f>
        <v>0</v>
      </c>
      <c r="S26" s="202">
        <f>G26*BS!$B$9</f>
        <v>0</v>
      </c>
      <c r="T26" s="202">
        <f>H26*BS!$B$9</f>
        <v>0</v>
      </c>
      <c r="U26" s="298">
        <f t="shared" si="1"/>
        <v>0</v>
      </c>
    </row>
    <row r="27" spans="1:21" s="283" customFormat="1">
      <c r="B27" s="106"/>
      <c r="C27" s="142"/>
      <c r="D27" s="142"/>
      <c r="E27" s="142"/>
      <c r="F27" s="142"/>
      <c r="G27" s="142"/>
      <c r="H27" s="142"/>
      <c r="I27" s="299"/>
      <c r="N27" s="300"/>
      <c r="O27" s="196"/>
      <c r="P27" s="196"/>
      <c r="Q27" s="196"/>
      <c r="R27" s="196"/>
      <c r="S27" s="196"/>
      <c r="T27" s="196"/>
      <c r="U27" s="298"/>
    </row>
    <row r="28" spans="1:21" s="283" customFormat="1">
      <c r="B28" s="100" t="s">
        <v>184</v>
      </c>
      <c r="C28" s="189"/>
      <c r="D28" s="189"/>
      <c r="E28" s="189"/>
      <c r="F28" s="189"/>
      <c r="G28" s="189"/>
      <c r="H28" s="189"/>
      <c r="I28" s="299"/>
      <c r="N28" s="294" t="str">
        <f t="shared" ref="N28:N53" si="3">B28</f>
        <v>COS Expenses</v>
      </c>
      <c r="O28" s="208"/>
      <c r="P28" s="208"/>
      <c r="Q28" s="208"/>
      <c r="R28" s="208"/>
      <c r="S28" s="208"/>
      <c r="T28" s="208"/>
      <c r="U28" s="298"/>
    </row>
    <row r="29" spans="1:21" s="283" customFormat="1">
      <c r="A29" s="122"/>
      <c r="B29" s="106"/>
      <c r="C29" s="142"/>
      <c r="D29" s="142"/>
      <c r="E29" s="142"/>
      <c r="F29" s="142"/>
      <c r="G29" s="142"/>
      <c r="H29" s="142"/>
      <c r="I29" s="299"/>
      <c r="N29" s="297">
        <f t="shared" si="3"/>
        <v>0</v>
      </c>
      <c r="O29" s="196">
        <f>C29*BS!$B$9</f>
        <v>0</v>
      </c>
      <c r="P29" s="196">
        <f>D29*BS!$B$9</f>
        <v>0</v>
      </c>
      <c r="Q29" s="196">
        <f>E29*BS!$B$9</f>
        <v>0</v>
      </c>
      <c r="R29" s="196">
        <f>F29*BS!$B$9</f>
        <v>0</v>
      </c>
      <c r="S29" s="196">
        <f>G29*BS!$B$9</f>
        <v>0</v>
      </c>
      <c r="T29" s="196">
        <f>H29*BS!$B$9</f>
        <v>0</v>
      </c>
      <c r="U29" s="298">
        <f t="shared" ref="U29:U53" si="4">I29</f>
        <v>0</v>
      </c>
    </row>
    <row r="30" spans="1:21" s="283" customFormat="1">
      <c r="A30" s="122"/>
      <c r="B30" s="106"/>
      <c r="C30" s="142"/>
      <c r="D30" s="142"/>
      <c r="E30" s="142"/>
      <c r="F30" s="142"/>
      <c r="G30" s="142"/>
      <c r="H30" s="142"/>
      <c r="I30" s="299"/>
      <c r="N30" s="297">
        <f t="shared" si="3"/>
        <v>0</v>
      </c>
      <c r="O30" s="196">
        <f>C30*BS!$B$9</f>
        <v>0</v>
      </c>
      <c r="P30" s="196">
        <f>D30*BS!$B$9</f>
        <v>0</v>
      </c>
      <c r="Q30" s="196">
        <f>E30*BS!$B$9</f>
        <v>0</v>
      </c>
      <c r="R30" s="196">
        <f>F30*BS!$B$9</f>
        <v>0</v>
      </c>
      <c r="S30" s="196">
        <f>G30*BS!$B$9</f>
        <v>0</v>
      </c>
      <c r="T30" s="196">
        <f>H30*BS!$B$9</f>
        <v>0</v>
      </c>
      <c r="U30" s="298">
        <f t="shared" si="4"/>
        <v>0</v>
      </c>
    </row>
    <row r="31" spans="1:21" s="283" customFormat="1">
      <c r="A31" s="122"/>
      <c r="B31" s="106"/>
      <c r="C31" s="142"/>
      <c r="D31" s="142"/>
      <c r="E31" s="142"/>
      <c r="F31" s="142"/>
      <c r="G31" s="142"/>
      <c r="H31" s="142"/>
      <c r="I31" s="299"/>
      <c r="N31" s="297">
        <f t="shared" si="3"/>
        <v>0</v>
      </c>
      <c r="O31" s="196">
        <f>C31*BS!$B$9</f>
        <v>0</v>
      </c>
      <c r="P31" s="196">
        <f>D31*BS!$B$9</f>
        <v>0</v>
      </c>
      <c r="Q31" s="196">
        <f>E31*BS!$B$9</f>
        <v>0</v>
      </c>
      <c r="R31" s="196">
        <f>F31*BS!$B$9</f>
        <v>0</v>
      </c>
      <c r="S31" s="196">
        <f>G31*BS!$B$9</f>
        <v>0</v>
      </c>
      <c r="T31" s="196">
        <f>H31*BS!$B$9</f>
        <v>0</v>
      </c>
      <c r="U31" s="298">
        <f t="shared" si="4"/>
        <v>0</v>
      </c>
    </row>
    <row r="32" spans="1:21" s="283" customFormat="1">
      <c r="A32" s="122"/>
      <c r="B32" s="106"/>
      <c r="C32" s="142"/>
      <c r="D32" s="142"/>
      <c r="E32" s="142"/>
      <c r="F32" s="142"/>
      <c r="G32" s="142"/>
      <c r="H32" s="142"/>
      <c r="I32" s="299"/>
      <c r="N32" s="297">
        <f t="shared" si="3"/>
        <v>0</v>
      </c>
      <c r="O32" s="196">
        <f>C32*BS!$B$9</f>
        <v>0</v>
      </c>
      <c r="P32" s="196">
        <f>D32*BS!$B$9</f>
        <v>0</v>
      </c>
      <c r="Q32" s="196">
        <f>E32*BS!$B$9</f>
        <v>0</v>
      </c>
      <c r="R32" s="196">
        <f>F32*BS!$B$9</f>
        <v>0</v>
      </c>
      <c r="S32" s="196">
        <f>G32*BS!$B$9</f>
        <v>0</v>
      </c>
      <c r="T32" s="196">
        <f>H32*BS!$B$9</f>
        <v>0</v>
      </c>
      <c r="U32" s="298">
        <f t="shared" si="4"/>
        <v>0</v>
      </c>
    </row>
    <row r="33" spans="1:21" s="283" customFormat="1">
      <c r="A33" s="122"/>
      <c r="B33" s="106"/>
      <c r="C33" s="142"/>
      <c r="D33" s="142"/>
      <c r="E33" s="142"/>
      <c r="F33" s="142"/>
      <c r="G33" s="142"/>
      <c r="H33" s="142"/>
      <c r="I33" s="299"/>
      <c r="N33" s="297">
        <f t="shared" si="3"/>
        <v>0</v>
      </c>
      <c r="O33" s="196">
        <f>C33*BS!$B$9</f>
        <v>0</v>
      </c>
      <c r="P33" s="196">
        <f>D33*BS!$B$9</f>
        <v>0</v>
      </c>
      <c r="Q33" s="196">
        <f>E33*BS!$B$9</f>
        <v>0</v>
      </c>
      <c r="R33" s="196">
        <f>F33*BS!$B$9</f>
        <v>0</v>
      </c>
      <c r="S33" s="196">
        <f>G33*BS!$B$9</f>
        <v>0</v>
      </c>
      <c r="T33" s="196">
        <f>H33*BS!$B$9</f>
        <v>0</v>
      </c>
      <c r="U33" s="298">
        <f t="shared" si="4"/>
        <v>0</v>
      </c>
    </row>
    <row r="34" spans="1:21" s="283" customFormat="1">
      <c r="A34" s="122"/>
      <c r="B34" s="106"/>
      <c r="C34" s="142"/>
      <c r="D34" s="142"/>
      <c r="E34" s="142"/>
      <c r="F34" s="142"/>
      <c r="G34" s="142"/>
      <c r="H34" s="142"/>
      <c r="I34" s="299"/>
      <c r="N34" s="297">
        <f t="shared" si="3"/>
        <v>0</v>
      </c>
      <c r="O34" s="196">
        <f>C34*BS!$B$9</f>
        <v>0</v>
      </c>
      <c r="P34" s="196">
        <f>D34*BS!$B$9</f>
        <v>0</v>
      </c>
      <c r="Q34" s="196">
        <f>E34*BS!$B$9</f>
        <v>0</v>
      </c>
      <c r="R34" s="196">
        <f>F34*BS!$B$9</f>
        <v>0</v>
      </c>
      <c r="S34" s="196">
        <f>G34*BS!$B$9</f>
        <v>0</v>
      </c>
      <c r="T34" s="196">
        <f>H34*BS!$B$9</f>
        <v>0</v>
      </c>
      <c r="U34" s="298">
        <f t="shared" si="4"/>
        <v>0</v>
      </c>
    </row>
    <row r="35" spans="1:21" s="283" customFormat="1">
      <c r="A35" s="122"/>
      <c r="B35" s="106"/>
      <c r="C35" s="142"/>
      <c r="D35" s="142"/>
      <c r="E35" s="142"/>
      <c r="F35" s="142"/>
      <c r="G35" s="142"/>
      <c r="H35" s="142"/>
      <c r="I35" s="299"/>
      <c r="N35" s="297">
        <f t="shared" si="3"/>
        <v>0</v>
      </c>
      <c r="O35" s="196">
        <f>C35*BS!$B$9</f>
        <v>0</v>
      </c>
      <c r="P35" s="196">
        <f>D35*BS!$B$9</f>
        <v>0</v>
      </c>
      <c r="Q35" s="196">
        <f>E35*BS!$B$9</f>
        <v>0</v>
      </c>
      <c r="R35" s="196">
        <f>F35*BS!$B$9</f>
        <v>0</v>
      </c>
      <c r="S35" s="196">
        <f>G35*BS!$B$9</f>
        <v>0</v>
      </c>
      <c r="T35" s="196">
        <f>H35*BS!$B$9</f>
        <v>0</v>
      </c>
      <c r="U35" s="298">
        <f t="shared" si="4"/>
        <v>0</v>
      </c>
    </row>
    <row r="36" spans="1:21" s="283" customFormat="1">
      <c r="A36" s="122"/>
      <c r="B36" s="106"/>
      <c r="C36" s="142"/>
      <c r="D36" s="142"/>
      <c r="E36" s="142"/>
      <c r="F36" s="142"/>
      <c r="G36" s="142"/>
      <c r="H36" s="142"/>
      <c r="I36" s="299"/>
      <c r="N36" s="297">
        <f t="shared" si="3"/>
        <v>0</v>
      </c>
      <c r="O36" s="196">
        <f>C36*BS!$B$9</f>
        <v>0</v>
      </c>
      <c r="P36" s="196">
        <f>D36*BS!$B$9</f>
        <v>0</v>
      </c>
      <c r="Q36" s="196">
        <f>E36*BS!$B$9</f>
        <v>0</v>
      </c>
      <c r="R36" s="196">
        <f>F36*BS!$B$9</f>
        <v>0</v>
      </c>
      <c r="S36" s="196">
        <f>G36*BS!$B$9</f>
        <v>0</v>
      </c>
      <c r="T36" s="196">
        <f>H36*BS!$B$9</f>
        <v>0</v>
      </c>
      <c r="U36" s="298">
        <f t="shared" si="4"/>
        <v>0</v>
      </c>
    </row>
    <row r="37" spans="1:21" s="283" customFormat="1">
      <c r="A37" s="122"/>
      <c r="B37" s="106"/>
      <c r="C37" s="142"/>
      <c r="D37" s="142"/>
      <c r="E37" s="142"/>
      <c r="F37" s="142"/>
      <c r="G37" s="142"/>
      <c r="H37" s="142"/>
      <c r="I37" s="299"/>
      <c r="N37" s="297">
        <f t="shared" si="3"/>
        <v>0</v>
      </c>
      <c r="O37" s="196">
        <f>C37*BS!$B$9</f>
        <v>0</v>
      </c>
      <c r="P37" s="196">
        <f>D37*BS!$B$9</f>
        <v>0</v>
      </c>
      <c r="Q37" s="196">
        <f>E37*BS!$B$9</f>
        <v>0</v>
      </c>
      <c r="R37" s="196">
        <f>F37*BS!$B$9</f>
        <v>0</v>
      </c>
      <c r="S37" s="196">
        <f>G37*BS!$B$9</f>
        <v>0</v>
      </c>
      <c r="T37" s="196">
        <f>H37*BS!$B$9</f>
        <v>0</v>
      </c>
      <c r="U37" s="298">
        <f t="shared" si="4"/>
        <v>0</v>
      </c>
    </row>
    <row r="38" spans="1:21" s="283" customFormat="1">
      <c r="A38" s="122"/>
      <c r="B38" s="106"/>
      <c r="C38" s="142"/>
      <c r="D38" s="142"/>
      <c r="E38" s="142"/>
      <c r="F38" s="142"/>
      <c r="G38" s="142"/>
      <c r="H38" s="142"/>
      <c r="I38" s="299"/>
      <c r="N38" s="297">
        <f t="shared" si="3"/>
        <v>0</v>
      </c>
      <c r="O38" s="196">
        <f>C38*BS!$B$9</f>
        <v>0</v>
      </c>
      <c r="P38" s="196">
        <f>D38*BS!$B$9</f>
        <v>0</v>
      </c>
      <c r="Q38" s="196">
        <f>E38*BS!$B$9</f>
        <v>0</v>
      </c>
      <c r="R38" s="196">
        <f>F38*BS!$B$9</f>
        <v>0</v>
      </c>
      <c r="S38" s="196">
        <f>G38*BS!$B$9</f>
        <v>0</v>
      </c>
      <c r="T38" s="196">
        <f>H38*BS!$B$9</f>
        <v>0</v>
      </c>
      <c r="U38" s="298">
        <f t="shared" si="4"/>
        <v>0</v>
      </c>
    </row>
    <row r="39" spans="1:21" s="283" customFormat="1">
      <c r="A39" s="122"/>
      <c r="B39" s="106"/>
      <c r="C39" s="142"/>
      <c r="D39" s="142"/>
      <c r="E39" s="142"/>
      <c r="F39" s="142"/>
      <c r="G39" s="142"/>
      <c r="H39" s="142"/>
      <c r="I39" s="299"/>
      <c r="N39" s="297">
        <f t="shared" si="3"/>
        <v>0</v>
      </c>
      <c r="O39" s="196">
        <f>C39*BS!$B$9</f>
        <v>0</v>
      </c>
      <c r="P39" s="196">
        <f>D39*BS!$B$9</f>
        <v>0</v>
      </c>
      <c r="Q39" s="196">
        <f>E39*BS!$B$9</f>
        <v>0</v>
      </c>
      <c r="R39" s="196">
        <f>F39*BS!$B$9</f>
        <v>0</v>
      </c>
      <c r="S39" s="196">
        <f>G39*BS!$B$9</f>
        <v>0</v>
      </c>
      <c r="T39" s="196">
        <f>H39*BS!$B$9</f>
        <v>0</v>
      </c>
      <c r="U39" s="298">
        <f t="shared" si="4"/>
        <v>0</v>
      </c>
    </row>
    <row r="40" spans="1:21" s="283" customFormat="1">
      <c r="A40" s="122"/>
      <c r="B40" s="106"/>
      <c r="C40" s="142"/>
      <c r="D40" s="142"/>
      <c r="E40" s="142"/>
      <c r="F40" s="142"/>
      <c r="G40" s="142"/>
      <c r="H40" s="142"/>
      <c r="I40" s="299"/>
      <c r="N40" s="297">
        <f t="shared" si="3"/>
        <v>0</v>
      </c>
      <c r="O40" s="196">
        <f>C40*BS!$B$9</f>
        <v>0</v>
      </c>
      <c r="P40" s="196">
        <f>D40*BS!$B$9</f>
        <v>0</v>
      </c>
      <c r="Q40" s="196">
        <f>E40*BS!$B$9</f>
        <v>0</v>
      </c>
      <c r="R40" s="196">
        <f>F40*BS!$B$9</f>
        <v>0</v>
      </c>
      <c r="S40" s="196">
        <f>G40*BS!$B$9</f>
        <v>0</v>
      </c>
      <c r="T40" s="196">
        <f>H40*BS!$B$9</f>
        <v>0</v>
      </c>
      <c r="U40" s="298">
        <f t="shared" si="4"/>
        <v>0</v>
      </c>
    </row>
    <row r="41" spans="1:21" s="283" customFormat="1">
      <c r="A41" s="122"/>
      <c r="B41" s="106"/>
      <c r="C41" s="142"/>
      <c r="D41" s="142"/>
      <c r="E41" s="142"/>
      <c r="F41" s="142"/>
      <c r="G41" s="142"/>
      <c r="H41" s="142"/>
      <c r="I41" s="299"/>
      <c r="N41" s="297">
        <f t="shared" si="3"/>
        <v>0</v>
      </c>
      <c r="O41" s="196">
        <f>C41*BS!$B$9</f>
        <v>0</v>
      </c>
      <c r="P41" s="196">
        <f>D41*BS!$B$9</f>
        <v>0</v>
      </c>
      <c r="Q41" s="196">
        <f>E41*BS!$B$9</f>
        <v>0</v>
      </c>
      <c r="R41" s="196">
        <f>F41*BS!$B$9</f>
        <v>0</v>
      </c>
      <c r="S41" s="196">
        <f>G41*BS!$B$9</f>
        <v>0</v>
      </c>
      <c r="T41" s="196">
        <f>H41*BS!$B$9</f>
        <v>0</v>
      </c>
      <c r="U41" s="298">
        <f t="shared" si="4"/>
        <v>0</v>
      </c>
    </row>
    <row r="42" spans="1:21" s="283" customFormat="1">
      <c r="B42" s="123" t="s">
        <v>185</v>
      </c>
      <c r="C42" s="142"/>
      <c r="D42" s="142"/>
      <c r="E42" s="142"/>
      <c r="F42" s="142"/>
      <c r="G42" s="142"/>
      <c r="H42" s="142"/>
      <c r="I42" s="299"/>
      <c r="N42" s="300" t="str">
        <f t="shared" si="3"/>
        <v>Adjustments:</v>
      </c>
      <c r="O42" s="196">
        <f>C42*BS!$B$9</f>
        <v>0</v>
      </c>
      <c r="P42" s="196">
        <f>D42*BS!$B$9</f>
        <v>0</v>
      </c>
      <c r="Q42" s="196">
        <f>E42*BS!$B$9</f>
        <v>0</v>
      </c>
      <c r="R42" s="196">
        <f>F42*BS!$B$9</f>
        <v>0</v>
      </c>
      <c r="S42" s="196">
        <f>G42*BS!$B$9</f>
        <v>0</v>
      </c>
      <c r="T42" s="196">
        <f>H42*BS!$B$9</f>
        <v>0</v>
      </c>
      <c r="U42" s="298">
        <f t="shared" si="4"/>
        <v>0</v>
      </c>
    </row>
    <row r="43" spans="1:21" s="283" customFormat="1">
      <c r="A43" s="122"/>
      <c r="B43" s="106" t="s">
        <v>186</v>
      </c>
      <c r="C43" s="142"/>
      <c r="D43" s="142"/>
      <c r="E43" s="142"/>
      <c r="F43" s="142"/>
      <c r="G43" s="142"/>
      <c r="H43" s="142"/>
      <c r="I43" s="299"/>
      <c r="N43" s="297" t="str">
        <f t="shared" si="3"/>
        <v xml:space="preserve">Power and fuel </v>
      </c>
      <c r="O43" s="196">
        <f>C43*BS!$B$9</f>
        <v>0</v>
      </c>
      <c r="P43" s="196">
        <f>D43*BS!$B$9</f>
        <v>0</v>
      </c>
      <c r="Q43" s="196">
        <f>E43*BS!$B$9</f>
        <v>0</v>
      </c>
      <c r="R43" s="196">
        <f>F43*BS!$B$9</f>
        <v>0</v>
      </c>
      <c r="S43" s="196">
        <f>G43*BS!$B$9</f>
        <v>0</v>
      </c>
      <c r="T43" s="196">
        <f>H43*BS!$B$9</f>
        <v>0</v>
      </c>
      <c r="U43" s="298">
        <f t="shared" si="4"/>
        <v>0</v>
      </c>
    </row>
    <row r="44" spans="1:21" s="283" customFormat="1">
      <c r="A44" s="122"/>
      <c r="B44" s="106"/>
      <c r="C44" s="142"/>
      <c r="D44" s="142"/>
      <c r="E44" s="142"/>
      <c r="F44" s="142"/>
      <c r="G44" s="142"/>
      <c r="H44" s="142"/>
      <c r="I44" s="299"/>
      <c r="N44" s="297">
        <f t="shared" si="3"/>
        <v>0</v>
      </c>
      <c r="O44" s="196">
        <f>C44*BS!$B$9</f>
        <v>0</v>
      </c>
      <c r="P44" s="196">
        <f>D44*BS!$B$9</f>
        <v>0</v>
      </c>
      <c r="Q44" s="196">
        <f>E44*BS!$B$9</f>
        <v>0</v>
      </c>
      <c r="R44" s="196">
        <f>F44*BS!$B$9</f>
        <v>0</v>
      </c>
      <c r="S44" s="196">
        <f>G44*BS!$B$9</f>
        <v>0</v>
      </c>
      <c r="T44" s="196">
        <f>H44*BS!$B$9</f>
        <v>0</v>
      </c>
      <c r="U44" s="298">
        <f t="shared" si="4"/>
        <v>0</v>
      </c>
    </row>
    <row r="45" spans="1:21" s="283" customFormat="1">
      <c r="A45" s="122"/>
      <c r="B45" s="106"/>
      <c r="C45" s="142"/>
      <c r="D45" s="142"/>
      <c r="E45" s="142"/>
      <c r="F45" s="142"/>
      <c r="G45" s="142"/>
      <c r="H45" s="142"/>
      <c r="I45" s="299"/>
      <c r="N45" s="297">
        <f t="shared" si="3"/>
        <v>0</v>
      </c>
      <c r="O45" s="196">
        <f>C45*BS!$B$9</f>
        <v>0</v>
      </c>
      <c r="P45" s="196">
        <f>D45*BS!$B$9</f>
        <v>0</v>
      </c>
      <c r="Q45" s="196">
        <f>E45*BS!$B$9</f>
        <v>0</v>
      </c>
      <c r="R45" s="196">
        <f>F45*BS!$B$9</f>
        <v>0</v>
      </c>
      <c r="S45" s="196">
        <f>G45*BS!$B$9</f>
        <v>0</v>
      </c>
      <c r="T45" s="196">
        <f>H45*BS!$B$9</f>
        <v>0</v>
      </c>
      <c r="U45" s="298">
        <f t="shared" si="4"/>
        <v>0</v>
      </c>
    </row>
    <row r="46" spans="1:21" s="283" customFormat="1">
      <c r="A46" s="122"/>
      <c r="B46" s="106"/>
      <c r="C46" s="142"/>
      <c r="D46" s="142"/>
      <c r="E46" s="142"/>
      <c r="F46" s="142"/>
      <c r="G46" s="142"/>
      <c r="H46" s="142"/>
      <c r="I46" s="299"/>
      <c r="N46" s="297">
        <f t="shared" si="3"/>
        <v>0</v>
      </c>
      <c r="O46" s="196">
        <f>C46*BS!$B$9</f>
        <v>0</v>
      </c>
      <c r="P46" s="196">
        <f>D46*BS!$B$9</f>
        <v>0</v>
      </c>
      <c r="Q46" s="196">
        <f>E46*BS!$B$9</f>
        <v>0</v>
      </c>
      <c r="R46" s="196">
        <f>F46*BS!$B$9</f>
        <v>0</v>
      </c>
      <c r="S46" s="196">
        <f>G46*BS!$B$9</f>
        <v>0</v>
      </c>
      <c r="T46" s="196">
        <f>H46*BS!$B$9</f>
        <v>0</v>
      </c>
      <c r="U46" s="298">
        <f t="shared" si="4"/>
        <v>0</v>
      </c>
    </row>
    <row r="47" spans="1:21" s="283" customFormat="1">
      <c r="A47" s="122"/>
      <c r="B47" s="106"/>
      <c r="C47" s="142"/>
      <c r="D47" s="142"/>
      <c r="E47" s="142"/>
      <c r="F47" s="142"/>
      <c r="G47" s="142"/>
      <c r="H47" s="142"/>
      <c r="I47" s="299"/>
      <c r="N47" s="297">
        <f t="shared" si="3"/>
        <v>0</v>
      </c>
      <c r="O47" s="196">
        <f>C47*BS!$B$9</f>
        <v>0</v>
      </c>
      <c r="P47" s="196">
        <f>D47*BS!$B$9</f>
        <v>0</v>
      </c>
      <c r="Q47" s="196">
        <f>E47*BS!$B$9</f>
        <v>0</v>
      </c>
      <c r="R47" s="196">
        <f>F47*BS!$B$9</f>
        <v>0</v>
      </c>
      <c r="S47" s="196">
        <f>G47*BS!$B$9</f>
        <v>0</v>
      </c>
      <c r="T47" s="196">
        <f>H47*BS!$B$9</f>
        <v>0</v>
      </c>
      <c r="U47" s="298">
        <f t="shared" si="4"/>
        <v>0</v>
      </c>
    </row>
    <row r="48" spans="1:21" s="283" customFormat="1">
      <c r="A48" s="122"/>
      <c r="B48" s="106"/>
      <c r="C48" s="142"/>
      <c r="D48" s="142"/>
      <c r="E48" s="142"/>
      <c r="F48" s="142"/>
      <c r="G48" s="142"/>
      <c r="H48" s="142"/>
      <c r="I48" s="299"/>
      <c r="K48" s="301"/>
      <c r="N48" s="297">
        <f t="shared" si="3"/>
        <v>0</v>
      </c>
      <c r="O48" s="196">
        <f>C48*BS!$B$9</f>
        <v>0</v>
      </c>
      <c r="P48" s="196">
        <f>D48*BS!$B$9</f>
        <v>0</v>
      </c>
      <c r="Q48" s="196">
        <f>E48*BS!$B$9</f>
        <v>0</v>
      </c>
      <c r="R48" s="196">
        <f>F48*BS!$B$9</f>
        <v>0</v>
      </c>
      <c r="S48" s="196">
        <f>G48*BS!$B$9</f>
        <v>0</v>
      </c>
      <c r="T48" s="196">
        <f>H48*BS!$B$9</f>
        <v>0</v>
      </c>
      <c r="U48" s="298">
        <f t="shared" si="4"/>
        <v>0</v>
      </c>
    </row>
    <row r="49" spans="1:21" s="283" customFormat="1">
      <c r="A49" s="122"/>
      <c r="B49" s="106"/>
      <c r="C49" s="142"/>
      <c r="D49" s="142"/>
      <c r="E49" s="142"/>
      <c r="F49" s="142"/>
      <c r="G49" s="142"/>
      <c r="H49" s="142"/>
      <c r="I49" s="299"/>
      <c r="N49" s="297">
        <f t="shared" si="3"/>
        <v>0</v>
      </c>
      <c r="O49" s="196">
        <f>C49*BS!$B$9</f>
        <v>0</v>
      </c>
      <c r="P49" s="196">
        <f>D49*BS!$B$9</f>
        <v>0</v>
      </c>
      <c r="Q49" s="196">
        <f>E49*BS!$B$9</f>
        <v>0</v>
      </c>
      <c r="R49" s="196">
        <f>F49*BS!$B$9</f>
        <v>0</v>
      </c>
      <c r="S49" s="196">
        <f>G49*BS!$B$9</f>
        <v>0</v>
      </c>
      <c r="T49" s="196">
        <f>H49*BS!$B$9</f>
        <v>0</v>
      </c>
      <c r="U49" s="298">
        <f t="shared" si="4"/>
        <v>0</v>
      </c>
    </row>
    <row r="50" spans="1:21" s="283" customFormat="1">
      <c r="A50" s="122"/>
      <c r="B50" s="123"/>
      <c r="C50" s="142"/>
      <c r="D50" s="142"/>
      <c r="E50" s="142"/>
      <c r="F50" s="142"/>
      <c r="G50" s="142"/>
      <c r="H50" s="142"/>
      <c r="I50" s="299"/>
      <c r="N50" s="297">
        <f t="shared" si="3"/>
        <v>0</v>
      </c>
      <c r="O50" s="196">
        <f>C50*BS!$B$9</f>
        <v>0</v>
      </c>
      <c r="P50" s="196">
        <f>D50*BS!$B$9</f>
        <v>0</v>
      </c>
      <c r="Q50" s="196">
        <f>E50*BS!$B$9</f>
        <v>0</v>
      </c>
      <c r="R50" s="196">
        <f>F50*BS!$B$9</f>
        <v>0</v>
      </c>
      <c r="S50" s="196">
        <f>G50*BS!$B$9</f>
        <v>0</v>
      </c>
      <c r="T50" s="196">
        <f>H50*BS!$B$9</f>
        <v>0</v>
      </c>
      <c r="U50" s="298">
        <f t="shared" si="4"/>
        <v>0</v>
      </c>
    </row>
    <row r="51" spans="1:21" s="283" customFormat="1">
      <c r="A51" s="122"/>
      <c r="B51" s="123"/>
      <c r="C51" s="142"/>
      <c r="D51" s="142"/>
      <c r="E51" s="142"/>
      <c r="F51" s="142"/>
      <c r="G51" s="142"/>
      <c r="H51" s="142"/>
      <c r="I51" s="299"/>
      <c r="N51" s="297">
        <f t="shared" si="3"/>
        <v>0</v>
      </c>
      <c r="O51" s="196">
        <f>C51*BS!$B$9</f>
        <v>0</v>
      </c>
      <c r="P51" s="196">
        <f>D51*BS!$B$9</f>
        <v>0</v>
      </c>
      <c r="Q51" s="196">
        <f>E51*BS!$B$9</f>
        <v>0</v>
      </c>
      <c r="R51" s="196">
        <f>F51*BS!$B$9</f>
        <v>0</v>
      </c>
      <c r="S51" s="196">
        <f>G51*BS!$B$9</f>
        <v>0</v>
      </c>
      <c r="T51" s="196">
        <f>H51*BS!$B$9</f>
        <v>0</v>
      </c>
      <c r="U51" s="298">
        <f t="shared" si="4"/>
        <v>0</v>
      </c>
    </row>
    <row r="52" spans="1:21" s="283" customFormat="1">
      <c r="A52" s="122"/>
      <c r="B52" s="123"/>
      <c r="C52" s="142"/>
      <c r="D52" s="142"/>
      <c r="E52" s="142"/>
      <c r="F52" s="142"/>
      <c r="G52" s="142"/>
      <c r="H52" s="142"/>
      <c r="I52" s="299"/>
      <c r="N52" s="297">
        <f t="shared" si="3"/>
        <v>0</v>
      </c>
      <c r="O52" s="196">
        <f>C52*BS!$B$9</f>
        <v>0</v>
      </c>
      <c r="P52" s="196">
        <f>D52*BS!$B$9</f>
        <v>0</v>
      </c>
      <c r="Q52" s="196">
        <f>E52*BS!$B$9</f>
        <v>0</v>
      </c>
      <c r="R52" s="196">
        <f>F52*BS!$B$9</f>
        <v>0</v>
      </c>
      <c r="S52" s="196">
        <f>G52*BS!$B$9</f>
        <v>0</v>
      </c>
      <c r="T52" s="196">
        <f>H52*BS!$B$9</f>
        <v>0</v>
      </c>
      <c r="U52" s="298">
        <f t="shared" si="4"/>
        <v>0</v>
      </c>
    </row>
    <row r="53" spans="1:21" s="283" customFormat="1">
      <c r="B53" s="100" t="s">
        <v>128</v>
      </c>
      <c r="C53" s="159">
        <f t="shared" ref="C53:H53" si="5">SUM(C29:C52)</f>
        <v>0</v>
      </c>
      <c r="D53" s="159">
        <f t="shared" si="5"/>
        <v>0</v>
      </c>
      <c r="E53" s="159">
        <f t="shared" si="5"/>
        <v>0</v>
      </c>
      <c r="F53" s="159">
        <f t="shared" si="5"/>
        <v>0</v>
      </c>
      <c r="G53" s="159">
        <f t="shared" si="5"/>
        <v>0</v>
      </c>
      <c r="H53" s="159">
        <f t="shared" si="5"/>
        <v>0</v>
      </c>
      <c r="I53" s="299"/>
      <c r="N53" s="294" t="str">
        <f t="shared" si="3"/>
        <v xml:space="preserve">Total </v>
      </c>
      <c r="O53" s="202">
        <f>C53*BS!$B$9</f>
        <v>0</v>
      </c>
      <c r="P53" s="202">
        <f>D53*BS!$B$9</f>
        <v>0</v>
      </c>
      <c r="Q53" s="202">
        <f>E53*BS!$B$9</f>
        <v>0</v>
      </c>
      <c r="R53" s="202">
        <f>F53*BS!$B$9</f>
        <v>0</v>
      </c>
      <c r="S53" s="202">
        <f>G53*BS!$B$9</f>
        <v>0</v>
      </c>
      <c r="T53" s="202">
        <f>H53*BS!$B$9</f>
        <v>0</v>
      </c>
      <c r="U53" s="298">
        <f t="shared" si="4"/>
        <v>0</v>
      </c>
    </row>
    <row r="54" spans="1:21" s="283" customFormat="1">
      <c r="B54" s="123"/>
      <c r="C54" s="142"/>
      <c r="D54" s="142"/>
      <c r="E54" s="142"/>
      <c r="F54" s="142"/>
      <c r="G54" s="142"/>
      <c r="H54" s="142"/>
      <c r="I54" s="299"/>
      <c r="N54" s="300"/>
      <c r="O54" s="196"/>
      <c r="P54" s="196"/>
      <c r="Q54" s="196"/>
      <c r="R54" s="196"/>
      <c r="S54" s="196"/>
      <c r="T54" s="196"/>
      <c r="U54" s="298"/>
    </row>
    <row r="55" spans="1:21" s="283" customFormat="1">
      <c r="A55" s="122"/>
      <c r="B55" s="302" t="s">
        <v>187</v>
      </c>
      <c r="C55" s="189"/>
      <c r="D55" s="189"/>
      <c r="E55" s="189"/>
      <c r="F55" s="189"/>
      <c r="G55" s="189"/>
      <c r="H55" s="189"/>
      <c r="I55" s="299"/>
      <c r="N55" s="294" t="str">
        <f t="shared" ref="N55:N64" si="6">B55</f>
        <v>SG&amp;A expenses</v>
      </c>
      <c r="O55" s="208">
        <f>C55*BS!$B$9</f>
        <v>0</v>
      </c>
      <c r="P55" s="208">
        <f>D55*BS!$B$9</f>
        <v>0</v>
      </c>
      <c r="Q55" s="208">
        <f>E55*BS!$B$9</f>
        <v>0</v>
      </c>
      <c r="R55" s="208">
        <f>F55*BS!$B$9</f>
        <v>0</v>
      </c>
      <c r="S55" s="208">
        <f>G55*BS!$B$9</f>
        <v>0</v>
      </c>
      <c r="T55" s="208">
        <f>H55*BS!$B$9</f>
        <v>0</v>
      </c>
      <c r="U55" s="298">
        <f t="shared" ref="U55:U77" si="7">I55</f>
        <v>0</v>
      </c>
    </row>
    <row r="56" spans="1:21" s="283" customFormat="1">
      <c r="A56" s="122"/>
      <c r="B56" s="106"/>
      <c r="C56" s="142"/>
      <c r="D56" s="142"/>
      <c r="E56" s="142"/>
      <c r="F56" s="142"/>
      <c r="G56" s="142"/>
      <c r="H56" s="142"/>
      <c r="I56" s="299"/>
      <c r="N56" s="297">
        <f t="shared" si="6"/>
        <v>0</v>
      </c>
      <c r="O56" s="196">
        <f>C56*BS!$B$9</f>
        <v>0</v>
      </c>
      <c r="P56" s="196">
        <f>D56*BS!$B$9</f>
        <v>0</v>
      </c>
      <c r="Q56" s="196">
        <f>E56*BS!$B$9</f>
        <v>0</v>
      </c>
      <c r="R56" s="196">
        <f>F56*BS!$B$9</f>
        <v>0</v>
      </c>
      <c r="S56" s="196">
        <f>G56*BS!$B$9</f>
        <v>0</v>
      </c>
      <c r="T56" s="196">
        <f>H56*BS!$B$9</f>
        <v>0</v>
      </c>
      <c r="U56" s="298">
        <f t="shared" si="7"/>
        <v>0</v>
      </c>
    </row>
    <row r="57" spans="1:21" s="283" customFormat="1">
      <c r="A57" s="122"/>
      <c r="B57" s="106"/>
      <c r="C57" s="142"/>
      <c r="D57" s="142"/>
      <c r="E57" s="142"/>
      <c r="F57" s="142"/>
      <c r="G57" s="142"/>
      <c r="H57" s="142"/>
      <c r="I57" s="299"/>
      <c r="N57" s="297">
        <f t="shared" si="6"/>
        <v>0</v>
      </c>
      <c r="O57" s="196">
        <f>C57*BS!$B$9</f>
        <v>0</v>
      </c>
      <c r="P57" s="196">
        <f>D57*BS!$B$9</f>
        <v>0</v>
      </c>
      <c r="Q57" s="196">
        <f>E57*BS!$B$9</f>
        <v>0</v>
      </c>
      <c r="R57" s="196">
        <f>F57*BS!$B$9</f>
        <v>0</v>
      </c>
      <c r="S57" s="196">
        <f>G57*BS!$B$9</f>
        <v>0</v>
      </c>
      <c r="T57" s="196">
        <f>H57*BS!$B$9</f>
        <v>0</v>
      </c>
      <c r="U57" s="298">
        <f t="shared" si="7"/>
        <v>0</v>
      </c>
    </row>
    <row r="58" spans="1:21" s="283" customFormat="1">
      <c r="A58" s="122"/>
      <c r="B58" s="106"/>
      <c r="C58" s="142"/>
      <c r="D58" s="142"/>
      <c r="E58" s="142"/>
      <c r="F58" s="142"/>
      <c r="G58" s="142"/>
      <c r="H58" s="142"/>
      <c r="I58" s="299"/>
      <c r="N58" s="297">
        <f t="shared" si="6"/>
        <v>0</v>
      </c>
      <c r="O58" s="196">
        <f>C58*BS!$B$9</f>
        <v>0</v>
      </c>
      <c r="P58" s="196">
        <f>D58*BS!$B$9</f>
        <v>0</v>
      </c>
      <c r="Q58" s="196">
        <f>E58*BS!$B$9</f>
        <v>0</v>
      </c>
      <c r="R58" s="196">
        <f>F58*BS!$B$9</f>
        <v>0</v>
      </c>
      <c r="S58" s="196">
        <f>G58*BS!$B$9</f>
        <v>0</v>
      </c>
      <c r="T58" s="196">
        <f>H58*BS!$B$9</f>
        <v>0</v>
      </c>
      <c r="U58" s="298">
        <f t="shared" si="7"/>
        <v>0</v>
      </c>
    </row>
    <row r="59" spans="1:21" s="283" customFormat="1">
      <c r="A59" s="122"/>
      <c r="B59" s="106"/>
      <c r="C59" s="142"/>
      <c r="D59" s="142"/>
      <c r="E59" s="142"/>
      <c r="F59" s="142"/>
      <c r="G59" s="142"/>
      <c r="H59" s="142"/>
      <c r="I59" s="299"/>
      <c r="N59" s="297">
        <f t="shared" si="6"/>
        <v>0</v>
      </c>
      <c r="O59" s="196">
        <f>C59*BS!$B$9</f>
        <v>0</v>
      </c>
      <c r="P59" s="196">
        <f>D59*BS!$B$9</f>
        <v>0</v>
      </c>
      <c r="Q59" s="196">
        <f>E59*BS!$B$9</f>
        <v>0</v>
      </c>
      <c r="R59" s="196">
        <f>F59*BS!$B$9</f>
        <v>0</v>
      </c>
      <c r="S59" s="196">
        <f>G59*BS!$B$9</f>
        <v>0</v>
      </c>
      <c r="T59" s="196">
        <f>H59*BS!$B$9</f>
        <v>0</v>
      </c>
      <c r="U59" s="298">
        <f t="shared" si="7"/>
        <v>0</v>
      </c>
    </row>
    <row r="60" spans="1:21" s="283" customFormat="1">
      <c r="A60" s="122"/>
      <c r="B60" s="106"/>
      <c r="C60" s="142"/>
      <c r="D60" s="142"/>
      <c r="E60" s="142"/>
      <c r="F60" s="142"/>
      <c r="G60" s="142"/>
      <c r="H60" s="142"/>
      <c r="I60" s="299"/>
      <c r="N60" s="297">
        <f t="shared" si="6"/>
        <v>0</v>
      </c>
      <c r="O60" s="196">
        <f>C60*BS!$B$9</f>
        <v>0</v>
      </c>
      <c r="P60" s="196">
        <f>D60*BS!$B$9</f>
        <v>0</v>
      </c>
      <c r="Q60" s="196">
        <f>E60*BS!$B$9</f>
        <v>0</v>
      </c>
      <c r="R60" s="196">
        <f>F60*BS!$B$9</f>
        <v>0</v>
      </c>
      <c r="S60" s="196">
        <f>G60*BS!$B$9</f>
        <v>0</v>
      </c>
      <c r="T60" s="196">
        <f>H60*BS!$B$9</f>
        <v>0</v>
      </c>
      <c r="U60" s="298">
        <f t="shared" si="7"/>
        <v>0</v>
      </c>
    </row>
    <row r="61" spans="1:21" s="283" customFormat="1">
      <c r="A61" s="122"/>
      <c r="B61" s="106"/>
      <c r="C61" s="142"/>
      <c r="D61" s="142"/>
      <c r="E61" s="142"/>
      <c r="F61" s="142"/>
      <c r="G61" s="142"/>
      <c r="H61" s="142"/>
      <c r="I61" s="299"/>
      <c r="N61" s="297">
        <f t="shared" si="6"/>
        <v>0</v>
      </c>
      <c r="O61" s="196">
        <f>C61*BS!$B$9</f>
        <v>0</v>
      </c>
      <c r="P61" s="196">
        <f>D61*BS!$B$9</f>
        <v>0</v>
      </c>
      <c r="Q61" s="196">
        <f>E61*BS!$B$9</f>
        <v>0</v>
      </c>
      <c r="R61" s="196">
        <f>F61*BS!$B$9</f>
        <v>0</v>
      </c>
      <c r="S61" s="196">
        <f>G61*BS!$B$9</f>
        <v>0</v>
      </c>
      <c r="T61" s="196">
        <f>H61*BS!$B$9</f>
        <v>0</v>
      </c>
      <c r="U61" s="298">
        <f t="shared" si="7"/>
        <v>0</v>
      </c>
    </row>
    <row r="62" spans="1:21" s="283" customFormat="1">
      <c r="A62" s="122"/>
      <c r="B62" s="106"/>
      <c r="C62" s="142"/>
      <c r="D62" s="142"/>
      <c r="E62" s="142"/>
      <c r="F62" s="142"/>
      <c r="G62" s="142"/>
      <c r="H62" s="142"/>
      <c r="I62" s="299"/>
      <c r="N62" s="297">
        <f t="shared" si="6"/>
        <v>0</v>
      </c>
      <c r="O62" s="196">
        <f>C62*BS!$B$9</f>
        <v>0</v>
      </c>
      <c r="P62" s="196">
        <f>D62*BS!$B$9</f>
        <v>0</v>
      </c>
      <c r="Q62" s="196">
        <f>E62*BS!$B$9</f>
        <v>0</v>
      </c>
      <c r="R62" s="196">
        <f>F62*BS!$B$9</f>
        <v>0</v>
      </c>
      <c r="S62" s="196">
        <f>G62*BS!$B$9</f>
        <v>0</v>
      </c>
      <c r="T62" s="196">
        <f>H62*BS!$B$9</f>
        <v>0</v>
      </c>
      <c r="U62" s="298">
        <f t="shared" si="7"/>
        <v>0</v>
      </c>
    </row>
    <row r="63" spans="1:21" s="283" customFormat="1">
      <c r="A63" s="122"/>
      <c r="B63" s="123"/>
      <c r="C63" s="142"/>
      <c r="D63" s="142"/>
      <c r="E63" s="142"/>
      <c r="F63" s="142"/>
      <c r="G63" s="142"/>
      <c r="H63" s="142"/>
      <c r="I63" s="299"/>
      <c r="N63" s="297">
        <f t="shared" si="6"/>
        <v>0</v>
      </c>
      <c r="O63" s="196">
        <f>C63*BS!$B$9</f>
        <v>0</v>
      </c>
      <c r="P63" s="196">
        <f>D63*BS!$B$9</f>
        <v>0</v>
      </c>
      <c r="Q63" s="196">
        <f>E63*BS!$B$9</f>
        <v>0</v>
      </c>
      <c r="R63" s="196">
        <f>F63*BS!$B$9</f>
        <v>0</v>
      </c>
      <c r="S63" s="196">
        <f>G63*BS!$B$9</f>
        <v>0</v>
      </c>
      <c r="T63" s="196">
        <f>H63*BS!$B$9</f>
        <v>0</v>
      </c>
      <c r="U63" s="298">
        <f t="shared" si="7"/>
        <v>0</v>
      </c>
    </row>
    <row r="64" spans="1:21" s="283" customFormat="1">
      <c r="A64" s="122"/>
      <c r="B64" s="106"/>
      <c r="C64" s="142"/>
      <c r="D64" s="142"/>
      <c r="E64" s="142"/>
      <c r="F64" s="142"/>
      <c r="G64" s="142"/>
      <c r="H64" s="142"/>
      <c r="I64" s="299"/>
      <c r="N64" s="297">
        <f t="shared" si="6"/>
        <v>0</v>
      </c>
      <c r="O64" s="196">
        <f>C64*BS!$B$9</f>
        <v>0</v>
      </c>
      <c r="P64" s="196">
        <f>D64*BS!$B$9</f>
        <v>0</v>
      </c>
      <c r="Q64" s="196">
        <f>E64*BS!$B$9</f>
        <v>0</v>
      </c>
      <c r="R64" s="196">
        <f>F64*BS!$B$9</f>
        <v>0</v>
      </c>
      <c r="S64" s="196">
        <f>G64*BS!$B$9</f>
        <v>0</v>
      </c>
      <c r="T64" s="196">
        <f>H64*BS!$B$9</f>
        <v>0</v>
      </c>
      <c r="U64" s="298">
        <f t="shared" si="7"/>
        <v>0</v>
      </c>
    </row>
    <row r="65" spans="1:21" s="283" customFormat="1" ht="28">
      <c r="A65" s="122"/>
      <c r="B65" s="106" t="s">
        <v>188</v>
      </c>
      <c r="C65" s="142"/>
      <c r="D65" s="142"/>
      <c r="E65" s="142"/>
      <c r="F65" s="142"/>
      <c r="G65" s="142"/>
      <c r="H65" s="142"/>
      <c r="I65" s="299"/>
      <c r="N65" s="297"/>
      <c r="O65" s="196">
        <f>C65*BS!$B$9</f>
        <v>0</v>
      </c>
      <c r="P65" s="196">
        <f>D65*BS!$B$9</f>
        <v>0</v>
      </c>
      <c r="Q65" s="196">
        <f>E65*BS!$B$9</f>
        <v>0</v>
      </c>
      <c r="R65" s="196">
        <f>F65*BS!$B$9</f>
        <v>0</v>
      </c>
      <c r="S65" s="196">
        <f>G65*BS!$B$9</f>
        <v>0</v>
      </c>
      <c r="T65" s="196">
        <f>H65*BS!$B$9</f>
        <v>0</v>
      </c>
      <c r="U65" s="298">
        <f t="shared" si="7"/>
        <v>0</v>
      </c>
    </row>
    <row r="66" spans="1:21" s="283" customFormat="1">
      <c r="B66" s="123" t="s">
        <v>185</v>
      </c>
      <c r="C66" s="142"/>
      <c r="D66" s="142"/>
      <c r="E66" s="142"/>
      <c r="F66" s="142"/>
      <c r="G66" s="142"/>
      <c r="H66" s="142"/>
      <c r="I66" s="299"/>
      <c r="N66" s="300" t="str">
        <f t="shared" ref="N66:N72" si="8">B66</f>
        <v>Adjustments:</v>
      </c>
      <c r="O66" s="196">
        <f>C66*BS!$B$9</f>
        <v>0</v>
      </c>
      <c r="P66" s="196">
        <f>D66*BS!$B$9</f>
        <v>0</v>
      </c>
      <c r="Q66" s="196">
        <f>E66*BS!$B$9</f>
        <v>0</v>
      </c>
      <c r="R66" s="196">
        <f>F66*BS!$B$9</f>
        <v>0</v>
      </c>
      <c r="S66" s="196">
        <f>G66*BS!$B$9</f>
        <v>0</v>
      </c>
      <c r="T66" s="196">
        <f>H66*BS!$B$9</f>
        <v>0</v>
      </c>
      <c r="U66" s="298">
        <f t="shared" si="7"/>
        <v>0</v>
      </c>
    </row>
    <row r="67" spans="1:21" s="283" customFormat="1">
      <c r="B67" s="303" t="str">
        <f t="shared" ref="B67:H72" si="9">B43</f>
        <v xml:space="preserve">Power and fuel </v>
      </c>
      <c r="C67" s="142">
        <f t="shared" si="9"/>
        <v>0</v>
      </c>
      <c r="D67" s="142">
        <f t="shared" si="9"/>
        <v>0</v>
      </c>
      <c r="E67" s="142">
        <f t="shared" si="9"/>
        <v>0</v>
      </c>
      <c r="F67" s="142">
        <f t="shared" si="9"/>
        <v>0</v>
      </c>
      <c r="G67" s="142">
        <f t="shared" si="9"/>
        <v>0</v>
      </c>
      <c r="H67" s="142">
        <f t="shared" si="9"/>
        <v>0</v>
      </c>
      <c r="I67" s="299"/>
      <c r="N67" s="297" t="str">
        <f t="shared" si="8"/>
        <v xml:space="preserve">Power and fuel </v>
      </c>
      <c r="O67" s="196">
        <f>C67*BS!$B$9</f>
        <v>0</v>
      </c>
      <c r="P67" s="196">
        <f>D67*BS!$B$9</f>
        <v>0</v>
      </c>
      <c r="Q67" s="196">
        <f>E67*BS!$B$9</f>
        <v>0</v>
      </c>
      <c r="R67" s="196">
        <f>F67*BS!$B$9</f>
        <v>0</v>
      </c>
      <c r="S67" s="196">
        <f>G67*BS!$B$9</f>
        <v>0</v>
      </c>
      <c r="T67" s="196">
        <f>H67*BS!$B$9</f>
        <v>0</v>
      </c>
      <c r="U67" s="298">
        <f t="shared" si="7"/>
        <v>0</v>
      </c>
    </row>
    <row r="68" spans="1:21" s="283" customFormat="1">
      <c r="B68" s="303">
        <f t="shared" si="9"/>
        <v>0</v>
      </c>
      <c r="C68" s="142">
        <f t="shared" si="9"/>
        <v>0</v>
      </c>
      <c r="D68" s="142">
        <f t="shared" si="9"/>
        <v>0</v>
      </c>
      <c r="E68" s="142">
        <f t="shared" si="9"/>
        <v>0</v>
      </c>
      <c r="F68" s="142">
        <f t="shared" si="9"/>
        <v>0</v>
      </c>
      <c r="G68" s="142">
        <f t="shared" si="9"/>
        <v>0</v>
      </c>
      <c r="H68" s="142">
        <f t="shared" si="9"/>
        <v>0</v>
      </c>
      <c r="I68" s="299"/>
      <c r="N68" s="297">
        <f t="shared" si="8"/>
        <v>0</v>
      </c>
      <c r="O68" s="196">
        <f>C68*BS!$B$9</f>
        <v>0</v>
      </c>
      <c r="P68" s="196">
        <f>D68*BS!$B$9</f>
        <v>0</v>
      </c>
      <c r="Q68" s="196">
        <f>E68*BS!$B$9</f>
        <v>0</v>
      </c>
      <c r="R68" s="196">
        <f>F68*BS!$B$9</f>
        <v>0</v>
      </c>
      <c r="S68" s="196">
        <f>G68*BS!$B$9</f>
        <v>0</v>
      </c>
      <c r="T68" s="196">
        <f>H68*BS!$B$9</f>
        <v>0</v>
      </c>
      <c r="U68" s="298">
        <f t="shared" si="7"/>
        <v>0</v>
      </c>
    </row>
    <row r="69" spans="1:21" s="283" customFormat="1">
      <c r="B69" s="303">
        <f t="shared" si="9"/>
        <v>0</v>
      </c>
      <c r="C69" s="142">
        <f t="shared" si="9"/>
        <v>0</v>
      </c>
      <c r="D69" s="142">
        <f t="shared" si="9"/>
        <v>0</v>
      </c>
      <c r="E69" s="142">
        <f t="shared" si="9"/>
        <v>0</v>
      </c>
      <c r="F69" s="142">
        <f t="shared" si="9"/>
        <v>0</v>
      </c>
      <c r="G69" s="142">
        <f t="shared" si="9"/>
        <v>0</v>
      </c>
      <c r="H69" s="142">
        <f t="shared" si="9"/>
        <v>0</v>
      </c>
      <c r="I69" s="299"/>
      <c r="N69" s="297">
        <f t="shared" si="8"/>
        <v>0</v>
      </c>
      <c r="O69" s="196">
        <f>C69*BS!$B$9</f>
        <v>0</v>
      </c>
      <c r="P69" s="196">
        <f>D69*BS!$B$9</f>
        <v>0</v>
      </c>
      <c r="Q69" s="196">
        <f>E69*BS!$B$9</f>
        <v>0</v>
      </c>
      <c r="R69" s="196">
        <f>F69*BS!$B$9</f>
        <v>0</v>
      </c>
      <c r="S69" s="196">
        <f>G69*BS!$B$9</f>
        <v>0</v>
      </c>
      <c r="T69" s="196">
        <f>H69*BS!$B$9</f>
        <v>0</v>
      </c>
      <c r="U69" s="298">
        <f t="shared" si="7"/>
        <v>0</v>
      </c>
    </row>
    <row r="70" spans="1:21" s="283" customFormat="1">
      <c r="B70" s="303">
        <f t="shared" si="9"/>
        <v>0</v>
      </c>
      <c r="C70" s="142">
        <f t="shared" si="9"/>
        <v>0</v>
      </c>
      <c r="D70" s="142">
        <f t="shared" si="9"/>
        <v>0</v>
      </c>
      <c r="E70" s="142">
        <f t="shared" si="9"/>
        <v>0</v>
      </c>
      <c r="F70" s="142">
        <f t="shared" si="9"/>
        <v>0</v>
      </c>
      <c r="G70" s="142">
        <f t="shared" si="9"/>
        <v>0</v>
      </c>
      <c r="H70" s="142">
        <f t="shared" si="9"/>
        <v>0</v>
      </c>
      <c r="I70" s="299"/>
      <c r="N70" s="297">
        <f t="shared" si="8"/>
        <v>0</v>
      </c>
      <c r="O70" s="196">
        <f>C70*BS!$B$9</f>
        <v>0</v>
      </c>
      <c r="P70" s="196">
        <f>D70*BS!$B$9</f>
        <v>0</v>
      </c>
      <c r="Q70" s="196">
        <f>E70*BS!$B$9</f>
        <v>0</v>
      </c>
      <c r="R70" s="196">
        <f>F70*BS!$B$9</f>
        <v>0</v>
      </c>
      <c r="S70" s="196">
        <f>G70*BS!$B$9</f>
        <v>0</v>
      </c>
      <c r="T70" s="196">
        <f>H70*BS!$B$9</f>
        <v>0</v>
      </c>
      <c r="U70" s="298">
        <f t="shared" si="7"/>
        <v>0</v>
      </c>
    </row>
    <row r="71" spans="1:21" s="283" customFormat="1">
      <c r="B71" s="303">
        <f t="shared" si="9"/>
        <v>0</v>
      </c>
      <c r="C71" s="142">
        <f t="shared" si="9"/>
        <v>0</v>
      </c>
      <c r="D71" s="142">
        <f t="shared" si="9"/>
        <v>0</v>
      </c>
      <c r="E71" s="142">
        <f t="shared" si="9"/>
        <v>0</v>
      </c>
      <c r="F71" s="142">
        <f t="shared" si="9"/>
        <v>0</v>
      </c>
      <c r="G71" s="142">
        <f t="shared" si="9"/>
        <v>0</v>
      </c>
      <c r="H71" s="142">
        <f t="shared" si="9"/>
        <v>0</v>
      </c>
      <c r="I71" s="299"/>
      <c r="N71" s="297">
        <f t="shared" si="8"/>
        <v>0</v>
      </c>
      <c r="O71" s="196">
        <f>C71*BS!$B$9</f>
        <v>0</v>
      </c>
      <c r="P71" s="196">
        <f>D71*BS!$B$9</f>
        <v>0</v>
      </c>
      <c r="Q71" s="196">
        <f>E71*BS!$B$9</f>
        <v>0</v>
      </c>
      <c r="R71" s="196">
        <f>F71*BS!$B$9</f>
        <v>0</v>
      </c>
      <c r="S71" s="196">
        <f>G71*BS!$B$9</f>
        <v>0</v>
      </c>
      <c r="T71" s="196">
        <f>H71*BS!$B$9</f>
        <v>0</v>
      </c>
      <c r="U71" s="298">
        <f t="shared" si="7"/>
        <v>0</v>
      </c>
    </row>
    <row r="72" spans="1:21" s="283" customFormat="1">
      <c r="B72" s="303">
        <f t="shared" si="9"/>
        <v>0</v>
      </c>
      <c r="C72" s="142">
        <f t="shared" si="9"/>
        <v>0</v>
      </c>
      <c r="D72" s="142">
        <f t="shared" si="9"/>
        <v>0</v>
      </c>
      <c r="E72" s="142">
        <f t="shared" si="9"/>
        <v>0</v>
      </c>
      <c r="F72" s="142">
        <f t="shared" si="9"/>
        <v>0</v>
      </c>
      <c r="G72" s="142">
        <f t="shared" si="9"/>
        <v>0</v>
      </c>
      <c r="H72" s="142">
        <f t="shared" si="9"/>
        <v>0</v>
      </c>
      <c r="I72" s="299"/>
      <c r="N72" s="297">
        <f t="shared" si="8"/>
        <v>0</v>
      </c>
      <c r="O72" s="196">
        <f>C72*BS!$B$9</f>
        <v>0</v>
      </c>
      <c r="P72" s="196">
        <f>D72*BS!$B$9</f>
        <v>0</v>
      </c>
      <c r="Q72" s="196">
        <f>E72*BS!$B$9</f>
        <v>0</v>
      </c>
      <c r="R72" s="196">
        <f>F72*BS!$B$9</f>
        <v>0</v>
      </c>
      <c r="S72" s="196">
        <f>G72*BS!$B$9</f>
        <v>0</v>
      </c>
      <c r="T72" s="196">
        <f>H72*BS!$B$9</f>
        <v>0</v>
      </c>
      <c r="U72" s="298">
        <f t="shared" si="7"/>
        <v>0</v>
      </c>
    </row>
    <row r="73" spans="1:21" s="283" customFormat="1">
      <c r="B73" s="303"/>
      <c r="C73" s="142">
        <f t="shared" ref="C73:H76" si="10">C49</f>
        <v>0</v>
      </c>
      <c r="D73" s="142">
        <f t="shared" si="10"/>
        <v>0</v>
      </c>
      <c r="E73" s="142">
        <f t="shared" si="10"/>
        <v>0</v>
      </c>
      <c r="F73" s="142">
        <f t="shared" si="10"/>
        <v>0</v>
      </c>
      <c r="G73" s="142">
        <f t="shared" si="10"/>
        <v>0</v>
      </c>
      <c r="H73" s="142">
        <f t="shared" si="10"/>
        <v>0</v>
      </c>
      <c r="I73" s="299"/>
      <c r="N73" s="297"/>
      <c r="O73" s="196">
        <f>C73*BS!$B$9</f>
        <v>0</v>
      </c>
      <c r="P73" s="196">
        <f>D73*BS!$B$9</f>
        <v>0</v>
      </c>
      <c r="Q73" s="196">
        <f>E73*BS!$B$9</f>
        <v>0</v>
      </c>
      <c r="R73" s="196">
        <f>F73*BS!$B$9</f>
        <v>0</v>
      </c>
      <c r="S73" s="196">
        <f>G73*BS!$B$9</f>
        <v>0</v>
      </c>
      <c r="T73" s="196">
        <f>H73*BS!$B$9</f>
        <v>0</v>
      </c>
      <c r="U73" s="298">
        <f t="shared" si="7"/>
        <v>0</v>
      </c>
    </row>
    <row r="74" spans="1:21" s="283" customFormat="1">
      <c r="B74" s="303"/>
      <c r="C74" s="142">
        <f t="shared" si="10"/>
        <v>0</v>
      </c>
      <c r="D74" s="142">
        <f t="shared" si="10"/>
        <v>0</v>
      </c>
      <c r="E74" s="142">
        <f t="shared" si="10"/>
        <v>0</v>
      </c>
      <c r="F74" s="142">
        <f t="shared" si="10"/>
        <v>0</v>
      </c>
      <c r="G74" s="142">
        <f t="shared" si="10"/>
        <v>0</v>
      </c>
      <c r="H74" s="142">
        <f t="shared" si="10"/>
        <v>0</v>
      </c>
      <c r="I74" s="299"/>
      <c r="N74" s="297"/>
      <c r="O74" s="196">
        <f>C74*BS!$B$9</f>
        <v>0</v>
      </c>
      <c r="P74" s="196">
        <f>D74*BS!$B$9</f>
        <v>0</v>
      </c>
      <c r="Q74" s="196">
        <f>E74*BS!$B$9</f>
        <v>0</v>
      </c>
      <c r="R74" s="196">
        <f>F74*BS!$B$9</f>
        <v>0</v>
      </c>
      <c r="S74" s="196">
        <f>G74*BS!$B$9</f>
        <v>0</v>
      </c>
      <c r="T74" s="196">
        <f>H74*BS!$B$9</f>
        <v>0</v>
      </c>
      <c r="U74" s="298">
        <f t="shared" si="7"/>
        <v>0</v>
      </c>
    </row>
    <row r="75" spans="1:21" s="283" customFormat="1">
      <c r="B75" s="303"/>
      <c r="C75" s="142">
        <f t="shared" si="10"/>
        <v>0</v>
      </c>
      <c r="D75" s="142">
        <f t="shared" si="10"/>
        <v>0</v>
      </c>
      <c r="E75" s="142">
        <f t="shared" si="10"/>
        <v>0</v>
      </c>
      <c r="F75" s="142">
        <f t="shared" si="10"/>
        <v>0</v>
      </c>
      <c r="G75" s="142">
        <f t="shared" si="10"/>
        <v>0</v>
      </c>
      <c r="H75" s="142">
        <f t="shared" si="10"/>
        <v>0</v>
      </c>
      <c r="I75" s="299"/>
      <c r="N75" s="297"/>
      <c r="O75" s="196">
        <f>C75*BS!$B$9</f>
        <v>0</v>
      </c>
      <c r="P75" s="196">
        <f>D75*BS!$B$9</f>
        <v>0</v>
      </c>
      <c r="Q75" s="196">
        <f>E75*BS!$B$9</f>
        <v>0</v>
      </c>
      <c r="R75" s="196">
        <f>F75*BS!$B$9</f>
        <v>0</v>
      </c>
      <c r="S75" s="196">
        <f>G75*BS!$B$9</f>
        <v>0</v>
      </c>
      <c r="T75" s="196">
        <f>H75*BS!$B$9</f>
        <v>0</v>
      </c>
      <c r="U75" s="298">
        <f t="shared" si="7"/>
        <v>0</v>
      </c>
    </row>
    <row r="76" spans="1:21" s="283" customFormat="1">
      <c r="B76" s="106"/>
      <c r="C76" s="142">
        <f t="shared" si="10"/>
        <v>0</v>
      </c>
      <c r="D76" s="142">
        <f t="shared" si="10"/>
        <v>0</v>
      </c>
      <c r="E76" s="142">
        <f t="shared" si="10"/>
        <v>0</v>
      </c>
      <c r="F76" s="142">
        <f t="shared" si="10"/>
        <v>0</v>
      </c>
      <c r="G76" s="142">
        <f t="shared" si="10"/>
        <v>0</v>
      </c>
      <c r="H76" s="142">
        <f t="shared" si="10"/>
        <v>0</v>
      </c>
      <c r="I76" s="299"/>
      <c r="N76" s="297">
        <f>B76</f>
        <v>0</v>
      </c>
      <c r="O76" s="196">
        <f>C76*BS!$B$9</f>
        <v>0</v>
      </c>
      <c r="P76" s="196">
        <f>D76*BS!$B$9</f>
        <v>0</v>
      </c>
      <c r="Q76" s="196">
        <f>E76*BS!$B$9</f>
        <v>0</v>
      </c>
      <c r="R76" s="196">
        <f>F76*BS!$B$9</f>
        <v>0</v>
      </c>
      <c r="S76" s="196">
        <f>G76*BS!$B$9</f>
        <v>0</v>
      </c>
      <c r="T76" s="196">
        <f>H76*BS!$B$9</f>
        <v>0</v>
      </c>
      <c r="U76" s="298">
        <f t="shared" si="7"/>
        <v>0</v>
      </c>
    </row>
    <row r="77" spans="1:21" s="283" customFormat="1">
      <c r="B77" s="100" t="s">
        <v>130</v>
      </c>
      <c r="C77" s="159">
        <f t="shared" ref="C77:H77" si="11">SUM(C56:C65)-SUM(C67:C76)</f>
        <v>0</v>
      </c>
      <c r="D77" s="159">
        <f t="shared" si="11"/>
        <v>0</v>
      </c>
      <c r="E77" s="159">
        <f t="shared" si="11"/>
        <v>0</v>
      </c>
      <c r="F77" s="159">
        <f t="shared" si="11"/>
        <v>0</v>
      </c>
      <c r="G77" s="159">
        <f t="shared" si="11"/>
        <v>0</v>
      </c>
      <c r="H77" s="159">
        <f t="shared" si="11"/>
        <v>0</v>
      </c>
      <c r="I77" s="299"/>
      <c r="N77" s="294" t="str">
        <f>B77</f>
        <v>Total</v>
      </c>
      <c r="O77" s="202">
        <f>C77*BS!$B$9</f>
        <v>0</v>
      </c>
      <c r="P77" s="202">
        <f>D77*BS!$B$9</f>
        <v>0</v>
      </c>
      <c r="Q77" s="202">
        <f>E77*BS!$B$9</f>
        <v>0</v>
      </c>
      <c r="R77" s="202">
        <f>F77*BS!$B$9</f>
        <v>0</v>
      </c>
      <c r="S77" s="202">
        <f>G77*BS!$B$9</f>
        <v>0</v>
      </c>
      <c r="T77" s="202">
        <f>H77*BS!$B$9</f>
        <v>0</v>
      </c>
      <c r="U77" s="298">
        <f t="shared" si="7"/>
        <v>0</v>
      </c>
    </row>
    <row r="78" spans="1:21" s="283" customFormat="1">
      <c r="B78" s="123"/>
      <c r="C78" s="142"/>
      <c r="D78" s="142"/>
      <c r="E78" s="142"/>
      <c r="F78" s="142"/>
      <c r="G78" s="142"/>
      <c r="H78" s="142"/>
      <c r="I78" s="136"/>
      <c r="N78" s="300"/>
      <c r="O78" s="196"/>
      <c r="P78" s="196"/>
      <c r="Q78" s="196"/>
      <c r="R78" s="196"/>
      <c r="S78" s="196"/>
      <c r="T78" s="196"/>
      <c r="U78" s="298"/>
    </row>
    <row r="79" spans="1:21" s="283" customFormat="1">
      <c r="B79" s="302" t="s">
        <v>189</v>
      </c>
      <c r="C79" s="159"/>
      <c r="D79" s="159"/>
      <c r="E79" s="159"/>
      <c r="F79" s="159"/>
      <c r="G79" s="159"/>
      <c r="H79" s="159"/>
      <c r="I79" s="299"/>
      <c r="N79" s="294" t="str">
        <f>B79</f>
        <v xml:space="preserve">Rent </v>
      </c>
      <c r="O79" s="208">
        <f>C79*BS!$B$9</f>
        <v>0</v>
      </c>
      <c r="P79" s="208">
        <f>D79*BS!$B$9</f>
        <v>0</v>
      </c>
      <c r="Q79" s="208">
        <f>E79*BS!$B$9</f>
        <v>0</v>
      </c>
      <c r="R79" s="208">
        <f>F79*BS!$B$9</f>
        <v>0</v>
      </c>
      <c r="S79" s="208">
        <f>G79*BS!$B$9</f>
        <v>0</v>
      </c>
      <c r="T79" s="208">
        <f>H79*BS!$B$9</f>
        <v>0</v>
      </c>
      <c r="U79" s="298">
        <f>I79</f>
        <v>0</v>
      </c>
    </row>
    <row r="80" spans="1:21" s="283" customFormat="1">
      <c r="B80" s="123"/>
      <c r="C80" s="142"/>
      <c r="D80" s="142"/>
      <c r="E80" s="142"/>
      <c r="F80" s="142"/>
      <c r="G80" s="142"/>
      <c r="H80" s="142"/>
      <c r="I80" s="299"/>
      <c r="N80" s="294"/>
      <c r="O80" s="208"/>
      <c r="P80" s="208"/>
      <c r="Q80" s="208"/>
      <c r="R80" s="208"/>
      <c r="S80" s="208"/>
      <c r="T80" s="208"/>
      <c r="U80" s="298"/>
    </row>
    <row r="81" spans="2:21" s="283" customFormat="1">
      <c r="B81" s="123"/>
      <c r="C81" s="142"/>
      <c r="D81" s="142"/>
      <c r="E81" s="142"/>
      <c r="F81" s="142"/>
      <c r="G81" s="142"/>
      <c r="H81" s="142"/>
      <c r="I81" s="299"/>
      <c r="N81" s="300"/>
      <c r="O81" s="196"/>
      <c r="P81" s="196"/>
      <c r="Q81" s="196"/>
      <c r="R81" s="196"/>
      <c r="S81" s="196"/>
      <c r="T81" s="196"/>
      <c r="U81" s="298"/>
    </row>
    <row r="82" spans="2:21" s="283" customFormat="1">
      <c r="B82" s="100" t="s">
        <v>130</v>
      </c>
      <c r="C82" s="159">
        <f>SUM(C80:C81)</f>
        <v>0</v>
      </c>
      <c r="D82" s="159">
        <f t="shared" ref="D82:H82" si="12">SUM(D80:D81)</f>
        <v>0</v>
      </c>
      <c r="E82" s="159">
        <f t="shared" si="12"/>
        <v>0</v>
      </c>
      <c r="F82" s="159">
        <f t="shared" si="12"/>
        <v>0</v>
      </c>
      <c r="G82" s="159">
        <f t="shared" si="12"/>
        <v>0</v>
      </c>
      <c r="H82" s="159">
        <f t="shared" si="12"/>
        <v>0</v>
      </c>
      <c r="I82" s="299"/>
      <c r="N82" s="300"/>
      <c r="O82" s="196"/>
      <c r="P82" s="196"/>
      <c r="Q82" s="196"/>
      <c r="R82" s="196"/>
      <c r="S82" s="196"/>
      <c r="T82" s="196"/>
      <c r="U82" s="298"/>
    </row>
    <row r="83" spans="2:21" s="122" customFormat="1">
      <c r="B83" s="302" t="s">
        <v>190</v>
      </c>
      <c r="C83" s="162"/>
      <c r="D83" s="146"/>
      <c r="E83" s="146"/>
      <c r="F83" s="146"/>
      <c r="G83" s="146"/>
      <c r="H83" s="146"/>
      <c r="I83" s="147"/>
      <c r="L83" s="283"/>
      <c r="M83" s="283"/>
      <c r="N83" s="294" t="str">
        <f>B83</f>
        <v xml:space="preserve">Other Operating Income </v>
      </c>
      <c r="O83" s="208">
        <f>C83*BS!$B$9</f>
        <v>0</v>
      </c>
      <c r="P83" s="208">
        <f>D83*BS!$B$9</f>
        <v>0</v>
      </c>
      <c r="Q83" s="208">
        <f>E83*BS!$B$9</f>
        <v>0</v>
      </c>
      <c r="R83" s="208">
        <f>F83*BS!$B$9</f>
        <v>0</v>
      </c>
      <c r="S83" s="208">
        <f>G83*BS!$B$9</f>
        <v>0</v>
      </c>
      <c r="T83" s="208">
        <f>H83*BS!$B$9</f>
        <v>0</v>
      </c>
      <c r="U83" s="298">
        <f t="shared" ref="U83:U94" si="13">I83</f>
        <v>0</v>
      </c>
    </row>
    <row r="84" spans="2:21" s="122" customFormat="1">
      <c r="B84" s="106"/>
      <c r="C84" s="229"/>
      <c r="D84" s="229"/>
      <c r="E84" s="229"/>
      <c r="F84" s="229"/>
      <c r="G84" s="229"/>
      <c r="H84" s="229"/>
      <c r="I84" s="304"/>
      <c r="L84" s="283"/>
      <c r="M84" s="283"/>
      <c r="N84" s="305">
        <f>B84</f>
        <v>0</v>
      </c>
      <c r="O84" s="196">
        <f>C84*BS!$B$9</f>
        <v>0</v>
      </c>
      <c r="P84" s="196">
        <f>D84*BS!$B$9</f>
        <v>0</v>
      </c>
      <c r="Q84" s="196">
        <f>E84*BS!$B$9</f>
        <v>0</v>
      </c>
      <c r="R84" s="196">
        <f>F84*BS!$B$9</f>
        <v>0</v>
      </c>
      <c r="S84" s="196">
        <f>G84*BS!$B$9</f>
        <v>0</v>
      </c>
      <c r="T84" s="196">
        <f>H84*BS!$B$9</f>
        <v>0</v>
      </c>
      <c r="U84" s="298">
        <f t="shared" si="13"/>
        <v>0</v>
      </c>
    </row>
    <row r="85" spans="2:21" s="122" customFormat="1">
      <c r="B85" s="106"/>
      <c r="C85" s="229"/>
      <c r="D85" s="229"/>
      <c r="E85" s="229"/>
      <c r="F85" s="229"/>
      <c r="G85" s="229"/>
      <c r="H85" s="229"/>
      <c r="I85" s="304"/>
      <c r="L85" s="283"/>
      <c r="M85" s="283"/>
      <c r="N85" s="305"/>
      <c r="O85" s="196">
        <f>C85*BS!$B$9</f>
        <v>0</v>
      </c>
      <c r="P85" s="196">
        <f>D85*BS!$B$9</f>
        <v>0</v>
      </c>
      <c r="Q85" s="196">
        <f>E85*BS!$B$9</f>
        <v>0</v>
      </c>
      <c r="R85" s="196">
        <f>F85*BS!$B$9</f>
        <v>0</v>
      </c>
      <c r="S85" s="196">
        <f>G85*BS!$B$9</f>
        <v>0</v>
      </c>
      <c r="T85" s="196">
        <f>H85*BS!$B$9</f>
        <v>0</v>
      </c>
      <c r="U85" s="298">
        <f t="shared" si="13"/>
        <v>0</v>
      </c>
    </row>
    <row r="86" spans="2:21" s="122" customFormat="1">
      <c r="B86" s="106"/>
      <c r="C86" s="229"/>
      <c r="D86" s="229"/>
      <c r="E86" s="229"/>
      <c r="F86" s="229"/>
      <c r="G86" s="229"/>
      <c r="H86" s="229"/>
      <c r="I86" s="304"/>
      <c r="L86" s="283"/>
      <c r="M86" s="283"/>
      <c r="N86" s="305"/>
      <c r="O86" s="196">
        <f>C86*BS!$B$9</f>
        <v>0</v>
      </c>
      <c r="P86" s="196">
        <f>D86*BS!$B$9</f>
        <v>0</v>
      </c>
      <c r="Q86" s="196">
        <f>E86*BS!$B$9</f>
        <v>0</v>
      </c>
      <c r="R86" s="196">
        <f>F86*BS!$B$9</f>
        <v>0</v>
      </c>
      <c r="S86" s="196">
        <f>G86*BS!$B$9</f>
        <v>0</v>
      </c>
      <c r="T86" s="196">
        <f>H86*BS!$B$9</f>
        <v>0</v>
      </c>
      <c r="U86" s="298">
        <f t="shared" si="13"/>
        <v>0</v>
      </c>
    </row>
    <row r="87" spans="2:21" s="122" customFormat="1">
      <c r="B87" s="106"/>
      <c r="C87" s="229"/>
      <c r="D87" s="229"/>
      <c r="E87" s="229"/>
      <c r="F87" s="229"/>
      <c r="G87" s="229"/>
      <c r="H87" s="229"/>
      <c r="I87" s="304"/>
      <c r="L87" s="283"/>
      <c r="M87" s="283"/>
      <c r="N87" s="305"/>
      <c r="O87" s="196">
        <f>C87*BS!$B$9</f>
        <v>0</v>
      </c>
      <c r="P87" s="196">
        <f>D87*BS!$B$9</f>
        <v>0</v>
      </c>
      <c r="Q87" s="196">
        <f>E87*BS!$B$9</f>
        <v>0</v>
      </c>
      <c r="R87" s="196">
        <f>F87*BS!$B$9</f>
        <v>0</v>
      </c>
      <c r="S87" s="196">
        <f>G87*BS!$B$9</f>
        <v>0</v>
      </c>
      <c r="T87" s="196">
        <f>H87*BS!$B$9</f>
        <v>0</v>
      </c>
      <c r="U87" s="298">
        <f t="shared" si="13"/>
        <v>0</v>
      </c>
    </row>
    <row r="88" spans="2:21" s="122" customFormat="1">
      <c r="B88" s="106"/>
      <c r="C88" s="229"/>
      <c r="D88" s="229"/>
      <c r="E88" s="229"/>
      <c r="F88" s="229"/>
      <c r="G88" s="229"/>
      <c r="H88" s="229"/>
      <c r="I88" s="304"/>
      <c r="L88" s="283"/>
      <c r="M88" s="283"/>
      <c r="N88" s="305"/>
      <c r="O88" s="196">
        <f>C88*BS!$B$9</f>
        <v>0</v>
      </c>
      <c r="P88" s="196">
        <f>D88*BS!$B$9</f>
        <v>0</v>
      </c>
      <c r="Q88" s="196">
        <f>E88*BS!$B$9</f>
        <v>0</v>
      </c>
      <c r="R88" s="196">
        <f>F88*BS!$B$9</f>
        <v>0</v>
      </c>
      <c r="S88" s="196">
        <f>G88*BS!$B$9</f>
        <v>0</v>
      </c>
      <c r="T88" s="196">
        <f>H88*BS!$B$9</f>
        <v>0</v>
      </c>
      <c r="U88" s="298">
        <f t="shared" si="13"/>
        <v>0</v>
      </c>
    </row>
    <row r="89" spans="2:21" s="122" customFormat="1">
      <c r="B89" s="106"/>
      <c r="C89" s="229"/>
      <c r="D89" s="229"/>
      <c r="E89" s="229"/>
      <c r="F89" s="229"/>
      <c r="G89" s="229"/>
      <c r="H89" s="229"/>
      <c r="I89" s="304"/>
      <c r="L89" s="283"/>
      <c r="M89" s="283"/>
      <c r="N89" s="305"/>
      <c r="O89" s="196">
        <f>C89*BS!$B$9</f>
        <v>0</v>
      </c>
      <c r="P89" s="196">
        <f>D89*BS!$B$9</f>
        <v>0</v>
      </c>
      <c r="Q89" s="196">
        <f>E89*BS!$B$9</f>
        <v>0</v>
      </c>
      <c r="R89" s="196">
        <f>F89*BS!$B$9</f>
        <v>0</v>
      </c>
      <c r="S89" s="196">
        <f>G89*BS!$B$9</f>
        <v>0</v>
      </c>
      <c r="T89" s="196">
        <f>H89*BS!$B$9</f>
        <v>0</v>
      </c>
      <c r="U89" s="298">
        <f t="shared" si="13"/>
        <v>0</v>
      </c>
    </row>
    <row r="90" spans="2:21" s="122" customFormat="1">
      <c r="B90" s="106"/>
      <c r="C90" s="229"/>
      <c r="D90" s="229"/>
      <c r="E90" s="229"/>
      <c r="F90" s="229"/>
      <c r="G90" s="229"/>
      <c r="H90" s="229"/>
      <c r="I90" s="304"/>
      <c r="L90" s="283"/>
      <c r="M90" s="283"/>
      <c r="N90" s="305"/>
      <c r="O90" s="196">
        <f>C90*BS!$B$9</f>
        <v>0</v>
      </c>
      <c r="P90" s="196">
        <f>D90*BS!$B$9</f>
        <v>0</v>
      </c>
      <c r="Q90" s="196">
        <f>E90*BS!$B$9</f>
        <v>0</v>
      </c>
      <c r="R90" s="196">
        <f>F90*BS!$B$9</f>
        <v>0</v>
      </c>
      <c r="S90" s="196">
        <f>G90*BS!$B$9</f>
        <v>0</v>
      </c>
      <c r="T90" s="196">
        <f>H90*BS!$B$9</f>
        <v>0</v>
      </c>
      <c r="U90" s="298">
        <f t="shared" si="13"/>
        <v>0</v>
      </c>
    </row>
    <row r="91" spans="2:21" s="122" customFormat="1">
      <c r="B91" s="106"/>
      <c r="C91" s="229"/>
      <c r="D91" s="229"/>
      <c r="E91" s="229"/>
      <c r="F91" s="229"/>
      <c r="G91" s="229"/>
      <c r="H91" s="229"/>
      <c r="I91" s="304"/>
      <c r="L91" s="283"/>
      <c r="M91" s="283"/>
      <c r="N91" s="305"/>
      <c r="O91" s="196">
        <f>C91*BS!$B$9</f>
        <v>0</v>
      </c>
      <c r="P91" s="196">
        <f>D91*BS!$B$9</f>
        <v>0</v>
      </c>
      <c r="Q91" s="196">
        <f>E91*BS!$B$9</f>
        <v>0</v>
      </c>
      <c r="R91" s="196">
        <f>F91*BS!$B$9</f>
        <v>0</v>
      </c>
      <c r="S91" s="196">
        <f>G91*BS!$B$9</f>
        <v>0</v>
      </c>
      <c r="T91" s="196">
        <f>H91*BS!$B$9</f>
        <v>0</v>
      </c>
      <c r="U91" s="298">
        <f t="shared" si="13"/>
        <v>0</v>
      </c>
    </row>
    <row r="92" spans="2:21" s="122" customFormat="1">
      <c r="B92" s="106"/>
      <c r="C92" s="229"/>
      <c r="D92" s="229"/>
      <c r="E92" s="229"/>
      <c r="F92" s="229"/>
      <c r="G92" s="229"/>
      <c r="H92" s="229"/>
      <c r="I92" s="304"/>
      <c r="L92" s="283"/>
      <c r="M92" s="283"/>
      <c r="N92" s="305"/>
      <c r="O92" s="196">
        <f>C92*BS!$B$9</f>
        <v>0</v>
      </c>
      <c r="P92" s="196">
        <f>D92*BS!$B$9</f>
        <v>0</v>
      </c>
      <c r="Q92" s="196">
        <f>E92*BS!$B$9</f>
        <v>0</v>
      </c>
      <c r="R92" s="196">
        <f>F92*BS!$B$9</f>
        <v>0</v>
      </c>
      <c r="S92" s="196">
        <f>G92*BS!$B$9</f>
        <v>0</v>
      </c>
      <c r="T92" s="196">
        <f>H92*BS!$B$9</f>
        <v>0</v>
      </c>
      <c r="U92" s="298">
        <f t="shared" si="13"/>
        <v>0</v>
      </c>
    </row>
    <row r="93" spans="2:21" s="122" customFormat="1">
      <c r="B93" s="106"/>
      <c r="C93" s="229"/>
      <c r="D93" s="229"/>
      <c r="E93" s="229"/>
      <c r="F93" s="229"/>
      <c r="G93" s="229"/>
      <c r="H93" s="229"/>
      <c r="I93" s="304"/>
      <c r="L93" s="283"/>
      <c r="M93" s="283"/>
      <c r="N93" s="305"/>
      <c r="O93" s="196">
        <f>C93*BS!$B$9</f>
        <v>0</v>
      </c>
      <c r="P93" s="196">
        <f>D93*BS!$B$9</f>
        <v>0</v>
      </c>
      <c r="Q93" s="196">
        <f>E93*BS!$B$9</f>
        <v>0</v>
      </c>
      <c r="R93" s="196">
        <f>F93*BS!$B$9</f>
        <v>0</v>
      </c>
      <c r="S93" s="196">
        <f>G93*BS!$B$9</f>
        <v>0</v>
      </c>
      <c r="T93" s="196">
        <f>H93*BS!$B$9</f>
        <v>0</v>
      </c>
      <c r="U93" s="298">
        <f t="shared" si="13"/>
        <v>0</v>
      </c>
    </row>
    <row r="94" spans="2:21" s="122" customFormat="1">
      <c r="B94" s="100" t="s">
        <v>130</v>
      </c>
      <c r="C94" s="159">
        <f t="shared" ref="C94:H94" si="14">SUM(C84:C93)</f>
        <v>0</v>
      </c>
      <c r="D94" s="159">
        <f t="shared" si="14"/>
        <v>0</v>
      </c>
      <c r="E94" s="159">
        <f t="shared" si="14"/>
        <v>0</v>
      </c>
      <c r="F94" s="159">
        <f t="shared" si="14"/>
        <v>0</v>
      </c>
      <c r="G94" s="159">
        <f t="shared" si="14"/>
        <v>0</v>
      </c>
      <c r="H94" s="159">
        <f t="shared" si="14"/>
        <v>0</v>
      </c>
      <c r="I94" s="304"/>
      <c r="L94" s="283"/>
      <c r="M94" s="283"/>
      <c r="N94" s="294" t="str">
        <f>B94</f>
        <v>Total</v>
      </c>
      <c r="O94" s="208">
        <f>C94*BS!$B$9</f>
        <v>0</v>
      </c>
      <c r="P94" s="208">
        <f>D94*BS!$B$9</f>
        <v>0</v>
      </c>
      <c r="Q94" s="208">
        <f>E94*BS!$B$9</f>
        <v>0</v>
      </c>
      <c r="R94" s="208">
        <f>F94*BS!$B$9</f>
        <v>0</v>
      </c>
      <c r="S94" s="208">
        <f>G94*BS!$B$9</f>
        <v>0</v>
      </c>
      <c r="T94" s="208">
        <f>H94*BS!$B$9</f>
        <v>0</v>
      </c>
      <c r="U94" s="298">
        <f t="shared" si="13"/>
        <v>0</v>
      </c>
    </row>
    <row r="95" spans="2:21" s="122" customFormat="1">
      <c r="B95" s="106"/>
      <c r="C95" s="227"/>
      <c r="D95" s="227"/>
      <c r="E95" s="227"/>
      <c r="F95" s="227"/>
      <c r="G95" s="306"/>
      <c r="H95" s="306"/>
      <c r="I95" s="304"/>
      <c r="L95" s="283"/>
      <c r="M95" s="283"/>
      <c r="N95" s="300"/>
      <c r="O95" s="196"/>
      <c r="P95" s="196"/>
      <c r="Q95" s="196"/>
      <c r="R95" s="196"/>
      <c r="S95" s="196"/>
      <c r="T95" s="196"/>
      <c r="U95" s="298"/>
    </row>
    <row r="96" spans="2:21" s="283" customFormat="1">
      <c r="B96" s="302" t="s">
        <v>167</v>
      </c>
      <c r="C96" s="159"/>
      <c r="D96" s="159"/>
      <c r="E96" s="159"/>
      <c r="F96" s="159"/>
      <c r="G96" s="159"/>
      <c r="H96" s="159"/>
      <c r="I96" s="299"/>
      <c r="J96" s="122"/>
      <c r="K96" s="122"/>
      <c r="N96" s="294" t="str">
        <f>B96</f>
        <v xml:space="preserve">Interest Income </v>
      </c>
      <c r="O96" s="208">
        <f>C96*BS!$B$9</f>
        <v>0</v>
      </c>
      <c r="P96" s="208">
        <f>D96*BS!$B$9</f>
        <v>0</v>
      </c>
      <c r="Q96" s="208">
        <f>E96*BS!$B$9</f>
        <v>0</v>
      </c>
      <c r="R96" s="208">
        <f>F96*BS!$B$9</f>
        <v>0</v>
      </c>
      <c r="S96" s="208">
        <f>G96*BS!$B$9</f>
        <v>0</v>
      </c>
      <c r="T96" s="208">
        <f>H96*BS!$B$9</f>
        <v>0</v>
      </c>
      <c r="U96" s="298">
        <f t="shared" ref="U96:U109" si="15">I96</f>
        <v>0</v>
      </c>
    </row>
    <row r="97" spans="2:21" s="122" customFormat="1">
      <c r="B97" s="307" t="s">
        <v>191</v>
      </c>
      <c r="C97" s="142"/>
      <c r="D97" s="142"/>
      <c r="E97" s="142"/>
      <c r="F97" s="142"/>
      <c r="G97" s="142"/>
      <c r="H97" s="142"/>
      <c r="I97" s="299"/>
      <c r="L97" s="283"/>
      <c r="M97" s="283"/>
      <c r="N97" s="300" t="str">
        <f>B97</f>
        <v>Interest Income (net)</v>
      </c>
      <c r="O97" s="208">
        <f>C97*BS!$B$9</f>
        <v>0</v>
      </c>
      <c r="P97" s="208">
        <f>D97*BS!$B$9</f>
        <v>0</v>
      </c>
      <c r="Q97" s="208">
        <f>E97*BS!$B$9</f>
        <v>0</v>
      </c>
      <c r="R97" s="208">
        <f>F97*BS!$B$9</f>
        <v>0</v>
      </c>
      <c r="S97" s="208">
        <f>G97*BS!$B$9</f>
        <v>0</v>
      </c>
      <c r="T97" s="208">
        <f>H97*BS!$B$9</f>
        <v>0</v>
      </c>
      <c r="U97" s="298">
        <f t="shared" si="15"/>
        <v>0</v>
      </c>
    </row>
    <row r="98" spans="2:21" s="122" customFormat="1">
      <c r="B98" s="106"/>
      <c r="C98" s="142"/>
      <c r="D98" s="142"/>
      <c r="E98" s="142"/>
      <c r="F98" s="142"/>
      <c r="G98" s="142"/>
      <c r="H98" s="142"/>
      <c r="I98" s="299"/>
      <c r="L98" s="283"/>
      <c r="M98" s="283"/>
      <c r="N98" s="300"/>
      <c r="O98" s="196">
        <f>C98*BS!$B$9</f>
        <v>0</v>
      </c>
      <c r="P98" s="196">
        <f>D98*BS!$B$9</f>
        <v>0</v>
      </c>
      <c r="Q98" s="196">
        <f>E98*BS!$B$9</f>
        <v>0</v>
      </c>
      <c r="R98" s="196">
        <f>F98*BS!$B$9</f>
        <v>0</v>
      </c>
      <c r="S98" s="196">
        <f>G98*BS!$B$9</f>
        <v>0</v>
      </c>
      <c r="T98" s="196">
        <f>H98*BS!$B$9</f>
        <v>0</v>
      </c>
      <c r="U98" s="298">
        <f t="shared" si="15"/>
        <v>0</v>
      </c>
    </row>
    <row r="99" spans="2:21" s="122" customFormat="1">
      <c r="B99" s="307"/>
      <c r="C99" s="142"/>
      <c r="D99" s="142"/>
      <c r="E99" s="142"/>
      <c r="F99" s="142"/>
      <c r="G99" s="142"/>
      <c r="H99" s="142"/>
      <c r="I99" s="299"/>
      <c r="L99" s="283"/>
      <c r="M99" s="283"/>
      <c r="N99" s="300"/>
      <c r="O99" s="196">
        <f>C99*BS!$B$9</f>
        <v>0</v>
      </c>
      <c r="P99" s="196">
        <f>D99*BS!$B$9</f>
        <v>0</v>
      </c>
      <c r="Q99" s="196">
        <f>E99*BS!$B$9</f>
        <v>0</v>
      </c>
      <c r="R99" s="196">
        <f>F99*BS!$B$9</f>
        <v>0</v>
      </c>
      <c r="S99" s="196">
        <f>G99*BS!$B$9</f>
        <v>0</v>
      </c>
      <c r="T99" s="196">
        <f>H99*BS!$B$9</f>
        <v>0</v>
      </c>
      <c r="U99" s="298">
        <f t="shared" si="15"/>
        <v>0</v>
      </c>
    </row>
    <row r="100" spans="2:21" s="122" customFormat="1">
      <c r="B100" s="307"/>
      <c r="C100" s="142"/>
      <c r="D100" s="142"/>
      <c r="E100" s="142"/>
      <c r="F100" s="142"/>
      <c r="G100" s="142"/>
      <c r="H100" s="142"/>
      <c r="I100" s="299"/>
      <c r="L100" s="283"/>
      <c r="M100" s="283"/>
      <c r="N100" s="300"/>
      <c r="O100" s="196">
        <f>C100*BS!$B$9</f>
        <v>0</v>
      </c>
      <c r="P100" s="196">
        <f>D100*BS!$B$9</f>
        <v>0</v>
      </c>
      <c r="Q100" s="196">
        <f>E100*BS!$B$9</f>
        <v>0</v>
      </c>
      <c r="R100" s="196">
        <f>F100*BS!$B$9</f>
        <v>0</v>
      </c>
      <c r="S100" s="196">
        <f>G100*BS!$B$9</f>
        <v>0</v>
      </c>
      <c r="T100" s="196">
        <f>H100*BS!$B$9</f>
        <v>0</v>
      </c>
      <c r="U100" s="298">
        <f t="shared" si="15"/>
        <v>0</v>
      </c>
    </row>
    <row r="101" spans="2:21" s="122" customFormat="1">
      <c r="B101" s="307"/>
      <c r="C101" s="142"/>
      <c r="D101" s="142"/>
      <c r="E101" s="142"/>
      <c r="F101" s="142"/>
      <c r="G101" s="142"/>
      <c r="H101" s="142"/>
      <c r="I101" s="299"/>
      <c r="L101" s="283"/>
      <c r="M101" s="283"/>
      <c r="N101" s="300"/>
      <c r="O101" s="196">
        <f>C101*BS!$B$9</f>
        <v>0</v>
      </c>
      <c r="P101" s="196">
        <f>D101*BS!$B$9</f>
        <v>0</v>
      </c>
      <c r="Q101" s="196">
        <f>E101*BS!$B$9</f>
        <v>0</v>
      </c>
      <c r="R101" s="196">
        <f>F101*BS!$B$9</f>
        <v>0</v>
      </c>
      <c r="S101" s="196">
        <f>G101*BS!$B$9</f>
        <v>0</v>
      </c>
      <c r="T101" s="196">
        <f>H101*BS!$B$9</f>
        <v>0</v>
      </c>
      <c r="U101" s="298">
        <f t="shared" si="15"/>
        <v>0</v>
      </c>
    </row>
    <row r="102" spans="2:21" s="122" customFormat="1">
      <c r="B102" s="307"/>
      <c r="C102" s="142"/>
      <c r="D102" s="142"/>
      <c r="E102" s="142"/>
      <c r="F102" s="142"/>
      <c r="G102" s="142"/>
      <c r="H102" s="142"/>
      <c r="I102" s="299"/>
      <c r="L102" s="283"/>
      <c r="M102" s="283"/>
      <c r="N102" s="300"/>
      <c r="O102" s="196">
        <f>C102*BS!$B$9</f>
        <v>0</v>
      </c>
      <c r="P102" s="196">
        <f>D102*BS!$B$9</f>
        <v>0</v>
      </c>
      <c r="Q102" s="196">
        <f>E102*BS!$B$9</f>
        <v>0</v>
      </c>
      <c r="R102" s="196">
        <f>F102*BS!$B$9</f>
        <v>0</v>
      </c>
      <c r="S102" s="196">
        <f>G102*BS!$B$9</f>
        <v>0</v>
      </c>
      <c r="T102" s="196">
        <f>H102*BS!$B$9</f>
        <v>0</v>
      </c>
      <c r="U102" s="298">
        <f t="shared" si="15"/>
        <v>0</v>
      </c>
    </row>
    <row r="103" spans="2:21" s="122" customFormat="1">
      <c r="B103" s="307"/>
      <c r="C103" s="142"/>
      <c r="D103" s="142"/>
      <c r="E103" s="142"/>
      <c r="F103" s="142"/>
      <c r="G103" s="142"/>
      <c r="H103" s="142"/>
      <c r="I103" s="299"/>
      <c r="L103" s="283"/>
      <c r="M103" s="283"/>
      <c r="N103" s="300"/>
      <c r="O103" s="196">
        <f>C103*BS!$B$9</f>
        <v>0</v>
      </c>
      <c r="P103" s="196">
        <f>D103*BS!$B$9</f>
        <v>0</v>
      </c>
      <c r="Q103" s="196">
        <f>E103*BS!$B$9</f>
        <v>0</v>
      </c>
      <c r="R103" s="196">
        <f>F103*BS!$B$9</f>
        <v>0</v>
      </c>
      <c r="S103" s="196">
        <f>G103*BS!$B$9</f>
        <v>0</v>
      </c>
      <c r="T103" s="196">
        <f>H103*BS!$B$9</f>
        <v>0</v>
      </c>
      <c r="U103" s="298">
        <f t="shared" si="15"/>
        <v>0</v>
      </c>
    </row>
    <row r="104" spans="2:21" s="122" customFormat="1">
      <c r="B104" s="307"/>
      <c r="C104" s="142"/>
      <c r="D104" s="142"/>
      <c r="E104" s="142"/>
      <c r="F104" s="142"/>
      <c r="G104" s="142"/>
      <c r="H104" s="142"/>
      <c r="I104" s="299"/>
      <c r="L104" s="283"/>
      <c r="M104" s="283"/>
      <c r="N104" s="300"/>
      <c r="O104" s="196">
        <f>C104*BS!$B$9</f>
        <v>0</v>
      </c>
      <c r="P104" s="196">
        <f>D104*BS!$B$9</f>
        <v>0</v>
      </c>
      <c r="Q104" s="196">
        <f>E104*BS!$B$9</f>
        <v>0</v>
      </c>
      <c r="R104" s="196">
        <f>F104*BS!$B$9</f>
        <v>0</v>
      </c>
      <c r="S104" s="196">
        <f>G104*BS!$B$9</f>
        <v>0</v>
      </c>
      <c r="T104" s="196">
        <f>H104*BS!$B$9</f>
        <v>0</v>
      </c>
      <c r="U104" s="298">
        <f t="shared" si="15"/>
        <v>0</v>
      </c>
    </row>
    <row r="105" spans="2:21" s="122" customFormat="1">
      <c r="B105" s="307"/>
      <c r="C105" s="142"/>
      <c r="D105" s="142"/>
      <c r="E105" s="142"/>
      <c r="F105" s="142"/>
      <c r="G105" s="142"/>
      <c r="H105" s="142"/>
      <c r="I105" s="299"/>
      <c r="L105" s="283"/>
      <c r="M105" s="283"/>
      <c r="N105" s="300"/>
      <c r="O105" s="196">
        <f>C105*BS!$B$9</f>
        <v>0</v>
      </c>
      <c r="P105" s="196">
        <f>D105*BS!$B$9</f>
        <v>0</v>
      </c>
      <c r="Q105" s="196">
        <f>E105*BS!$B$9</f>
        <v>0</v>
      </c>
      <c r="R105" s="196">
        <f>F105*BS!$B$9</f>
        <v>0</v>
      </c>
      <c r="S105" s="196">
        <f>G105*BS!$B$9</f>
        <v>0</v>
      </c>
      <c r="T105" s="196">
        <f>H105*BS!$B$9</f>
        <v>0</v>
      </c>
      <c r="U105" s="298">
        <f t="shared" si="15"/>
        <v>0</v>
      </c>
    </row>
    <row r="106" spans="2:21" s="122" customFormat="1">
      <c r="B106" s="307"/>
      <c r="C106" s="142"/>
      <c r="D106" s="142"/>
      <c r="E106" s="142"/>
      <c r="F106" s="142"/>
      <c r="G106" s="142"/>
      <c r="H106" s="142"/>
      <c r="I106" s="299"/>
      <c r="L106" s="283"/>
      <c r="M106" s="283"/>
      <c r="N106" s="300"/>
      <c r="O106" s="196">
        <f>C106*BS!$B$9</f>
        <v>0</v>
      </c>
      <c r="P106" s="196">
        <f>D106*BS!$B$9</f>
        <v>0</v>
      </c>
      <c r="Q106" s="196">
        <f>E106*BS!$B$9</f>
        <v>0</v>
      </c>
      <c r="R106" s="196">
        <f>F106*BS!$B$9</f>
        <v>0</v>
      </c>
      <c r="S106" s="196">
        <f>G106*BS!$B$9</f>
        <v>0</v>
      </c>
      <c r="T106" s="196">
        <f>H106*BS!$B$9</f>
        <v>0</v>
      </c>
      <c r="U106" s="298">
        <f t="shared" si="15"/>
        <v>0</v>
      </c>
    </row>
    <row r="107" spans="2:21" s="122" customFormat="1">
      <c r="B107" s="307"/>
      <c r="C107" s="142"/>
      <c r="D107" s="142"/>
      <c r="E107" s="142"/>
      <c r="F107" s="142"/>
      <c r="G107" s="142"/>
      <c r="H107" s="142"/>
      <c r="I107" s="299"/>
      <c r="L107" s="283"/>
      <c r="M107" s="283"/>
      <c r="N107" s="300"/>
      <c r="O107" s="196">
        <f>C107*BS!$B$9</f>
        <v>0</v>
      </c>
      <c r="P107" s="196">
        <f>D107*BS!$B$9</f>
        <v>0</v>
      </c>
      <c r="Q107" s="196">
        <f>E107*BS!$B$9</f>
        <v>0</v>
      </c>
      <c r="R107" s="196">
        <f>F107*BS!$B$9</f>
        <v>0</v>
      </c>
      <c r="S107" s="196">
        <f>G107*BS!$B$9</f>
        <v>0</v>
      </c>
      <c r="T107" s="196">
        <f>H107*BS!$B$9</f>
        <v>0</v>
      </c>
      <c r="U107" s="298">
        <f t="shared" si="15"/>
        <v>0</v>
      </c>
    </row>
    <row r="108" spans="2:21" s="122" customFormat="1">
      <c r="B108" s="100" t="s">
        <v>130</v>
      </c>
      <c r="C108" s="159">
        <f t="shared" ref="C108:H108" si="16">SUM(C98:C107)</f>
        <v>0</v>
      </c>
      <c r="D108" s="159">
        <f t="shared" si="16"/>
        <v>0</v>
      </c>
      <c r="E108" s="159">
        <f t="shared" si="16"/>
        <v>0</v>
      </c>
      <c r="F108" s="159">
        <f t="shared" si="16"/>
        <v>0</v>
      </c>
      <c r="G108" s="159">
        <f t="shared" si="16"/>
        <v>0</v>
      </c>
      <c r="H108" s="159">
        <f t="shared" si="16"/>
        <v>0</v>
      </c>
      <c r="I108" s="299"/>
      <c r="L108" s="283"/>
      <c r="M108" s="283"/>
      <c r="N108" s="297"/>
      <c r="O108" s="196">
        <f>C108*BS!$B$9</f>
        <v>0</v>
      </c>
      <c r="P108" s="196">
        <f>D108*BS!$B$9</f>
        <v>0</v>
      </c>
      <c r="Q108" s="196">
        <f>E108*BS!$B$9</f>
        <v>0</v>
      </c>
      <c r="R108" s="196">
        <f>F108*BS!$B$9</f>
        <v>0</v>
      </c>
      <c r="S108" s="196">
        <f>G108*BS!$B$9</f>
        <v>0</v>
      </c>
      <c r="T108" s="196">
        <f>H108*BS!$B$9</f>
        <v>0</v>
      </c>
      <c r="U108" s="298">
        <f t="shared" si="15"/>
        <v>0</v>
      </c>
    </row>
    <row r="109" spans="2:21" s="122" customFormat="1">
      <c r="B109" s="106"/>
      <c r="C109" s="142"/>
      <c r="D109" s="142"/>
      <c r="E109" s="142"/>
      <c r="F109" s="142"/>
      <c r="G109" s="142"/>
      <c r="H109" s="142"/>
      <c r="I109" s="299"/>
      <c r="L109" s="283"/>
      <c r="M109" s="283"/>
      <c r="N109" s="297"/>
      <c r="O109" s="196">
        <f>C109*BS!$B$9</f>
        <v>0</v>
      </c>
      <c r="P109" s="196">
        <f>D109*BS!$B$9</f>
        <v>0</v>
      </c>
      <c r="Q109" s="196">
        <f>E109*BS!$B$9</f>
        <v>0</v>
      </c>
      <c r="R109" s="196">
        <f>F109*BS!$B$9</f>
        <v>0</v>
      </c>
      <c r="S109" s="196">
        <f>G109*BS!$B$9</f>
        <v>0</v>
      </c>
      <c r="T109" s="196">
        <f>H109*BS!$B$9</f>
        <v>0</v>
      </c>
      <c r="U109" s="298">
        <f t="shared" si="15"/>
        <v>0</v>
      </c>
    </row>
    <row r="110" spans="2:21" s="122" customFormat="1">
      <c r="B110" s="302" t="s">
        <v>168</v>
      </c>
      <c r="C110" s="159"/>
      <c r="D110" s="159"/>
      <c r="E110" s="159"/>
      <c r="F110" s="159"/>
      <c r="G110" s="159"/>
      <c r="H110" s="159"/>
      <c r="I110" s="299"/>
      <c r="L110" s="283"/>
      <c r="M110" s="283"/>
      <c r="N110" s="294" t="str">
        <f>B110</f>
        <v>Interest Expense (net)</v>
      </c>
      <c r="O110" s="208"/>
      <c r="P110" s="208"/>
      <c r="Q110" s="208"/>
      <c r="R110" s="208"/>
      <c r="S110" s="208"/>
      <c r="T110" s="208"/>
      <c r="U110" s="298"/>
    </row>
    <row r="111" spans="2:21" s="122" customFormat="1">
      <c r="B111" s="106"/>
      <c r="C111" s="142"/>
      <c r="D111" s="142"/>
      <c r="E111" s="142"/>
      <c r="F111" s="142"/>
      <c r="G111" s="142"/>
      <c r="H111" s="142"/>
      <c r="I111" s="299"/>
      <c r="L111" s="283"/>
      <c r="M111" s="283"/>
      <c r="N111" s="297"/>
      <c r="O111" s="196">
        <f>C111*BS!$B$9</f>
        <v>0</v>
      </c>
      <c r="P111" s="196">
        <f>D111*BS!$B$9</f>
        <v>0</v>
      </c>
      <c r="Q111" s="196">
        <f>E111*BS!$B$9</f>
        <v>0</v>
      </c>
      <c r="R111" s="196">
        <f>F111*BS!$B$9</f>
        <v>0</v>
      </c>
      <c r="S111" s="196">
        <f>G111*BS!$B$9</f>
        <v>0</v>
      </c>
      <c r="T111" s="196">
        <f>H111*BS!$B$9</f>
        <v>0</v>
      </c>
      <c r="U111" s="298">
        <f t="shared" ref="U111:U122" si="17">I111</f>
        <v>0</v>
      </c>
    </row>
    <row r="112" spans="2:21" s="122" customFormat="1">
      <c r="B112" s="106"/>
      <c r="C112" s="142"/>
      <c r="D112" s="142"/>
      <c r="E112" s="142"/>
      <c r="F112" s="142"/>
      <c r="G112" s="142"/>
      <c r="H112" s="142"/>
      <c r="I112" s="299"/>
      <c r="L112" s="283"/>
      <c r="M112" s="283"/>
      <c r="N112" s="297"/>
      <c r="O112" s="196">
        <f>C112*BS!$B$9</f>
        <v>0</v>
      </c>
      <c r="P112" s="196">
        <f>D112*BS!$B$9</f>
        <v>0</v>
      </c>
      <c r="Q112" s="196">
        <f>E112*BS!$B$9</f>
        <v>0</v>
      </c>
      <c r="R112" s="196">
        <f>F112*BS!$B$9</f>
        <v>0</v>
      </c>
      <c r="S112" s="196">
        <f>G112*BS!$B$9</f>
        <v>0</v>
      </c>
      <c r="T112" s="196">
        <f>H112*BS!$B$9</f>
        <v>0</v>
      </c>
      <c r="U112" s="298">
        <f t="shared" si="17"/>
        <v>0</v>
      </c>
    </row>
    <row r="113" spans="2:21" s="122" customFormat="1">
      <c r="B113" s="106"/>
      <c r="C113" s="142"/>
      <c r="D113" s="142"/>
      <c r="E113" s="142"/>
      <c r="F113" s="142"/>
      <c r="G113" s="142"/>
      <c r="H113" s="142"/>
      <c r="I113" s="299"/>
      <c r="L113" s="283"/>
      <c r="M113" s="283"/>
      <c r="N113" s="297"/>
      <c r="O113" s="196">
        <f>C113*BS!$B$9</f>
        <v>0</v>
      </c>
      <c r="P113" s="196">
        <f>D113*BS!$B$9</f>
        <v>0</v>
      </c>
      <c r="Q113" s="196">
        <f>E113*BS!$B$9</f>
        <v>0</v>
      </c>
      <c r="R113" s="196">
        <f>F113*BS!$B$9</f>
        <v>0</v>
      </c>
      <c r="S113" s="196">
        <f>G113*BS!$B$9</f>
        <v>0</v>
      </c>
      <c r="T113" s="196">
        <f>H113*BS!$B$9</f>
        <v>0</v>
      </c>
      <c r="U113" s="298">
        <f t="shared" si="17"/>
        <v>0</v>
      </c>
    </row>
    <row r="114" spans="2:21" s="122" customFormat="1">
      <c r="B114" s="106"/>
      <c r="C114" s="142"/>
      <c r="D114" s="142"/>
      <c r="E114" s="142"/>
      <c r="F114" s="142"/>
      <c r="G114" s="142"/>
      <c r="H114" s="142"/>
      <c r="I114" s="299"/>
      <c r="L114" s="283"/>
      <c r="M114" s="283"/>
      <c r="N114" s="297"/>
      <c r="O114" s="196">
        <f>C114*BS!$B$9</f>
        <v>0</v>
      </c>
      <c r="P114" s="196">
        <f>D114*BS!$B$9</f>
        <v>0</v>
      </c>
      <c r="Q114" s="196">
        <f>E114*BS!$B$9</f>
        <v>0</v>
      </c>
      <c r="R114" s="196">
        <f>F114*BS!$B$9</f>
        <v>0</v>
      </c>
      <c r="S114" s="196">
        <f>G114*BS!$B$9</f>
        <v>0</v>
      </c>
      <c r="T114" s="196">
        <f>H114*BS!$B$9</f>
        <v>0</v>
      </c>
      <c r="U114" s="298">
        <f t="shared" si="17"/>
        <v>0</v>
      </c>
    </row>
    <row r="115" spans="2:21" s="122" customFormat="1">
      <c r="B115" s="106"/>
      <c r="C115" s="142"/>
      <c r="D115" s="142"/>
      <c r="E115" s="142"/>
      <c r="F115" s="142"/>
      <c r="G115" s="142"/>
      <c r="H115" s="142"/>
      <c r="I115" s="299"/>
      <c r="L115" s="283"/>
      <c r="M115" s="283"/>
      <c r="N115" s="297"/>
      <c r="O115" s="196">
        <f>C115*BS!$B$9</f>
        <v>0</v>
      </c>
      <c r="P115" s="196">
        <f>D115*BS!$B$9</f>
        <v>0</v>
      </c>
      <c r="Q115" s="196">
        <f>E115*BS!$B$9</f>
        <v>0</v>
      </c>
      <c r="R115" s="196">
        <f>F115*BS!$B$9</f>
        <v>0</v>
      </c>
      <c r="S115" s="196">
        <f>G115*BS!$B$9</f>
        <v>0</v>
      </c>
      <c r="T115" s="196">
        <f>H115*BS!$B$9</f>
        <v>0</v>
      </c>
      <c r="U115" s="298">
        <f t="shared" si="17"/>
        <v>0</v>
      </c>
    </row>
    <row r="116" spans="2:21" s="122" customFormat="1">
      <c r="B116" s="106"/>
      <c r="C116" s="142"/>
      <c r="D116" s="142"/>
      <c r="E116" s="142"/>
      <c r="F116" s="142"/>
      <c r="G116" s="142"/>
      <c r="H116" s="142"/>
      <c r="I116" s="299"/>
      <c r="L116" s="283"/>
      <c r="M116" s="283"/>
      <c r="N116" s="297"/>
      <c r="O116" s="196">
        <f>C116*BS!$B$9</f>
        <v>0</v>
      </c>
      <c r="P116" s="196">
        <f>D116*BS!$B$9</f>
        <v>0</v>
      </c>
      <c r="Q116" s="196">
        <f>E116*BS!$B$9</f>
        <v>0</v>
      </c>
      <c r="R116" s="196">
        <f>F116*BS!$B$9</f>
        <v>0</v>
      </c>
      <c r="S116" s="196">
        <f>G116*BS!$B$9</f>
        <v>0</v>
      </c>
      <c r="T116" s="196">
        <f>H116*BS!$B$9</f>
        <v>0</v>
      </c>
      <c r="U116" s="298">
        <f t="shared" si="17"/>
        <v>0</v>
      </c>
    </row>
    <row r="117" spans="2:21" s="122" customFormat="1">
      <c r="B117" s="106"/>
      <c r="C117" s="142"/>
      <c r="D117" s="142"/>
      <c r="E117" s="142"/>
      <c r="F117" s="142"/>
      <c r="G117" s="142"/>
      <c r="H117" s="142"/>
      <c r="I117" s="299"/>
      <c r="L117" s="283"/>
      <c r="M117" s="283"/>
      <c r="N117" s="297"/>
      <c r="O117" s="196">
        <f>C117*BS!$B$9</f>
        <v>0</v>
      </c>
      <c r="P117" s="196">
        <f>D117*BS!$B$9</f>
        <v>0</v>
      </c>
      <c r="Q117" s="196">
        <f>E117*BS!$B$9</f>
        <v>0</v>
      </c>
      <c r="R117" s="196">
        <f>F117*BS!$B$9</f>
        <v>0</v>
      </c>
      <c r="S117" s="196">
        <f>G117*BS!$B$9</f>
        <v>0</v>
      </c>
      <c r="T117" s="196">
        <f>H117*BS!$B$9</f>
        <v>0</v>
      </c>
      <c r="U117" s="298">
        <f t="shared" si="17"/>
        <v>0</v>
      </c>
    </row>
    <row r="118" spans="2:21" s="122" customFormat="1">
      <c r="B118" s="106"/>
      <c r="C118" s="142"/>
      <c r="D118" s="142"/>
      <c r="E118" s="142"/>
      <c r="F118" s="142"/>
      <c r="G118" s="142"/>
      <c r="H118" s="142"/>
      <c r="I118" s="299"/>
      <c r="L118" s="283"/>
      <c r="M118" s="283"/>
      <c r="N118" s="297"/>
      <c r="O118" s="196">
        <f>C118*BS!$B$9</f>
        <v>0</v>
      </c>
      <c r="P118" s="196">
        <f>D118*BS!$B$9</f>
        <v>0</v>
      </c>
      <c r="Q118" s="196">
        <f>E118*BS!$B$9</f>
        <v>0</v>
      </c>
      <c r="R118" s="196">
        <f>F118*BS!$B$9</f>
        <v>0</v>
      </c>
      <c r="S118" s="196">
        <f>G118*BS!$B$9</f>
        <v>0</v>
      </c>
      <c r="T118" s="196">
        <f>H118*BS!$B$9</f>
        <v>0</v>
      </c>
      <c r="U118" s="298">
        <f t="shared" si="17"/>
        <v>0</v>
      </c>
    </row>
    <row r="119" spans="2:21" s="122" customFormat="1">
      <c r="B119" s="106"/>
      <c r="C119" s="142"/>
      <c r="D119" s="142"/>
      <c r="E119" s="142"/>
      <c r="F119" s="142"/>
      <c r="G119" s="142"/>
      <c r="H119" s="142"/>
      <c r="I119" s="299"/>
      <c r="L119" s="283"/>
      <c r="M119" s="283"/>
      <c r="N119" s="297"/>
      <c r="O119" s="196">
        <f>C119*BS!$B$9</f>
        <v>0</v>
      </c>
      <c r="P119" s="196">
        <f>D119*BS!$B$9</f>
        <v>0</v>
      </c>
      <c r="Q119" s="196">
        <f>E119*BS!$B$9</f>
        <v>0</v>
      </c>
      <c r="R119" s="196">
        <f>F119*BS!$B$9</f>
        <v>0</v>
      </c>
      <c r="S119" s="196">
        <f>G119*BS!$B$9</f>
        <v>0</v>
      </c>
      <c r="T119" s="196">
        <f>H119*BS!$B$9</f>
        <v>0</v>
      </c>
      <c r="U119" s="298">
        <f t="shared" si="17"/>
        <v>0</v>
      </c>
    </row>
    <row r="120" spans="2:21" s="122" customFormat="1">
      <c r="B120" s="106"/>
      <c r="C120" s="142"/>
      <c r="D120" s="142"/>
      <c r="E120" s="142"/>
      <c r="F120" s="142"/>
      <c r="G120" s="142"/>
      <c r="H120" s="142"/>
      <c r="I120" s="299"/>
      <c r="L120" s="283"/>
      <c r="M120" s="283"/>
      <c r="N120" s="297"/>
      <c r="O120" s="196">
        <f>C120*BS!$B$9</f>
        <v>0</v>
      </c>
      <c r="P120" s="196">
        <f>D120*BS!$B$9</f>
        <v>0</v>
      </c>
      <c r="Q120" s="196">
        <f>E120*BS!$B$9</f>
        <v>0</v>
      </c>
      <c r="R120" s="196">
        <f>F120*BS!$B$9</f>
        <v>0</v>
      </c>
      <c r="S120" s="196">
        <f>G120*BS!$B$9</f>
        <v>0</v>
      </c>
      <c r="T120" s="196">
        <f>H120*BS!$B$9</f>
        <v>0</v>
      </c>
      <c r="U120" s="298">
        <f t="shared" si="17"/>
        <v>0</v>
      </c>
    </row>
    <row r="121" spans="2:21" s="122" customFormat="1">
      <c r="B121" s="100" t="s">
        <v>130</v>
      </c>
      <c r="C121" s="159">
        <f t="shared" ref="C121:H121" si="18">SUM(C111:C120)</f>
        <v>0</v>
      </c>
      <c r="D121" s="159">
        <f t="shared" si="18"/>
        <v>0</v>
      </c>
      <c r="E121" s="159">
        <f t="shared" si="18"/>
        <v>0</v>
      </c>
      <c r="F121" s="159">
        <f t="shared" si="18"/>
        <v>0</v>
      </c>
      <c r="G121" s="159">
        <f t="shared" si="18"/>
        <v>0</v>
      </c>
      <c r="H121" s="159">
        <f t="shared" si="18"/>
        <v>0</v>
      </c>
      <c r="I121" s="299"/>
      <c r="L121" s="283"/>
      <c r="M121" s="283"/>
      <c r="N121" s="297"/>
      <c r="O121" s="196">
        <f>C121*BS!$B$9</f>
        <v>0</v>
      </c>
      <c r="P121" s="196">
        <f>D121*BS!$B$9</f>
        <v>0</v>
      </c>
      <c r="Q121" s="196">
        <f>E121*BS!$B$9</f>
        <v>0</v>
      </c>
      <c r="R121" s="196">
        <f>F121*BS!$B$9</f>
        <v>0</v>
      </c>
      <c r="S121" s="196">
        <f>G121*BS!$B$9</f>
        <v>0</v>
      </c>
      <c r="T121" s="196">
        <f>H121*BS!$B$9</f>
        <v>0</v>
      </c>
      <c r="U121" s="298">
        <f t="shared" si="17"/>
        <v>0</v>
      </c>
    </row>
    <row r="122" spans="2:21" s="122" customFormat="1">
      <c r="B122" s="106"/>
      <c r="C122" s="142"/>
      <c r="D122" s="142"/>
      <c r="E122" s="142"/>
      <c r="F122" s="142"/>
      <c r="G122" s="142"/>
      <c r="H122" s="142"/>
      <c r="I122" s="299"/>
      <c r="L122" s="283"/>
      <c r="M122" s="283"/>
      <c r="N122" s="297"/>
      <c r="O122" s="196">
        <f>C122*BS!$B$9</f>
        <v>0</v>
      </c>
      <c r="P122" s="196">
        <f>D122*BS!$B$9</f>
        <v>0</v>
      </c>
      <c r="Q122" s="196">
        <f>E122*BS!$B$9</f>
        <v>0</v>
      </c>
      <c r="R122" s="196">
        <f>F122*BS!$B$9</f>
        <v>0</v>
      </c>
      <c r="S122" s="196">
        <f>G122*BS!$B$9</f>
        <v>0</v>
      </c>
      <c r="T122" s="196">
        <f>H122*BS!$B$9</f>
        <v>0</v>
      </c>
      <c r="U122" s="298">
        <f t="shared" si="17"/>
        <v>0</v>
      </c>
    </row>
    <row r="123" spans="2:21" s="122" customFormat="1">
      <c r="B123" s="302" t="s">
        <v>192</v>
      </c>
      <c r="C123" s="222">
        <f t="shared" ref="C123:H123" si="19">C135-C148</f>
        <v>0</v>
      </c>
      <c r="D123" s="222">
        <f t="shared" si="19"/>
        <v>0</v>
      </c>
      <c r="E123" s="222">
        <f t="shared" si="19"/>
        <v>0</v>
      </c>
      <c r="F123" s="222">
        <f t="shared" si="19"/>
        <v>0</v>
      </c>
      <c r="G123" s="222">
        <f t="shared" si="19"/>
        <v>0</v>
      </c>
      <c r="H123" s="222">
        <f t="shared" si="19"/>
        <v>0</v>
      </c>
      <c r="I123" s="308"/>
      <c r="L123" s="283"/>
      <c r="M123" s="283"/>
      <c r="N123" s="294" t="str">
        <f t="shared" ref="N123:N131" si="20">B123</f>
        <v xml:space="preserve">Non Operating Income (Expenses) </v>
      </c>
      <c r="O123" s="208"/>
      <c r="P123" s="208"/>
      <c r="Q123" s="208"/>
      <c r="R123" s="208"/>
      <c r="S123" s="208"/>
      <c r="T123" s="208"/>
      <c r="U123" s="298"/>
    </row>
    <row r="124" spans="2:21" s="122" customFormat="1">
      <c r="B124" s="123" t="s">
        <v>193</v>
      </c>
      <c r="C124" s="156"/>
      <c r="D124" s="156"/>
      <c r="E124" s="156"/>
      <c r="F124" s="156"/>
      <c r="G124" s="156"/>
      <c r="H124" s="156"/>
      <c r="I124" s="308"/>
      <c r="L124" s="283"/>
      <c r="M124" s="283"/>
      <c r="N124" s="300" t="str">
        <f t="shared" si="20"/>
        <v xml:space="preserve">Non operating income: </v>
      </c>
      <c r="O124" s="196">
        <f>C124*BS!$B$9</f>
        <v>0</v>
      </c>
      <c r="P124" s="196">
        <f>D124*BS!$B$9</f>
        <v>0</v>
      </c>
      <c r="Q124" s="196">
        <f>E124*BS!$B$9</f>
        <v>0</v>
      </c>
      <c r="R124" s="196">
        <f>F124*BS!$B$9</f>
        <v>0</v>
      </c>
      <c r="S124" s="196">
        <f>G124*BS!$B$9</f>
        <v>0</v>
      </c>
      <c r="T124" s="196">
        <f>H124*BS!$B$9</f>
        <v>0</v>
      </c>
      <c r="U124" s="298">
        <f t="shared" ref="U124:U135" si="21">I124</f>
        <v>0</v>
      </c>
    </row>
    <row r="125" spans="2:21" s="122" customFormat="1">
      <c r="B125" s="106"/>
      <c r="C125" s="229"/>
      <c r="D125" s="229"/>
      <c r="E125" s="229"/>
      <c r="F125" s="229"/>
      <c r="G125" s="229"/>
      <c r="H125" s="229"/>
      <c r="I125" s="308"/>
      <c r="L125" s="283"/>
      <c r="M125" s="283"/>
      <c r="N125" s="297">
        <f t="shared" si="20"/>
        <v>0</v>
      </c>
      <c r="O125" s="196">
        <f>C125*BS!$B$9</f>
        <v>0</v>
      </c>
      <c r="P125" s="196">
        <f>D125*BS!$B$9</f>
        <v>0</v>
      </c>
      <c r="Q125" s="196">
        <f>E125*BS!$B$9</f>
        <v>0</v>
      </c>
      <c r="R125" s="196">
        <f>F125*BS!$B$9</f>
        <v>0</v>
      </c>
      <c r="S125" s="196">
        <f>G125*BS!$B$9</f>
        <v>0</v>
      </c>
      <c r="T125" s="196">
        <f>H125*BS!$B$9</f>
        <v>0</v>
      </c>
      <c r="U125" s="298">
        <f t="shared" si="21"/>
        <v>0</v>
      </c>
    </row>
    <row r="126" spans="2:21" s="122" customFormat="1">
      <c r="B126" s="106"/>
      <c r="C126" s="229"/>
      <c r="D126" s="229"/>
      <c r="E126" s="229"/>
      <c r="F126" s="229"/>
      <c r="G126" s="229"/>
      <c r="H126" s="229"/>
      <c r="I126" s="308"/>
      <c r="L126" s="283"/>
      <c r="M126" s="283"/>
      <c r="N126" s="297">
        <f t="shared" si="20"/>
        <v>0</v>
      </c>
      <c r="O126" s="196">
        <f>C126*BS!$B$9</f>
        <v>0</v>
      </c>
      <c r="P126" s="196">
        <f>D126*BS!$B$9</f>
        <v>0</v>
      </c>
      <c r="Q126" s="196">
        <f>E126*BS!$B$9</f>
        <v>0</v>
      </c>
      <c r="R126" s="196">
        <f>F126*BS!$B$9</f>
        <v>0</v>
      </c>
      <c r="S126" s="196">
        <f>G126*BS!$B$9</f>
        <v>0</v>
      </c>
      <c r="T126" s="196">
        <f>H126*BS!$B$9</f>
        <v>0</v>
      </c>
      <c r="U126" s="298">
        <f t="shared" si="21"/>
        <v>0</v>
      </c>
    </row>
    <row r="127" spans="2:21" s="122" customFormat="1">
      <c r="B127" s="106"/>
      <c r="C127" s="229"/>
      <c r="D127" s="229"/>
      <c r="E127" s="229"/>
      <c r="F127" s="229"/>
      <c r="G127" s="229"/>
      <c r="H127" s="229"/>
      <c r="I127" s="308"/>
      <c r="L127" s="283"/>
      <c r="M127" s="283"/>
      <c r="N127" s="297">
        <f t="shared" si="20"/>
        <v>0</v>
      </c>
      <c r="O127" s="196">
        <f>C127*BS!$B$9</f>
        <v>0</v>
      </c>
      <c r="P127" s="196">
        <f>D127*BS!$B$9</f>
        <v>0</v>
      </c>
      <c r="Q127" s="196">
        <f>E127*BS!$B$9</f>
        <v>0</v>
      </c>
      <c r="R127" s="196">
        <f>F127*BS!$B$9</f>
        <v>0</v>
      </c>
      <c r="S127" s="196">
        <f>G127*BS!$B$9</f>
        <v>0</v>
      </c>
      <c r="T127" s="196">
        <f>H127*BS!$B$9</f>
        <v>0</v>
      </c>
      <c r="U127" s="298">
        <f t="shared" si="21"/>
        <v>0</v>
      </c>
    </row>
    <row r="128" spans="2:21" s="122" customFormat="1">
      <c r="B128" s="106"/>
      <c r="C128" s="229"/>
      <c r="D128" s="229"/>
      <c r="E128" s="229"/>
      <c r="F128" s="229"/>
      <c r="G128" s="229"/>
      <c r="H128" s="229"/>
      <c r="I128" s="308"/>
      <c r="L128" s="283"/>
      <c r="M128" s="283"/>
      <c r="N128" s="297">
        <f t="shared" si="20"/>
        <v>0</v>
      </c>
      <c r="O128" s="196">
        <f>C128*BS!$B$9</f>
        <v>0</v>
      </c>
      <c r="P128" s="196">
        <f>D128*BS!$B$9</f>
        <v>0</v>
      </c>
      <c r="Q128" s="196">
        <f>E128*BS!$B$9</f>
        <v>0</v>
      </c>
      <c r="R128" s="196">
        <f>F128*BS!$B$9</f>
        <v>0</v>
      </c>
      <c r="S128" s="196">
        <f>G128*BS!$B$9</f>
        <v>0</v>
      </c>
      <c r="T128" s="196">
        <f>H128*BS!$B$9</f>
        <v>0</v>
      </c>
      <c r="U128" s="298">
        <f t="shared" si="21"/>
        <v>0</v>
      </c>
    </row>
    <row r="129" spans="2:21" s="122" customFormat="1">
      <c r="B129" s="106"/>
      <c r="C129" s="229"/>
      <c r="D129" s="229"/>
      <c r="E129" s="229"/>
      <c r="F129" s="229"/>
      <c r="G129" s="229"/>
      <c r="H129" s="229"/>
      <c r="I129" s="308"/>
      <c r="L129" s="283"/>
      <c r="M129" s="283"/>
      <c r="N129" s="297">
        <f t="shared" si="20"/>
        <v>0</v>
      </c>
      <c r="O129" s="196">
        <f>C129*BS!$B$9</f>
        <v>0</v>
      </c>
      <c r="P129" s="196">
        <f>D129*BS!$B$9</f>
        <v>0</v>
      </c>
      <c r="Q129" s="196">
        <f>E129*BS!$B$9</f>
        <v>0</v>
      </c>
      <c r="R129" s="196">
        <f>F129*BS!$B$9</f>
        <v>0</v>
      </c>
      <c r="S129" s="196">
        <f>G129*BS!$B$9</f>
        <v>0</v>
      </c>
      <c r="T129" s="196">
        <f>H129*BS!$B$9</f>
        <v>0</v>
      </c>
      <c r="U129" s="298">
        <f t="shared" si="21"/>
        <v>0</v>
      </c>
    </row>
    <row r="130" spans="2:21" s="122" customFormat="1">
      <c r="B130" s="106"/>
      <c r="C130" s="229"/>
      <c r="D130" s="229"/>
      <c r="E130" s="229"/>
      <c r="F130" s="229"/>
      <c r="G130" s="229"/>
      <c r="H130" s="229"/>
      <c r="I130" s="308"/>
      <c r="L130" s="283"/>
      <c r="M130" s="283"/>
      <c r="N130" s="297">
        <f t="shared" si="20"/>
        <v>0</v>
      </c>
      <c r="O130" s="196">
        <f>C130*BS!$B$9</f>
        <v>0</v>
      </c>
      <c r="P130" s="196">
        <f>D130*BS!$B$9</f>
        <v>0</v>
      </c>
      <c r="Q130" s="196">
        <f>E130*BS!$B$9</f>
        <v>0</v>
      </c>
      <c r="R130" s="196">
        <f>F130*BS!$B$9</f>
        <v>0</v>
      </c>
      <c r="S130" s="196">
        <f>G130*BS!$B$9</f>
        <v>0</v>
      </c>
      <c r="T130" s="196">
        <f>H130*BS!$B$9</f>
        <v>0</v>
      </c>
      <c r="U130" s="298">
        <f t="shared" si="21"/>
        <v>0</v>
      </c>
    </row>
    <row r="131" spans="2:21" s="122" customFormat="1">
      <c r="B131" s="106"/>
      <c r="C131" s="229"/>
      <c r="D131" s="229"/>
      <c r="E131" s="229"/>
      <c r="F131" s="229"/>
      <c r="G131" s="229"/>
      <c r="H131" s="229"/>
      <c r="I131" s="308"/>
      <c r="L131" s="283"/>
      <c r="M131" s="283"/>
      <c r="N131" s="297">
        <f t="shared" si="20"/>
        <v>0</v>
      </c>
      <c r="O131" s="196">
        <f>C131*BS!$B$9</f>
        <v>0</v>
      </c>
      <c r="P131" s="196">
        <f>D131*BS!$B$9</f>
        <v>0</v>
      </c>
      <c r="Q131" s="196">
        <f>E131*BS!$B$9</f>
        <v>0</v>
      </c>
      <c r="R131" s="196">
        <f>F131*BS!$B$9</f>
        <v>0</v>
      </c>
      <c r="S131" s="196">
        <f>G131*BS!$B$9</f>
        <v>0</v>
      </c>
      <c r="T131" s="196">
        <f>H131*BS!$B$9</f>
        <v>0</v>
      </c>
      <c r="U131" s="298">
        <f t="shared" si="21"/>
        <v>0</v>
      </c>
    </row>
    <row r="132" spans="2:21" s="122" customFormat="1">
      <c r="B132" s="106"/>
      <c r="C132" s="229"/>
      <c r="D132" s="229"/>
      <c r="E132" s="229"/>
      <c r="F132" s="229"/>
      <c r="G132" s="229"/>
      <c r="H132" s="229"/>
      <c r="I132" s="308"/>
      <c r="L132" s="283"/>
      <c r="M132" s="283"/>
      <c r="N132" s="297"/>
      <c r="O132" s="196">
        <f>C132*BS!$B$9</f>
        <v>0</v>
      </c>
      <c r="P132" s="196">
        <f>D132*BS!$B$9</f>
        <v>0</v>
      </c>
      <c r="Q132" s="196">
        <f>E132*BS!$B$9</f>
        <v>0</v>
      </c>
      <c r="R132" s="196">
        <f>F132*BS!$B$9</f>
        <v>0</v>
      </c>
      <c r="S132" s="196">
        <f>G132*BS!$B$9</f>
        <v>0</v>
      </c>
      <c r="T132" s="196">
        <f>H132*BS!$B$9</f>
        <v>0</v>
      </c>
      <c r="U132" s="298">
        <f t="shared" si="21"/>
        <v>0</v>
      </c>
    </row>
    <row r="133" spans="2:21" s="122" customFormat="1">
      <c r="B133" s="106"/>
      <c r="C133" s="229"/>
      <c r="D133" s="229"/>
      <c r="E133" s="229"/>
      <c r="F133" s="229"/>
      <c r="G133" s="229"/>
      <c r="H133" s="229"/>
      <c r="I133" s="308"/>
      <c r="L133" s="283"/>
      <c r="M133" s="283"/>
      <c r="N133" s="297"/>
      <c r="O133" s="196">
        <f>C133*BS!$B$9</f>
        <v>0</v>
      </c>
      <c r="P133" s="196">
        <f>D133*BS!$B$9</f>
        <v>0</v>
      </c>
      <c r="Q133" s="196">
        <f>E133*BS!$B$9</f>
        <v>0</v>
      </c>
      <c r="R133" s="196">
        <f>F133*BS!$B$9</f>
        <v>0</v>
      </c>
      <c r="S133" s="196">
        <f>G133*BS!$B$9</f>
        <v>0</v>
      </c>
      <c r="T133" s="196">
        <f>H133*BS!$B$9</f>
        <v>0</v>
      </c>
      <c r="U133" s="298">
        <f t="shared" si="21"/>
        <v>0</v>
      </c>
    </row>
    <row r="134" spans="2:21" s="122" customFormat="1">
      <c r="B134" s="106"/>
      <c r="C134" s="229"/>
      <c r="D134" s="229"/>
      <c r="E134" s="229"/>
      <c r="F134" s="229"/>
      <c r="G134" s="229"/>
      <c r="H134" s="229"/>
      <c r="I134" s="308"/>
      <c r="L134" s="283"/>
      <c r="M134" s="283"/>
      <c r="N134" s="297"/>
      <c r="O134" s="196">
        <f>C134*BS!$B$9</f>
        <v>0</v>
      </c>
      <c r="P134" s="196">
        <f>D134*BS!$B$9</f>
        <v>0</v>
      </c>
      <c r="Q134" s="196">
        <f>E134*BS!$B$9</f>
        <v>0</v>
      </c>
      <c r="R134" s="196">
        <f>F134*BS!$B$9</f>
        <v>0</v>
      </c>
      <c r="S134" s="196">
        <f>G134*BS!$B$9</f>
        <v>0</v>
      </c>
      <c r="T134" s="196">
        <f>H134*BS!$B$9</f>
        <v>0</v>
      </c>
      <c r="U134" s="298">
        <f t="shared" si="21"/>
        <v>0</v>
      </c>
    </row>
    <row r="135" spans="2:21" s="122" customFormat="1">
      <c r="B135" s="100" t="s">
        <v>130</v>
      </c>
      <c r="C135" s="159">
        <f t="shared" ref="C135:H135" si="22">SUM(C124:C134)</f>
        <v>0</v>
      </c>
      <c r="D135" s="159">
        <f t="shared" si="22"/>
        <v>0</v>
      </c>
      <c r="E135" s="159">
        <f t="shared" si="22"/>
        <v>0</v>
      </c>
      <c r="F135" s="159">
        <f t="shared" si="22"/>
        <v>0</v>
      </c>
      <c r="G135" s="159">
        <f t="shared" si="22"/>
        <v>0</v>
      </c>
      <c r="H135" s="159">
        <f t="shared" si="22"/>
        <v>0</v>
      </c>
      <c r="I135" s="308"/>
      <c r="L135" s="283"/>
      <c r="M135" s="283"/>
      <c r="N135" s="297"/>
      <c r="O135" s="196"/>
      <c r="P135" s="196"/>
      <c r="Q135" s="196"/>
      <c r="R135" s="196"/>
      <c r="S135" s="196"/>
      <c r="T135" s="196"/>
      <c r="U135" s="298">
        <f t="shared" si="21"/>
        <v>0</v>
      </c>
    </row>
    <row r="136" spans="2:21" s="122" customFormat="1">
      <c r="B136" s="106"/>
      <c r="C136" s="156"/>
      <c r="D136" s="156"/>
      <c r="E136" s="142"/>
      <c r="F136" s="142"/>
      <c r="G136" s="142"/>
      <c r="H136" s="142"/>
      <c r="I136" s="308"/>
      <c r="L136" s="283"/>
      <c r="M136" s="283"/>
      <c r="N136" s="297"/>
      <c r="O136" s="196"/>
      <c r="P136" s="196"/>
      <c r="Q136" s="196"/>
      <c r="R136" s="196"/>
      <c r="S136" s="196"/>
      <c r="T136" s="196"/>
      <c r="U136" s="298"/>
    </row>
    <row r="137" spans="2:21" s="122" customFormat="1">
      <c r="B137" s="123" t="s">
        <v>194</v>
      </c>
      <c r="C137" s="156"/>
      <c r="D137" s="156"/>
      <c r="E137" s="156"/>
      <c r="F137" s="156"/>
      <c r="G137" s="156"/>
      <c r="H137" s="156"/>
      <c r="I137" s="299"/>
      <c r="L137" s="283"/>
      <c r="M137" s="283"/>
      <c r="N137" s="300" t="str">
        <f t="shared" ref="N137:N148" si="23">B137</f>
        <v xml:space="preserve">Non operating expense: </v>
      </c>
      <c r="O137" s="196">
        <f>C137*BS!$B$9</f>
        <v>0</v>
      </c>
      <c r="P137" s="196">
        <f>D137*BS!$B$9</f>
        <v>0</v>
      </c>
      <c r="Q137" s="196">
        <f>E137*BS!$B$9</f>
        <v>0</v>
      </c>
      <c r="R137" s="196">
        <f>F137*BS!$B$9</f>
        <v>0</v>
      </c>
      <c r="S137" s="196">
        <f>G137*BS!$B$9</f>
        <v>0</v>
      </c>
      <c r="T137" s="196">
        <f>H137*BS!$B$9</f>
        <v>0</v>
      </c>
      <c r="U137" s="298">
        <f t="shared" ref="U137:U148" si="24">I137</f>
        <v>0</v>
      </c>
    </row>
    <row r="138" spans="2:21" s="122" customFormat="1">
      <c r="B138" s="106"/>
      <c r="C138" s="156"/>
      <c r="D138" s="156"/>
      <c r="E138" s="156"/>
      <c r="F138" s="156"/>
      <c r="G138" s="156"/>
      <c r="H138" s="156"/>
      <c r="I138" s="299"/>
      <c r="L138" s="283"/>
      <c r="M138" s="283"/>
      <c r="N138" s="297">
        <f t="shared" si="23"/>
        <v>0</v>
      </c>
      <c r="O138" s="196">
        <f>C138*BS!$B$9</f>
        <v>0</v>
      </c>
      <c r="P138" s="196">
        <f>D138*BS!$B$9</f>
        <v>0</v>
      </c>
      <c r="Q138" s="196">
        <f>E138*BS!$B$9</f>
        <v>0</v>
      </c>
      <c r="R138" s="196">
        <f>F138*BS!$B$9</f>
        <v>0</v>
      </c>
      <c r="S138" s="196">
        <f>G138*BS!$B$9</f>
        <v>0</v>
      </c>
      <c r="T138" s="196">
        <f>H138*BS!$B$9</f>
        <v>0</v>
      </c>
      <c r="U138" s="298">
        <f t="shared" si="24"/>
        <v>0</v>
      </c>
    </row>
    <row r="139" spans="2:21" s="122" customFormat="1">
      <c r="B139" s="106"/>
      <c r="C139" s="156"/>
      <c r="D139" s="156"/>
      <c r="E139" s="156"/>
      <c r="F139" s="156"/>
      <c r="G139" s="156"/>
      <c r="H139" s="156"/>
      <c r="I139" s="299"/>
      <c r="L139" s="283"/>
      <c r="M139" s="283"/>
      <c r="N139" s="297">
        <f t="shared" si="23"/>
        <v>0</v>
      </c>
      <c r="O139" s="196">
        <f>C139*BS!$B$9</f>
        <v>0</v>
      </c>
      <c r="P139" s="196">
        <f>D139*BS!$B$9</f>
        <v>0</v>
      </c>
      <c r="Q139" s="196">
        <f>E139*BS!$B$9</f>
        <v>0</v>
      </c>
      <c r="R139" s="196">
        <f>F139*BS!$B$9</f>
        <v>0</v>
      </c>
      <c r="S139" s="196">
        <f>G139*BS!$B$9</f>
        <v>0</v>
      </c>
      <c r="T139" s="196">
        <f>H139*BS!$B$9</f>
        <v>0</v>
      </c>
      <c r="U139" s="298">
        <f t="shared" si="24"/>
        <v>0</v>
      </c>
    </row>
    <row r="140" spans="2:21" s="122" customFormat="1">
      <c r="B140" s="106"/>
      <c r="C140" s="156"/>
      <c r="D140" s="156"/>
      <c r="E140" s="156"/>
      <c r="F140" s="156"/>
      <c r="G140" s="156"/>
      <c r="H140" s="156"/>
      <c r="I140" s="299"/>
      <c r="L140" s="283"/>
      <c r="M140" s="283"/>
      <c r="N140" s="297">
        <f t="shared" si="23"/>
        <v>0</v>
      </c>
      <c r="O140" s="196">
        <f>C140*BS!$B$9</f>
        <v>0</v>
      </c>
      <c r="P140" s="196">
        <f>D140*BS!$B$9</f>
        <v>0</v>
      </c>
      <c r="Q140" s="196">
        <f>E140*BS!$B$9</f>
        <v>0</v>
      </c>
      <c r="R140" s="196">
        <f>F140*BS!$B$9</f>
        <v>0</v>
      </c>
      <c r="S140" s="196">
        <f>G140*BS!$B$9</f>
        <v>0</v>
      </c>
      <c r="T140" s="196">
        <f>H140*BS!$B$9</f>
        <v>0</v>
      </c>
      <c r="U140" s="298">
        <f t="shared" si="24"/>
        <v>0</v>
      </c>
    </row>
    <row r="141" spans="2:21" s="122" customFormat="1">
      <c r="B141" s="106"/>
      <c r="C141" s="156"/>
      <c r="D141" s="156"/>
      <c r="E141" s="156"/>
      <c r="F141" s="156"/>
      <c r="G141" s="156"/>
      <c r="H141" s="156"/>
      <c r="I141" s="299"/>
      <c r="L141" s="283"/>
      <c r="M141" s="283"/>
      <c r="N141" s="297">
        <f t="shared" si="23"/>
        <v>0</v>
      </c>
      <c r="O141" s="196">
        <f>C141*BS!$B$9</f>
        <v>0</v>
      </c>
      <c r="P141" s="196">
        <f>D141*BS!$B$9</f>
        <v>0</v>
      </c>
      <c r="Q141" s="196">
        <f>E141*BS!$B$9</f>
        <v>0</v>
      </c>
      <c r="R141" s="196">
        <f>F141*BS!$B$9</f>
        <v>0</v>
      </c>
      <c r="S141" s="196">
        <f>G141*BS!$B$9</f>
        <v>0</v>
      </c>
      <c r="T141" s="196">
        <f>H141*BS!$B$9</f>
        <v>0</v>
      </c>
      <c r="U141" s="298">
        <f t="shared" si="24"/>
        <v>0</v>
      </c>
    </row>
    <row r="142" spans="2:21" s="122" customFormat="1">
      <c r="B142" s="106"/>
      <c r="C142" s="156"/>
      <c r="D142" s="156"/>
      <c r="E142" s="156"/>
      <c r="F142" s="156"/>
      <c r="G142" s="156"/>
      <c r="H142" s="156"/>
      <c r="I142" s="299"/>
      <c r="L142" s="283"/>
      <c r="M142" s="283"/>
      <c r="N142" s="297">
        <f t="shared" si="23"/>
        <v>0</v>
      </c>
      <c r="O142" s="196">
        <f>C142*BS!$B$9</f>
        <v>0</v>
      </c>
      <c r="P142" s="196">
        <f>D142*BS!$B$9</f>
        <v>0</v>
      </c>
      <c r="Q142" s="196">
        <f>E142*BS!$B$9</f>
        <v>0</v>
      </c>
      <c r="R142" s="196">
        <f>F142*BS!$B$9</f>
        <v>0</v>
      </c>
      <c r="S142" s="196">
        <f>G142*BS!$B$9</f>
        <v>0</v>
      </c>
      <c r="T142" s="196">
        <f>H142*BS!$B$9</f>
        <v>0</v>
      </c>
      <c r="U142" s="298">
        <f t="shared" si="24"/>
        <v>0</v>
      </c>
    </row>
    <row r="143" spans="2:21" s="122" customFormat="1">
      <c r="B143" s="106"/>
      <c r="C143" s="156"/>
      <c r="D143" s="156"/>
      <c r="E143" s="156"/>
      <c r="F143" s="156"/>
      <c r="G143" s="156"/>
      <c r="H143" s="156"/>
      <c r="I143" s="299"/>
      <c r="L143" s="283"/>
      <c r="M143" s="283"/>
      <c r="N143" s="297">
        <f t="shared" si="23"/>
        <v>0</v>
      </c>
      <c r="O143" s="196">
        <f>C143*BS!$B$9</f>
        <v>0</v>
      </c>
      <c r="P143" s="196">
        <f>D143*BS!$B$9</f>
        <v>0</v>
      </c>
      <c r="Q143" s="196">
        <f>E143*BS!$B$9</f>
        <v>0</v>
      </c>
      <c r="R143" s="196">
        <f>F143*BS!$B$9</f>
        <v>0</v>
      </c>
      <c r="S143" s="196">
        <f>G143*BS!$B$9</f>
        <v>0</v>
      </c>
      <c r="T143" s="196">
        <f>H143*BS!$B$9</f>
        <v>0</v>
      </c>
      <c r="U143" s="298">
        <f t="shared" si="24"/>
        <v>0</v>
      </c>
    </row>
    <row r="144" spans="2:21" s="122" customFormat="1">
      <c r="B144" s="106"/>
      <c r="C144" s="156"/>
      <c r="D144" s="156"/>
      <c r="E144" s="156"/>
      <c r="F144" s="156"/>
      <c r="G144" s="156"/>
      <c r="H144" s="156"/>
      <c r="I144" s="299"/>
      <c r="L144" s="283"/>
      <c r="M144" s="283"/>
      <c r="N144" s="297">
        <f t="shared" si="23"/>
        <v>0</v>
      </c>
      <c r="O144" s="196">
        <f>C144*BS!$B$9</f>
        <v>0</v>
      </c>
      <c r="P144" s="196">
        <f>D144*BS!$B$9</f>
        <v>0</v>
      </c>
      <c r="Q144" s="196">
        <f>E144*BS!$B$9</f>
        <v>0</v>
      </c>
      <c r="R144" s="196">
        <f>F144*BS!$B$9</f>
        <v>0</v>
      </c>
      <c r="S144" s="196">
        <f>G144*BS!$B$9</f>
        <v>0</v>
      </c>
      <c r="T144" s="196">
        <f>H144*BS!$B$9</f>
        <v>0</v>
      </c>
      <c r="U144" s="298">
        <f t="shared" si="24"/>
        <v>0</v>
      </c>
    </row>
    <row r="145" spans="2:21" s="122" customFormat="1">
      <c r="B145" s="106"/>
      <c r="C145" s="156"/>
      <c r="D145" s="156"/>
      <c r="E145" s="156"/>
      <c r="F145" s="156"/>
      <c r="G145" s="156"/>
      <c r="H145" s="156"/>
      <c r="I145" s="299"/>
      <c r="L145" s="283"/>
      <c r="M145" s="283"/>
      <c r="N145" s="297">
        <f t="shared" si="23"/>
        <v>0</v>
      </c>
      <c r="O145" s="196">
        <f>C145*BS!$B$9</f>
        <v>0</v>
      </c>
      <c r="P145" s="196">
        <f>D145*BS!$B$9</f>
        <v>0</v>
      </c>
      <c r="Q145" s="196">
        <f>E145*BS!$B$9</f>
        <v>0</v>
      </c>
      <c r="R145" s="196">
        <f>F145*BS!$B$9</f>
        <v>0</v>
      </c>
      <c r="S145" s="196">
        <f>G145*BS!$B$9</f>
        <v>0</v>
      </c>
      <c r="T145" s="196">
        <f>H145*BS!$B$9</f>
        <v>0</v>
      </c>
      <c r="U145" s="298">
        <f t="shared" si="24"/>
        <v>0</v>
      </c>
    </row>
    <row r="146" spans="2:21" s="122" customFormat="1">
      <c r="B146" s="106"/>
      <c r="C146" s="156"/>
      <c r="D146" s="156"/>
      <c r="E146" s="156"/>
      <c r="F146" s="156"/>
      <c r="G146" s="156"/>
      <c r="H146" s="156"/>
      <c r="I146" s="299"/>
      <c r="L146" s="283"/>
      <c r="M146" s="283"/>
      <c r="N146" s="297">
        <f t="shared" si="23"/>
        <v>0</v>
      </c>
      <c r="O146" s="196">
        <f>C146*BS!$B$9</f>
        <v>0</v>
      </c>
      <c r="P146" s="196">
        <f>D146*BS!$B$9</f>
        <v>0</v>
      </c>
      <c r="Q146" s="196">
        <f>E146*BS!$B$9</f>
        <v>0</v>
      </c>
      <c r="R146" s="196">
        <f>F146*BS!$B$9</f>
        <v>0</v>
      </c>
      <c r="S146" s="196">
        <f>G146*BS!$B$9</f>
        <v>0</v>
      </c>
      <c r="T146" s="196">
        <f>H146*BS!$B$9</f>
        <v>0</v>
      </c>
      <c r="U146" s="298">
        <f t="shared" si="24"/>
        <v>0</v>
      </c>
    </row>
    <row r="147" spans="2:21" s="122" customFormat="1">
      <c r="B147" s="106"/>
      <c r="C147" s="156"/>
      <c r="D147" s="156"/>
      <c r="E147" s="156"/>
      <c r="F147" s="156"/>
      <c r="G147" s="156"/>
      <c r="H147" s="156"/>
      <c r="I147" s="299"/>
      <c r="L147" s="283"/>
      <c r="M147" s="283"/>
      <c r="N147" s="297">
        <f t="shared" si="23"/>
        <v>0</v>
      </c>
      <c r="O147" s="196">
        <f>C147*BS!$B$9</f>
        <v>0</v>
      </c>
      <c r="P147" s="196">
        <f>D147*BS!$B$9</f>
        <v>0</v>
      </c>
      <c r="Q147" s="196">
        <f>E147*BS!$B$9</f>
        <v>0</v>
      </c>
      <c r="R147" s="196">
        <f>F147*BS!$B$9</f>
        <v>0</v>
      </c>
      <c r="S147" s="196">
        <f>G147*BS!$B$9</f>
        <v>0</v>
      </c>
      <c r="T147" s="196">
        <f>H147*BS!$B$9</f>
        <v>0</v>
      </c>
      <c r="U147" s="298">
        <f t="shared" si="24"/>
        <v>0</v>
      </c>
    </row>
    <row r="148" spans="2:21" s="122" customFormat="1">
      <c r="B148" s="100" t="s">
        <v>130</v>
      </c>
      <c r="C148" s="159">
        <f t="shared" ref="C148:H148" si="25">SUM(C137:C147)</f>
        <v>0</v>
      </c>
      <c r="D148" s="159">
        <f t="shared" si="25"/>
        <v>0</v>
      </c>
      <c r="E148" s="159">
        <f t="shared" si="25"/>
        <v>0</v>
      </c>
      <c r="F148" s="159">
        <f t="shared" si="25"/>
        <v>0</v>
      </c>
      <c r="G148" s="159">
        <f t="shared" si="25"/>
        <v>0</v>
      </c>
      <c r="H148" s="159">
        <f t="shared" si="25"/>
        <v>0</v>
      </c>
      <c r="I148" s="299"/>
      <c r="L148" s="283"/>
      <c r="M148" s="283"/>
      <c r="N148" s="297" t="str">
        <f t="shared" si="23"/>
        <v>Total</v>
      </c>
      <c r="O148" s="196">
        <f>C148*BS!$B$9</f>
        <v>0</v>
      </c>
      <c r="P148" s="196">
        <f>D148*BS!$B$9</f>
        <v>0</v>
      </c>
      <c r="Q148" s="196">
        <f>E148*BS!$B$9</f>
        <v>0</v>
      </c>
      <c r="R148" s="196">
        <f>F148*BS!$B$9</f>
        <v>0</v>
      </c>
      <c r="S148" s="196">
        <f>G148*BS!$B$9</f>
        <v>0</v>
      </c>
      <c r="T148" s="196">
        <f>H148*BS!$B$9</f>
        <v>0</v>
      </c>
      <c r="U148" s="298">
        <f t="shared" si="24"/>
        <v>0</v>
      </c>
    </row>
    <row r="149" spans="2:21" s="122" customFormat="1">
      <c r="B149" s="106"/>
      <c r="D149" s="142"/>
      <c r="E149" s="142"/>
      <c r="F149" s="142"/>
      <c r="G149" s="142"/>
      <c r="H149" s="142"/>
      <c r="I149" s="299"/>
      <c r="L149" s="283"/>
      <c r="M149" s="283"/>
      <c r="N149" s="297"/>
      <c r="O149" s="196"/>
      <c r="P149" s="196"/>
      <c r="Q149" s="196"/>
      <c r="R149" s="196"/>
      <c r="S149" s="196"/>
      <c r="T149" s="196"/>
      <c r="U149" s="298"/>
    </row>
    <row r="150" spans="2:21" s="122" customFormat="1">
      <c r="B150" s="302" t="s">
        <v>172</v>
      </c>
      <c r="C150" s="159">
        <f>SUM(C151:C152)</f>
        <v>0</v>
      </c>
      <c r="D150" s="159">
        <f t="shared" ref="D150:H150" si="26">SUM(D151:D152)</f>
        <v>0</v>
      </c>
      <c r="E150" s="159">
        <f t="shared" si="26"/>
        <v>0</v>
      </c>
      <c r="F150" s="159">
        <f t="shared" si="26"/>
        <v>0</v>
      </c>
      <c r="G150" s="159">
        <f t="shared" si="26"/>
        <v>0</v>
      </c>
      <c r="H150" s="159">
        <f t="shared" si="26"/>
        <v>0</v>
      </c>
      <c r="I150" s="299"/>
      <c r="L150" s="283"/>
      <c r="M150" s="283"/>
      <c r="N150" s="294" t="str">
        <f>B150</f>
        <v xml:space="preserve">Taxes </v>
      </c>
      <c r="O150" s="208">
        <f>C150*BS!$B$9</f>
        <v>0</v>
      </c>
      <c r="P150" s="208">
        <f>D150*BS!$B$9</f>
        <v>0</v>
      </c>
      <c r="Q150" s="208">
        <f>E150*BS!$B$9</f>
        <v>0</v>
      </c>
      <c r="R150" s="208">
        <f>F150*BS!$B$9</f>
        <v>0</v>
      </c>
      <c r="S150" s="208">
        <f>G150*BS!$B$9</f>
        <v>0</v>
      </c>
      <c r="T150" s="208">
        <f>H150*BS!$B$9</f>
        <v>0</v>
      </c>
      <c r="U150" s="298">
        <f t="shared" ref="U150:U172" si="27">I150</f>
        <v>0</v>
      </c>
    </row>
    <row r="151" spans="2:21" s="122" customFormat="1">
      <c r="B151" s="106"/>
      <c r="D151" s="142"/>
      <c r="E151" s="142"/>
      <c r="F151" s="142"/>
      <c r="G151" s="142"/>
      <c r="H151" s="142"/>
      <c r="I151" s="299"/>
      <c r="L151" s="283"/>
      <c r="M151" s="283"/>
      <c r="N151" s="294"/>
      <c r="O151" s="208"/>
      <c r="P151" s="208"/>
      <c r="Q151" s="208"/>
      <c r="R151" s="208"/>
      <c r="S151" s="208"/>
      <c r="T151" s="208"/>
      <c r="U151" s="298"/>
    </row>
    <row r="152" spans="2:21" s="122" customFormat="1">
      <c r="B152" s="106"/>
      <c r="D152" s="142"/>
      <c r="E152" s="142"/>
      <c r="F152" s="142"/>
      <c r="G152" s="142"/>
      <c r="H152" s="142"/>
      <c r="I152" s="299"/>
      <c r="L152" s="283"/>
      <c r="M152" s="283"/>
      <c r="N152" s="294"/>
      <c r="O152" s="208"/>
      <c r="P152" s="208"/>
      <c r="Q152" s="208"/>
      <c r="R152" s="208"/>
      <c r="S152" s="208"/>
      <c r="T152" s="208"/>
      <c r="U152" s="298"/>
    </row>
    <row r="153" spans="2:21" s="122" customFormat="1">
      <c r="B153" s="302" t="s">
        <v>173</v>
      </c>
      <c r="C153" s="162"/>
      <c r="D153" s="159"/>
      <c r="E153" s="159"/>
      <c r="F153" s="159"/>
      <c r="G153" s="159"/>
      <c r="H153" s="159"/>
      <c r="I153" s="299"/>
      <c r="L153" s="283"/>
      <c r="M153" s="283"/>
      <c r="N153" s="294" t="str">
        <f t="shared" ref="N153:N158" si="28">B153</f>
        <v>Minority Interest (-)</v>
      </c>
      <c r="O153" s="208">
        <f>C153*BS!$B$9</f>
        <v>0</v>
      </c>
      <c r="P153" s="208">
        <f>D153*BS!$B$9</f>
        <v>0</v>
      </c>
      <c r="Q153" s="208">
        <f>E153*BS!$B$9</f>
        <v>0</v>
      </c>
      <c r="R153" s="208">
        <f>F153*BS!$B$9</f>
        <v>0</v>
      </c>
      <c r="S153" s="208">
        <f>G153*BS!$B$9</f>
        <v>0</v>
      </c>
      <c r="T153" s="208">
        <f>H153*BS!$B$9</f>
        <v>0</v>
      </c>
      <c r="U153" s="298">
        <f t="shared" si="27"/>
        <v>0</v>
      </c>
    </row>
    <row r="154" spans="2:21" s="122" customFormat="1">
      <c r="B154" s="106"/>
      <c r="F154" s="107"/>
      <c r="G154" s="107"/>
      <c r="H154" s="107"/>
      <c r="I154" s="299"/>
      <c r="L154" s="283"/>
      <c r="M154" s="283"/>
      <c r="N154" s="297">
        <f t="shared" si="28"/>
        <v>0</v>
      </c>
      <c r="O154" s="196">
        <f>C154*BS!$B$9</f>
        <v>0</v>
      </c>
      <c r="P154" s="196">
        <f>D154*BS!$B$9</f>
        <v>0</v>
      </c>
      <c r="Q154" s="196">
        <f>E154*BS!$B$9</f>
        <v>0</v>
      </c>
      <c r="R154" s="196">
        <f>F154*BS!$B$9</f>
        <v>0</v>
      </c>
      <c r="S154" s="196">
        <f>G154*BS!$B$9</f>
        <v>0</v>
      </c>
      <c r="T154" s="196">
        <f>H154*BS!$B$9</f>
        <v>0</v>
      </c>
      <c r="U154" s="298">
        <f t="shared" si="27"/>
        <v>0</v>
      </c>
    </row>
    <row r="155" spans="2:21" s="122" customFormat="1">
      <c r="B155" s="106"/>
      <c r="I155" s="299"/>
      <c r="L155" s="283"/>
      <c r="M155" s="283"/>
      <c r="N155" s="297">
        <f t="shared" si="28"/>
        <v>0</v>
      </c>
      <c r="O155" s="196">
        <f>C155*BS!$B$9</f>
        <v>0</v>
      </c>
      <c r="P155" s="196">
        <f>D155*BS!$B$9</f>
        <v>0</v>
      </c>
      <c r="Q155" s="196">
        <f>E155*BS!$B$9</f>
        <v>0</v>
      </c>
      <c r="R155" s="196">
        <f>F155*BS!$B$9</f>
        <v>0</v>
      </c>
      <c r="S155" s="196">
        <f>G155*BS!$B$9</f>
        <v>0</v>
      </c>
      <c r="T155" s="196">
        <f>H155*BS!$B$9</f>
        <v>0</v>
      </c>
      <c r="U155" s="298">
        <f t="shared" si="27"/>
        <v>0</v>
      </c>
    </row>
    <row r="156" spans="2:21" s="122" customFormat="1">
      <c r="B156" s="106"/>
      <c r="I156" s="299"/>
      <c r="L156" s="283"/>
      <c r="M156" s="283"/>
      <c r="N156" s="297">
        <f t="shared" si="28"/>
        <v>0</v>
      </c>
      <c r="O156" s="196">
        <f>C156*BS!$B$9</f>
        <v>0</v>
      </c>
      <c r="P156" s="196">
        <f>D156*BS!$B$9</f>
        <v>0</v>
      </c>
      <c r="Q156" s="196">
        <f>E156*BS!$B$9</f>
        <v>0</v>
      </c>
      <c r="R156" s="196">
        <f>F156*BS!$B$9</f>
        <v>0</v>
      </c>
      <c r="S156" s="196">
        <f>G156*BS!$B$9</f>
        <v>0</v>
      </c>
      <c r="T156" s="196">
        <f>H156*BS!$B$9</f>
        <v>0</v>
      </c>
      <c r="U156" s="298">
        <f t="shared" si="27"/>
        <v>0</v>
      </c>
    </row>
    <row r="157" spans="2:21" s="122" customFormat="1">
      <c r="B157" s="307"/>
      <c r="I157" s="299"/>
      <c r="L157" s="283"/>
      <c r="M157" s="283"/>
      <c r="N157" s="297">
        <f t="shared" si="28"/>
        <v>0</v>
      </c>
      <c r="O157" s="196">
        <f>C157*BS!$B$9</f>
        <v>0</v>
      </c>
      <c r="P157" s="196">
        <f>D157*BS!$B$9</f>
        <v>0</v>
      </c>
      <c r="Q157" s="196">
        <f>E157*BS!$B$9</f>
        <v>0</v>
      </c>
      <c r="R157" s="196">
        <f>F157*BS!$B$9</f>
        <v>0</v>
      </c>
      <c r="S157" s="196">
        <f>G157*BS!$B$9</f>
        <v>0</v>
      </c>
      <c r="T157" s="196">
        <f>H157*BS!$B$9</f>
        <v>0</v>
      </c>
      <c r="U157" s="298">
        <f t="shared" si="27"/>
        <v>0</v>
      </c>
    </row>
    <row r="158" spans="2:21" s="122" customFormat="1">
      <c r="B158" s="100" t="s">
        <v>128</v>
      </c>
      <c r="C158" s="162">
        <f t="shared" ref="C158:H158" si="29">SUM(C154:C157)</f>
        <v>0</v>
      </c>
      <c r="D158" s="162">
        <f t="shared" si="29"/>
        <v>0</v>
      </c>
      <c r="E158" s="162">
        <f t="shared" si="29"/>
        <v>0</v>
      </c>
      <c r="F158" s="309">
        <f t="shared" si="29"/>
        <v>0</v>
      </c>
      <c r="G158" s="309">
        <f t="shared" si="29"/>
        <v>0</v>
      </c>
      <c r="H158" s="146">
        <f t="shared" si="29"/>
        <v>0</v>
      </c>
      <c r="I158" s="299"/>
      <c r="L158" s="283"/>
      <c r="M158" s="283"/>
      <c r="N158" s="294" t="str">
        <f t="shared" si="28"/>
        <v xml:space="preserve">Total </v>
      </c>
      <c r="O158" s="208">
        <f>C158*BS!$B$9</f>
        <v>0</v>
      </c>
      <c r="P158" s="208">
        <f>D158*BS!$B$9</f>
        <v>0</v>
      </c>
      <c r="Q158" s="208">
        <f>E158*BS!$B$9</f>
        <v>0</v>
      </c>
      <c r="R158" s="208">
        <f>F158*BS!$B$9</f>
        <v>0</v>
      </c>
      <c r="S158" s="208">
        <f>G158*BS!$B$9</f>
        <v>0</v>
      </c>
      <c r="T158" s="208">
        <f>H158*BS!$B$9</f>
        <v>0</v>
      </c>
      <c r="U158" s="298">
        <f t="shared" si="27"/>
        <v>0</v>
      </c>
    </row>
    <row r="159" spans="2:21" s="122" customFormat="1">
      <c r="B159" s="307"/>
      <c r="C159" s="283"/>
      <c r="D159" s="140"/>
      <c r="E159" s="140"/>
      <c r="F159" s="140"/>
      <c r="G159" s="140"/>
      <c r="H159" s="140"/>
      <c r="I159" s="299"/>
      <c r="L159" s="283"/>
      <c r="M159" s="283"/>
      <c r="N159" s="300"/>
      <c r="O159" s="196"/>
      <c r="P159" s="196"/>
      <c r="Q159" s="196"/>
      <c r="R159" s="196"/>
      <c r="S159" s="196"/>
      <c r="T159" s="196"/>
      <c r="U159" s="298">
        <f t="shared" si="27"/>
        <v>0</v>
      </c>
    </row>
    <row r="160" spans="2:21" s="122" customFormat="1">
      <c r="B160" s="302" t="s">
        <v>174</v>
      </c>
      <c r="C160" s="162"/>
      <c r="D160" s="159"/>
      <c r="E160" s="159"/>
      <c r="F160" s="159"/>
      <c r="G160" s="159"/>
      <c r="H160" s="159"/>
      <c r="I160" s="299"/>
      <c r="L160" s="283"/>
      <c r="M160" s="283"/>
      <c r="N160" s="294" t="str">
        <f t="shared" ref="N160:N172" si="30">B160</f>
        <v xml:space="preserve">Extraordinary Gain/Loss </v>
      </c>
      <c r="O160" s="208">
        <f>C160*BS!$B$9</f>
        <v>0</v>
      </c>
      <c r="P160" s="208">
        <f>D160*BS!$B$9</f>
        <v>0</v>
      </c>
      <c r="Q160" s="208">
        <f>E160*BS!$B$9</f>
        <v>0</v>
      </c>
      <c r="R160" s="208">
        <f>F160*BS!$B$9</f>
        <v>0</v>
      </c>
      <c r="S160" s="208">
        <f>G160*BS!$B$9</f>
        <v>0</v>
      </c>
      <c r="T160" s="208">
        <f>H160*BS!$B$9</f>
        <v>0</v>
      </c>
      <c r="U160" s="298">
        <f t="shared" si="27"/>
        <v>0</v>
      </c>
    </row>
    <row r="161" spans="2:21" s="122" customFormat="1">
      <c r="B161" s="106"/>
      <c r="I161" s="299"/>
      <c r="L161" s="283"/>
      <c r="M161" s="283"/>
      <c r="N161" s="297">
        <f t="shared" si="30"/>
        <v>0</v>
      </c>
      <c r="O161" s="196">
        <f>C161*BS!$B$9</f>
        <v>0</v>
      </c>
      <c r="P161" s="196">
        <f>D161*BS!$B$9</f>
        <v>0</v>
      </c>
      <c r="Q161" s="196">
        <f>E161*BS!$B$9</f>
        <v>0</v>
      </c>
      <c r="R161" s="196">
        <f>F161*BS!$B$9</f>
        <v>0</v>
      </c>
      <c r="S161" s="196">
        <f>G161*BS!$B$9</f>
        <v>0</v>
      </c>
      <c r="T161" s="196">
        <f>H161*BS!$B$9</f>
        <v>0</v>
      </c>
      <c r="U161" s="298">
        <f t="shared" si="27"/>
        <v>0</v>
      </c>
    </row>
    <row r="162" spans="2:21" s="122" customFormat="1">
      <c r="B162" s="307"/>
      <c r="I162" s="299"/>
      <c r="L162" s="283"/>
      <c r="M162" s="283"/>
      <c r="N162" s="297">
        <f t="shared" si="30"/>
        <v>0</v>
      </c>
      <c r="O162" s="196">
        <f>C162*BS!$B$9</f>
        <v>0</v>
      </c>
      <c r="P162" s="196">
        <f>D162*BS!$B$9</f>
        <v>0</v>
      </c>
      <c r="Q162" s="196">
        <f>E162*BS!$B$9</f>
        <v>0</v>
      </c>
      <c r="R162" s="196">
        <f>F162*BS!$B$9</f>
        <v>0</v>
      </c>
      <c r="S162" s="196">
        <f>G162*BS!$B$9</f>
        <v>0</v>
      </c>
      <c r="T162" s="196">
        <f>H162*BS!$B$9</f>
        <v>0</v>
      </c>
      <c r="U162" s="298">
        <f t="shared" si="27"/>
        <v>0</v>
      </c>
    </row>
    <row r="163" spans="2:21" s="122" customFormat="1">
      <c r="B163" s="106"/>
      <c r="I163" s="299"/>
      <c r="L163" s="283"/>
      <c r="M163" s="283"/>
      <c r="N163" s="297">
        <f t="shared" si="30"/>
        <v>0</v>
      </c>
      <c r="O163" s="196">
        <f>C163*BS!$B$9</f>
        <v>0</v>
      </c>
      <c r="P163" s="196">
        <f>D163*BS!$B$9</f>
        <v>0</v>
      </c>
      <c r="Q163" s="196">
        <f>E163*BS!$B$9</f>
        <v>0</v>
      </c>
      <c r="R163" s="196">
        <f>F163*BS!$B$9</f>
        <v>0</v>
      </c>
      <c r="S163" s="196">
        <f>G163*BS!$B$9</f>
        <v>0</v>
      </c>
      <c r="T163" s="196">
        <f>H163*BS!$B$9</f>
        <v>0</v>
      </c>
      <c r="U163" s="298">
        <f t="shared" si="27"/>
        <v>0</v>
      </c>
    </row>
    <row r="164" spans="2:21" s="122" customFormat="1">
      <c r="B164" s="106"/>
      <c r="I164" s="299"/>
      <c r="L164" s="283"/>
      <c r="M164" s="283"/>
      <c r="N164" s="297">
        <f t="shared" si="30"/>
        <v>0</v>
      </c>
      <c r="O164" s="196">
        <f>C164*BS!$B$9</f>
        <v>0</v>
      </c>
      <c r="P164" s="196">
        <f>D164*BS!$B$9</f>
        <v>0</v>
      </c>
      <c r="Q164" s="196">
        <f>E164*BS!$B$9</f>
        <v>0</v>
      </c>
      <c r="R164" s="196">
        <f>F164*BS!$B$9</f>
        <v>0</v>
      </c>
      <c r="S164" s="196">
        <f>G164*BS!$B$9</f>
        <v>0</v>
      </c>
      <c r="T164" s="196">
        <f>H164*BS!$B$9</f>
        <v>0</v>
      </c>
      <c r="U164" s="298">
        <f t="shared" si="27"/>
        <v>0</v>
      </c>
    </row>
    <row r="165" spans="2:21" s="122" customFormat="1">
      <c r="B165" s="106"/>
      <c r="I165" s="299"/>
      <c r="L165" s="283"/>
      <c r="M165" s="283"/>
      <c r="N165" s="297">
        <f t="shared" si="30"/>
        <v>0</v>
      </c>
      <c r="O165" s="196">
        <f>C165*BS!$B$9</f>
        <v>0</v>
      </c>
      <c r="P165" s="196">
        <f>D165*BS!$B$9</f>
        <v>0</v>
      </c>
      <c r="Q165" s="196">
        <f>E165*BS!$B$9</f>
        <v>0</v>
      </c>
      <c r="R165" s="196">
        <f>F165*BS!$B$9</f>
        <v>0</v>
      </c>
      <c r="S165" s="196">
        <f>G165*BS!$B$9</f>
        <v>0</v>
      </c>
      <c r="T165" s="196">
        <f>H165*BS!$B$9</f>
        <v>0</v>
      </c>
      <c r="U165" s="298">
        <f t="shared" si="27"/>
        <v>0</v>
      </c>
    </row>
    <row r="166" spans="2:21" s="122" customFormat="1">
      <c r="B166" s="106"/>
      <c r="I166" s="299"/>
      <c r="L166" s="283"/>
      <c r="M166" s="283"/>
      <c r="N166" s="297">
        <f t="shared" si="30"/>
        <v>0</v>
      </c>
      <c r="O166" s="196">
        <f>C166*BS!$B$9</f>
        <v>0</v>
      </c>
      <c r="P166" s="196">
        <f>D166*BS!$B$9</f>
        <v>0</v>
      </c>
      <c r="Q166" s="196">
        <f>E166*BS!$B$9</f>
        <v>0</v>
      </c>
      <c r="R166" s="196">
        <f>F166*BS!$B$9</f>
        <v>0</v>
      </c>
      <c r="S166" s="196">
        <f>G166*BS!$B$9</f>
        <v>0</v>
      </c>
      <c r="T166" s="196">
        <f>H166*BS!$B$9</f>
        <v>0</v>
      </c>
      <c r="U166" s="298">
        <f t="shared" si="27"/>
        <v>0</v>
      </c>
    </row>
    <row r="167" spans="2:21" s="122" customFormat="1">
      <c r="B167" s="106"/>
      <c r="I167" s="299"/>
      <c r="L167" s="283"/>
      <c r="M167" s="283"/>
      <c r="N167" s="297">
        <f t="shared" si="30"/>
        <v>0</v>
      </c>
      <c r="O167" s="196">
        <f>C167*BS!$B$9</f>
        <v>0</v>
      </c>
      <c r="P167" s="196">
        <f>D167*BS!$B$9</f>
        <v>0</v>
      </c>
      <c r="Q167" s="196">
        <f>E167*BS!$B$9</f>
        <v>0</v>
      </c>
      <c r="R167" s="196">
        <f>F167*BS!$B$9</f>
        <v>0</v>
      </c>
      <c r="S167" s="196">
        <f>G167*BS!$B$9</f>
        <v>0</v>
      </c>
      <c r="T167" s="196">
        <f>H167*BS!$B$9</f>
        <v>0</v>
      </c>
      <c r="U167" s="298">
        <f t="shared" si="27"/>
        <v>0</v>
      </c>
    </row>
    <row r="168" spans="2:21" s="122" customFormat="1">
      <c r="B168" s="106"/>
      <c r="I168" s="299"/>
      <c r="L168" s="283"/>
      <c r="M168" s="283"/>
      <c r="N168" s="297">
        <f t="shared" si="30"/>
        <v>0</v>
      </c>
      <c r="O168" s="196">
        <f>C168*BS!$B$9</f>
        <v>0</v>
      </c>
      <c r="P168" s="196">
        <f>D168*BS!$B$9</f>
        <v>0</v>
      </c>
      <c r="Q168" s="196">
        <f>E168*BS!$B$9</f>
        <v>0</v>
      </c>
      <c r="R168" s="196">
        <f>F168*BS!$B$9</f>
        <v>0</v>
      </c>
      <c r="S168" s="196">
        <f>G168*BS!$B$9</f>
        <v>0</v>
      </c>
      <c r="T168" s="196">
        <f>H168*BS!$B$9</f>
        <v>0</v>
      </c>
      <c r="U168" s="298">
        <f t="shared" si="27"/>
        <v>0</v>
      </c>
    </row>
    <row r="169" spans="2:21" s="122" customFormat="1">
      <c r="B169" s="106"/>
      <c r="I169" s="299"/>
      <c r="L169" s="283"/>
      <c r="M169" s="283"/>
      <c r="N169" s="297">
        <f t="shared" si="30"/>
        <v>0</v>
      </c>
      <c r="O169" s="196">
        <f>C169*BS!$B$9</f>
        <v>0</v>
      </c>
      <c r="P169" s="196">
        <f>D169*BS!$B$9</f>
        <v>0</v>
      </c>
      <c r="Q169" s="196">
        <f>E169*BS!$B$9</f>
        <v>0</v>
      </c>
      <c r="R169" s="196">
        <f>F169*BS!$B$9</f>
        <v>0</v>
      </c>
      <c r="S169" s="196">
        <f>G169*BS!$B$9</f>
        <v>0</v>
      </c>
      <c r="T169" s="196">
        <f>H169*BS!$B$9</f>
        <v>0</v>
      </c>
      <c r="U169" s="298">
        <f t="shared" si="27"/>
        <v>0</v>
      </c>
    </row>
    <row r="170" spans="2:21" s="122" customFormat="1">
      <c r="B170" s="106"/>
      <c r="I170" s="299"/>
      <c r="L170" s="283"/>
      <c r="M170" s="283"/>
      <c r="N170" s="297">
        <f t="shared" si="30"/>
        <v>0</v>
      </c>
      <c r="O170" s="196">
        <f>C170*BS!$B$9</f>
        <v>0</v>
      </c>
      <c r="P170" s="196">
        <f>D170*BS!$B$9</f>
        <v>0</v>
      </c>
      <c r="Q170" s="196">
        <f>E170*BS!$B$9</f>
        <v>0</v>
      </c>
      <c r="R170" s="196">
        <f>F170*BS!$B$9</f>
        <v>0</v>
      </c>
      <c r="S170" s="196">
        <f>G170*BS!$B$9</f>
        <v>0</v>
      </c>
      <c r="T170" s="196">
        <f>H170*BS!$B$9</f>
        <v>0</v>
      </c>
      <c r="U170" s="298">
        <f t="shared" si="27"/>
        <v>0</v>
      </c>
    </row>
    <row r="171" spans="2:21" s="122" customFormat="1">
      <c r="B171" s="106"/>
      <c r="I171" s="299"/>
      <c r="L171" s="283"/>
      <c r="M171" s="283"/>
      <c r="N171" s="297">
        <f t="shared" si="30"/>
        <v>0</v>
      </c>
      <c r="O171" s="196">
        <f>C171*BS!$B$9</f>
        <v>0</v>
      </c>
      <c r="P171" s="196">
        <f>D171*BS!$B$9</f>
        <v>0</v>
      </c>
      <c r="Q171" s="196">
        <f>E171*BS!$B$9</f>
        <v>0</v>
      </c>
      <c r="R171" s="196">
        <f>F171*BS!$B$9</f>
        <v>0</v>
      </c>
      <c r="S171" s="196">
        <f>G171*BS!$B$9</f>
        <v>0</v>
      </c>
      <c r="T171" s="196">
        <f>H171*BS!$B$9</f>
        <v>0</v>
      </c>
      <c r="U171" s="298">
        <f t="shared" si="27"/>
        <v>0</v>
      </c>
    </row>
    <row r="172" spans="2:21" s="122" customFormat="1">
      <c r="B172" s="100" t="s">
        <v>128</v>
      </c>
      <c r="C172" s="162">
        <f t="shared" ref="C172:H172" si="31">SUM(C161:C171)</f>
        <v>0</v>
      </c>
      <c r="D172" s="162">
        <f t="shared" si="31"/>
        <v>0</v>
      </c>
      <c r="E172" s="162">
        <f t="shared" si="31"/>
        <v>0</v>
      </c>
      <c r="F172" s="162">
        <f t="shared" si="31"/>
        <v>0</v>
      </c>
      <c r="G172" s="162">
        <f t="shared" si="31"/>
        <v>0</v>
      </c>
      <c r="H172" s="162">
        <f t="shared" si="31"/>
        <v>0</v>
      </c>
      <c r="I172" s="299"/>
      <c r="L172" s="283"/>
      <c r="M172" s="283"/>
      <c r="N172" s="294" t="str">
        <f t="shared" si="30"/>
        <v xml:space="preserve">Total </v>
      </c>
      <c r="O172" s="208">
        <f>C172*BS!$B$9</f>
        <v>0</v>
      </c>
      <c r="P172" s="208">
        <f>D172*BS!$B$9</f>
        <v>0</v>
      </c>
      <c r="Q172" s="208">
        <f>E172*BS!$B$9</f>
        <v>0</v>
      </c>
      <c r="R172" s="208">
        <f>F172*BS!$B$9</f>
        <v>0</v>
      </c>
      <c r="S172" s="208">
        <f>G172*BS!$B$9</f>
        <v>0</v>
      </c>
      <c r="T172" s="208">
        <f>H172*BS!$B$9</f>
        <v>0</v>
      </c>
      <c r="U172" s="298">
        <f t="shared" si="27"/>
        <v>0</v>
      </c>
    </row>
    <row r="173" spans="2:21" s="122" customFormat="1">
      <c r="B173" s="307"/>
      <c r="D173" s="142"/>
      <c r="E173" s="142"/>
      <c r="F173" s="142"/>
      <c r="G173" s="142"/>
      <c r="H173" s="142"/>
      <c r="I173" s="136"/>
      <c r="N173" s="300"/>
      <c r="O173" s="196"/>
      <c r="P173" s="196"/>
      <c r="Q173" s="196"/>
      <c r="R173" s="196"/>
      <c r="S173" s="196"/>
      <c r="T173" s="196"/>
      <c r="U173" s="298"/>
    </row>
    <row r="174" spans="2:21" s="122" customFormat="1">
      <c r="B174" s="302" t="s">
        <v>84</v>
      </c>
      <c r="C174" s="101"/>
      <c r="D174" s="189"/>
      <c r="E174" s="189"/>
      <c r="F174" s="189"/>
      <c r="G174" s="189"/>
      <c r="H174" s="189"/>
      <c r="I174" s="299"/>
      <c r="N174" s="294" t="str">
        <f t="shared" ref="N174:N186" si="32">B174</f>
        <v xml:space="preserve">Others </v>
      </c>
      <c r="O174" s="208"/>
      <c r="P174" s="208"/>
      <c r="Q174" s="208"/>
      <c r="R174" s="208"/>
      <c r="S174" s="208"/>
      <c r="T174" s="208"/>
      <c r="U174" s="298"/>
    </row>
    <row r="175" spans="2:21" s="122" customFormat="1">
      <c r="B175" s="106"/>
      <c r="C175" s="142"/>
      <c r="D175" s="142"/>
      <c r="E175" s="142"/>
      <c r="F175" s="142"/>
      <c r="G175" s="142"/>
      <c r="H175" s="142"/>
      <c r="I175" s="299"/>
      <c r="N175" s="297">
        <f t="shared" si="32"/>
        <v>0</v>
      </c>
      <c r="O175" s="196">
        <f>C175*BS!$B$9</f>
        <v>0</v>
      </c>
      <c r="P175" s="196">
        <f>D175*BS!$B$9</f>
        <v>0</v>
      </c>
      <c r="Q175" s="196">
        <f>E175*BS!$B$9</f>
        <v>0</v>
      </c>
      <c r="R175" s="196">
        <f>F175*BS!$B$9</f>
        <v>0</v>
      </c>
      <c r="S175" s="196">
        <f>G175*BS!$B$9</f>
        <v>0</v>
      </c>
      <c r="T175" s="196">
        <f>H175*BS!$B$9</f>
        <v>0</v>
      </c>
      <c r="U175" s="298">
        <f t="shared" ref="U175:U185" si="33">I175</f>
        <v>0</v>
      </c>
    </row>
    <row r="176" spans="2:21" s="122" customFormat="1">
      <c r="B176" s="106"/>
      <c r="C176" s="142"/>
      <c r="D176" s="142"/>
      <c r="E176" s="142"/>
      <c r="F176" s="142"/>
      <c r="G176" s="142"/>
      <c r="H176" s="142"/>
      <c r="I176" s="299"/>
      <c r="N176" s="297">
        <f t="shared" si="32"/>
        <v>0</v>
      </c>
      <c r="O176" s="196">
        <f>C176*BS!$B$9</f>
        <v>0</v>
      </c>
      <c r="P176" s="196">
        <f>D176*BS!$B$9</f>
        <v>0</v>
      </c>
      <c r="Q176" s="196">
        <f>E176*BS!$B$9</f>
        <v>0</v>
      </c>
      <c r="R176" s="196">
        <f>F176*BS!$B$9</f>
        <v>0</v>
      </c>
      <c r="S176" s="196">
        <f>G176*BS!$B$9</f>
        <v>0</v>
      </c>
      <c r="T176" s="196">
        <f>H176*BS!$B$9</f>
        <v>0</v>
      </c>
      <c r="U176" s="298">
        <f t="shared" si="33"/>
        <v>0</v>
      </c>
    </row>
    <row r="177" spans="2:21" s="122" customFormat="1">
      <c r="B177" s="106"/>
      <c r="C177" s="142"/>
      <c r="D177" s="142"/>
      <c r="E177" s="142"/>
      <c r="F177" s="142"/>
      <c r="G177" s="142"/>
      <c r="H177" s="142"/>
      <c r="I177" s="299"/>
      <c r="N177" s="297">
        <f t="shared" si="32"/>
        <v>0</v>
      </c>
      <c r="O177" s="196">
        <f>C177*BS!$B$9</f>
        <v>0</v>
      </c>
      <c r="P177" s="196">
        <f>D177*BS!$B$9</f>
        <v>0</v>
      </c>
      <c r="Q177" s="196">
        <f>E177*BS!$B$9</f>
        <v>0</v>
      </c>
      <c r="R177" s="196">
        <f>F177*BS!$B$9</f>
        <v>0</v>
      </c>
      <c r="S177" s="196">
        <f>G177*BS!$B$9</f>
        <v>0</v>
      </c>
      <c r="T177" s="196">
        <f>H177*BS!$B$9</f>
        <v>0</v>
      </c>
      <c r="U177" s="298">
        <f t="shared" si="33"/>
        <v>0</v>
      </c>
    </row>
    <row r="178" spans="2:21" s="122" customFormat="1">
      <c r="B178" s="106"/>
      <c r="C178" s="142"/>
      <c r="D178" s="142"/>
      <c r="E178" s="142"/>
      <c r="F178" s="142"/>
      <c r="G178" s="142"/>
      <c r="H178" s="142"/>
      <c r="I178" s="299"/>
      <c r="N178" s="297">
        <f t="shared" si="32"/>
        <v>0</v>
      </c>
      <c r="O178" s="196">
        <f>C178*BS!$B$9</f>
        <v>0</v>
      </c>
      <c r="P178" s="196">
        <f>D178*BS!$B$9</f>
        <v>0</v>
      </c>
      <c r="Q178" s="196">
        <f>E178*BS!$B$9</f>
        <v>0</v>
      </c>
      <c r="R178" s="196">
        <f>F178*BS!$B$9</f>
        <v>0</v>
      </c>
      <c r="S178" s="196">
        <f>G178*BS!$B$9</f>
        <v>0</v>
      </c>
      <c r="T178" s="196">
        <f>H178*BS!$B$9</f>
        <v>0</v>
      </c>
      <c r="U178" s="298">
        <f t="shared" si="33"/>
        <v>0</v>
      </c>
    </row>
    <row r="179" spans="2:21" s="122" customFormat="1">
      <c r="B179" s="106"/>
      <c r="C179" s="142"/>
      <c r="D179" s="142"/>
      <c r="E179" s="142"/>
      <c r="F179" s="142"/>
      <c r="G179" s="142"/>
      <c r="H179" s="142"/>
      <c r="I179" s="299"/>
      <c r="N179" s="297">
        <f t="shared" si="32"/>
        <v>0</v>
      </c>
      <c r="O179" s="196">
        <f>C179*BS!$B$9</f>
        <v>0</v>
      </c>
      <c r="P179" s="196">
        <f>D179*BS!$B$9</f>
        <v>0</v>
      </c>
      <c r="Q179" s="196">
        <f>E179*BS!$B$9</f>
        <v>0</v>
      </c>
      <c r="R179" s="196">
        <f>F179*BS!$B$9</f>
        <v>0</v>
      </c>
      <c r="S179" s="196">
        <f>G179*BS!$B$9</f>
        <v>0</v>
      </c>
      <c r="T179" s="196">
        <f>H179*BS!$B$9</f>
        <v>0</v>
      </c>
      <c r="U179" s="298">
        <f t="shared" si="33"/>
        <v>0</v>
      </c>
    </row>
    <row r="180" spans="2:21" s="122" customFormat="1">
      <c r="B180" s="106"/>
      <c r="C180" s="142"/>
      <c r="D180" s="142"/>
      <c r="E180" s="142"/>
      <c r="F180" s="142"/>
      <c r="G180" s="142"/>
      <c r="H180" s="142"/>
      <c r="I180" s="299"/>
      <c r="N180" s="297">
        <f t="shared" si="32"/>
        <v>0</v>
      </c>
      <c r="O180" s="196">
        <f>C180*BS!$B$9</f>
        <v>0</v>
      </c>
      <c r="P180" s="196">
        <f>D180*BS!$B$9</f>
        <v>0</v>
      </c>
      <c r="Q180" s="196">
        <f>E180*BS!$B$9</f>
        <v>0</v>
      </c>
      <c r="R180" s="196">
        <f>F180*BS!$B$9</f>
        <v>0</v>
      </c>
      <c r="S180" s="196">
        <f>G180*BS!$B$9</f>
        <v>0</v>
      </c>
      <c r="T180" s="196">
        <f>H180*BS!$B$9</f>
        <v>0</v>
      </c>
      <c r="U180" s="298">
        <f t="shared" si="33"/>
        <v>0</v>
      </c>
    </row>
    <row r="181" spans="2:21" s="122" customFormat="1">
      <c r="B181" s="106"/>
      <c r="C181" s="142"/>
      <c r="D181" s="142"/>
      <c r="E181" s="142"/>
      <c r="F181" s="142"/>
      <c r="G181" s="142"/>
      <c r="H181" s="142"/>
      <c r="I181" s="299"/>
      <c r="N181" s="297">
        <f t="shared" si="32"/>
        <v>0</v>
      </c>
      <c r="O181" s="196">
        <f>C181*BS!$B$9</f>
        <v>0</v>
      </c>
      <c r="P181" s="196">
        <f>D181*BS!$B$9</f>
        <v>0</v>
      </c>
      <c r="Q181" s="196">
        <f>E181*BS!$B$9</f>
        <v>0</v>
      </c>
      <c r="R181" s="196">
        <f>F181*BS!$B$9</f>
        <v>0</v>
      </c>
      <c r="S181" s="196">
        <f>G181*BS!$B$9</f>
        <v>0</v>
      </c>
      <c r="T181" s="196">
        <f>H181*BS!$B$9</f>
        <v>0</v>
      </c>
      <c r="U181" s="298">
        <f t="shared" si="33"/>
        <v>0</v>
      </c>
    </row>
    <row r="182" spans="2:21" s="122" customFormat="1">
      <c r="B182" s="106"/>
      <c r="C182" s="142"/>
      <c r="D182" s="142"/>
      <c r="E182" s="142"/>
      <c r="F182" s="142"/>
      <c r="G182" s="142"/>
      <c r="H182" s="142"/>
      <c r="I182" s="299"/>
      <c r="N182" s="297">
        <f t="shared" si="32"/>
        <v>0</v>
      </c>
      <c r="O182" s="196">
        <f>C182*BS!$B$9</f>
        <v>0</v>
      </c>
      <c r="P182" s="196">
        <f>D182*BS!$B$9</f>
        <v>0</v>
      </c>
      <c r="Q182" s="196">
        <f>E182*BS!$B$9</f>
        <v>0</v>
      </c>
      <c r="R182" s="196">
        <f>F182*BS!$B$9</f>
        <v>0</v>
      </c>
      <c r="S182" s="196">
        <f>G182*BS!$B$9</f>
        <v>0</v>
      </c>
      <c r="T182" s="196">
        <f>H182*BS!$B$9</f>
        <v>0</v>
      </c>
      <c r="U182" s="298">
        <f t="shared" si="33"/>
        <v>0</v>
      </c>
    </row>
    <row r="183" spans="2:21" s="122" customFormat="1">
      <c r="B183" s="106"/>
      <c r="C183" s="142"/>
      <c r="D183" s="142"/>
      <c r="E183" s="142"/>
      <c r="F183" s="142"/>
      <c r="G183" s="142"/>
      <c r="H183" s="142"/>
      <c r="I183" s="299"/>
      <c r="N183" s="297">
        <f t="shared" si="32"/>
        <v>0</v>
      </c>
      <c r="O183" s="196">
        <f>C183*BS!$B$9</f>
        <v>0</v>
      </c>
      <c r="P183" s="196">
        <f>D183*BS!$B$9</f>
        <v>0</v>
      </c>
      <c r="Q183" s="196">
        <f>E183*BS!$B$9</f>
        <v>0</v>
      </c>
      <c r="R183" s="196">
        <f>F183*BS!$B$9</f>
        <v>0</v>
      </c>
      <c r="S183" s="196">
        <f>G183*BS!$B$9</f>
        <v>0</v>
      </c>
      <c r="T183" s="196">
        <f>H183*BS!$B$9</f>
        <v>0</v>
      </c>
      <c r="U183" s="298">
        <f t="shared" si="33"/>
        <v>0</v>
      </c>
    </row>
    <row r="184" spans="2:21" s="122" customFormat="1">
      <c r="B184" s="106"/>
      <c r="C184" s="142"/>
      <c r="D184" s="142"/>
      <c r="E184" s="142"/>
      <c r="F184" s="142"/>
      <c r="G184" s="142"/>
      <c r="H184" s="142"/>
      <c r="I184" s="299"/>
      <c r="N184" s="297">
        <f t="shared" si="32"/>
        <v>0</v>
      </c>
      <c r="O184" s="196">
        <f>C184*BS!$B$9</f>
        <v>0</v>
      </c>
      <c r="P184" s="196">
        <f>D184*BS!$B$9</f>
        <v>0</v>
      </c>
      <c r="Q184" s="196">
        <f>E184*BS!$B$9</f>
        <v>0</v>
      </c>
      <c r="R184" s="196">
        <f>F184*BS!$B$9</f>
        <v>0</v>
      </c>
      <c r="S184" s="196">
        <f>G184*BS!$B$9</f>
        <v>0</v>
      </c>
      <c r="T184" s="196">
        <f>H184*BS!$B$9</f>
        <v>0</v>
      </c>
      <c r="U184" s="298">
        <f t="shared" si="33"/>
        <v>0</v>
      </c>
    </row>
    <row r="185" spans="2:21" s="122" customFormat="1">
      <c r="B185" s="106"/>
      <c r="C185" s="142"/>
      <c r="D185" s="142"/>
      <c r="E185" s="142"/>
      <c r="F185" s="142"/>
      <c r="G185" s="142"/>
      <c r="H185" s="142"/>
      <c r="I185" s="299"/>
      <c r="N185" s="297">
        <f t="shared" si="32"/>
        <v>0</v>
      </c>
      <c r="O185" s="196">
        <f>C185*BS!$B$9</f>
        <v>0</v>
      </c>
      <c r="P185" s="196">
        <f>D185*BS!$B$9</f>
        <v>0</v>
      </c>
      <c r="Q185" s="196">
        <f>E185*BS!$B$9</f>
        <v>0</v>
      </c>
      <c r="R185" s="196">
        <f>F185*BS!$B$9</f>
        <v>0</v>
      </c>
      <c r="S185" s="196">
        <f>G185*BS!$B$9</f>
        <v>0</v>
      </c>
      <c r="T185" s="196">
        <f>H185*BS!$B$9</f>
        <v>0</v>
      </c>
      <c r="U185" s="298">
        <f t="shared" si="33"/>
        <v>0</v>
      </c>
    </row>
    <row r="186" spans="2:21" s="122" customFormat="1">
      <c r="B186" s="100" t="s">
        <v>128</v>
      </c>
      <c r="C186" s="146">
        <f t="shared" ref="C186:H186" si="34">SUM(C175:C185)</f>
        <v>0</v>
      </c>
      <c r="D186" s="146">
        <f t="shared" si="34"/>
        <v>0</v>
      </c>
      <c r="E186" s="146">
        <f t="shared" si="34"/>
        <v>0</v>
      </c>
      <c r="F186" s="146">
        <f t="shared" si="34"/>
        <v>0</v>
      </c>
      <c r="G186" s="146">
        <f t="shared" si="34"/>
        <v>0</v>
      </c>
      <c r="H186" s="146">
        <f t="shared" si="34"/>
        <v>0</v>
      </c>
      <c r="I186" s="299"/>
      <c r="N186" s="294" t="str">
        <f t="shared" si="32"/>
        <v xml:space="preserve">Total </v>
      </c>
      <c r="O186" s="208">
        <f>C186*BS!$B$9</f>
        <v>0</v>
      </c>
      <c r="P186" s="208">
        <f>D186*BS!$B$9</f>
        <v>0</v>
      </c>
      <c r="Q186" s="208">
        <f>E186*BS!$B$9</f>
        <v>0</v>
      </c>
      <c r="R186" s="208">
        <f>F186*BS!$B$9</f>
        <v>0</v>
      </c>
      <c r="S186" s="208">
        <f>G186*BS!$B$9</f>
        <v>0</v>
      </c>
      <c r="T186" s="208">
        <f>H186*BS!$B$9</f>
        <v>0</v>
      </c>
      <c r="U186" s="310"/>
    </row>
    <row r="187" spans="2:21" s="122" customFormat="1">
      <c r="B187" s="311"/>
      <c r="C187" s="312"/>
      <c r="D187" s="312"/>
      <c r="E187" s="312"/>
      <c r="F187" s="312"/>
      <c r="G187" s="312"/>
      <c r="H187" s="312"/>
      <c r="I187" s="313"/>
      <c r="N187" s="314"/>
      <c r="O187" s="315"/>
      <c r="P187" s="315"/>
      <c r="Q187" s="315"/>
      <c r="R187" s="315"/>
      <c r="S187" s="315"/>
      <c r="T187" s="315"/>
      <c r="U187" s="316"/>
    </row>
    <row r="189" spans="2:21">
      <c r="B189" s="317"/>
      <c r="D189" s="318"/>
      <c r="N189" s="319"/>
      <c r="P189" s="320"/>
    </row>
    <row r="190" spans="2:21">
      <c r="D190" s="318"/>
      <c r="P190" s="320"/>
    </row>
    <row r="195" spans="2:20">
      <c r="G195" s="321"/>
      <c r="H195" s="321"/>
      <c r="S195" s="322"/>
      <c r="T195" s="322"/>
    </row>
    <row r="196" spans="2:20">
      <c r="B196" s="317"/>
      <c r="N196" s="319"/>
    </row>
    <row r="198" spans="2:20">
      <c r="B198" s="317"/>
      <c r="N198" s="319"/>
    </row>
  </sheetData>
  <sheetProtection sheet="1" objects="1" scenarios="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paperSize="9" scale="28"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0"/>
  <sheetViews>
    <sheetView showGridLines="0" view="pageBreakPreview" zoomScale="95" zoomScaleNormal="100" zoomScalePageLayoutView="95" workbookViewId="0">
      <selection activeCell="F8" sqref="F8"/>
    </sheetView>
  </sheetViews>
  <sheetFormatPr defaultColWidth="9" defaultRowHeight="14"/>
  <cols>
    <col min="1" max="1" width="36.7265625" style="323" customWidth="1"/>
    <col min="2" max="13" width="12.36328125" style="323" customWidth="1"/>
    <col min="14" max="1024" width="9" style="175"/>
  </cols>
  <sheetData>
    <row r="1" spans="1:13" ht="14.25" customHeight="1">
      <c r="A1" s="324" t="str">
        <f>+PL!A1</f>
        <v xml:space="preserve">Reliance India Limited </v>
      </c>
      <c r="B1" s="175" t="str">
        <f>+PL!B1</f>
        <v>0306612351</v>
      </c>
    </row>
    <row r="3" spans="1:13" ht="14.25" customHeight="1">
      <c r="G3" s="325" t="str">
        <f>PL!G3</f>
        <v>in NZD Thousands</v>
      </c>
      <c r="M3" s="325" t="str">
        <f>PL!M3</f>
        <v>in NZD Millions</v>
      </c>
    </row>
    <row r="4" spans="1:13" ht="14.25" customHeight="1">
      <c r="A4" s="326" t="s">
        <v>195</v>
      </c>
      <c r="B4" s="326"/>
      <c r="C4" s="326"/>
      <c r="D4" s="326"/>
      <c r="E4" s="326"/>
      <c r="F4" s="326"/>
      <c r="G4" s="326"/>
      <c r="I4" s="326"/>
      <c r="J4" s="326"/>
      <c r="K4" s="326"/>
      <c r="L4" s="326"/>
      <c r="M4" s="326"/>
    </row>
    <row r="5" spans="1:13" ht="14.25" customHeight="1">
      <c r="A5" s="327"/>
      <c r="B5" s="328" t="str">
        <f>+PL!B4</f>
        <v>2017/03</v>
      </c>
      <c r="C5" s="328" t="str">
        <f>+PL!C4</f>
        <v>2018/03</v>
      </c>
      <c r="D5" s="328" t="str">
        <f>+PL!D4</f>
        <v>2019/03</v>
      </c>
      <c r="E5" s="328" t="str">
        <f>+PL!E4</f>
        <v>2020/03</v>
      </c>
      <c r="F5" s="328" t="str">
        <f>+PL!F4</f>
        <v>2021/03</v>
      </c>
      <c r="G5" s="328" t="str">
        <f>+PL!G4</f>
        <v>2022/03</v>
      </c>
      <c r="I5" s="328" t="str">
        <f>+PL!I4</f>
        <v>2018/03</v>
      </c>
      <c r="J5" s="328" t="str">
        <f>+PL!J4</f>
        <v>2019/03</v>
      </c>
      <c r="K5" s="328" t="str">
        <f>+PL!K4</f>
        <v>2020/03</v>
      </c>
      <c r="L5" s="328" t="str">
        <f>+PL!L4</f>
        <v>2021/03</v>
      </c>
      <c r="M5" s="328" t="str">
        <f>+PL!M4</f>
        <v>2022/03</v>
      </c>
    </row>
    <row r="6" spans="1:13" ht="14.25" customHeight="1">
      <c r="A6" s="329" t="s">
        <v>175</v>
      </c>
      <c r="B6" s="330">
        <f>PL!B23</f>
        <v>0</v>
      </c>
      <c r="C6" s="330">
        <f>PL!C23</f>
        <v>0</v>
      </c>
      <c r="D6" s="330">
        <f>PL!D23</f>
        <v>0</v>
      </c>
      <c r="E6" s="330">
        <f>PL!E23</f>
        <v>0</v>
      </c>
      <c r="F6" s="330">
        <f>PL!F23</f>
        <v>0</v>
      </c>
      <c r="G6" s="330">
        <f>PL!G23</f>
        <v>0</v>
      </c>
      <c r="I6" s="330">
        <f>PL!I23</f>
        <v>0</v>
      </c>
      <c r="J6" s="330">
        <f>PL!J23</f>
        <v>0</v>
      </c>
      <c r="K6" s="330">
        <f>PL!K23</f>
        <v>0</v>
      </c>
      <c r="L6" s="330">
        <f>PL!L23</f>
        <v>0</v>
      </c>
      <c r="M6" s="330">
        <f>PL!M23</f>
        <v>0</v>
      </c>
    </row>
    <row r="7" spans="1:13" ht="14.25" customHeight="1">
      <c r="A7" s="329" t="s">
        <v>196</v>
      </c>
      <c r="B7" s="330">
        <f>PL!B25</f>
        <v>0</v>
      </c>
      <c r="C7" s="330">
        <f>PL!C25</f>
        <v>0</v>
      </c>
      <c r="D7" s="330">
        <f>PL!D25</f>
        <v>0</v>
      </c>
      <c r="E7" s="330">
        <f>PL!E25</f>
        <v>0</v>
      </c>
      <c r="F7" s="330">
        <f>PL!F25</f>
        <v>0</v>
      </c>
      <c r="G7" s="330">
        <f>PL!G25</f>
        <v>0</v>
      </c>
      <c r="I7" s="330">
        <f>PL!I25</f>
        <v>0</v>
      </c>
      <c r="J7" s="330">
        <f>PL!J25</f>
        <v>0</v>
      </c>
      <c r="K7" s="330">
        <f>PL!K25</f>
        <v>0</v>
      </c>
      <c r="L7" s="330">
        <f>PL!L25</f>
        <v>0</v>
      </c>
      <c r="M7" s="330">
        <f>PL!M25</f>
        <v>0</v>
      </c>
    </row>
    <row r="8" spans="1:13" ht="14.25" customHeight="1">
      <c r="A8" s="329" t="s">
        <v>197</v>
      </c>
      <c r="B8" s="331"/>
      <c r="C8" s="330">
        <f>'Deferred Tax'!D32</f>
        <v>0</v>
      </c>
      <c r="D8" s="330">
        <f>'Deferred Tax'!D32</f>
        <v>0</v>
      </c>
      <c r="E8" s="330">
        <f>'Deferred Tax'!D25</f>
        <v>0</v>
      </c>
      <c r="F8" s="330">
        <f>'Deferred Tax'!D17</f>
        <v>0</v>
      </c>
      <c r="G8" s="330">
        <f>'Deferred Tax'!D9</f>
        <v>0</v>
      </c>
      <c r="I8" s="330">
        <f>+C8*BS!$B$9</f>
        <v>0</v>
      </c>
      <c r="J8" s="330">
        <f>+D8*BS!$B$9</f>
        <v>0</v>
      </c>
      <c r="K8" s="330">
        <f>+E8*BS!$B$9</f>
        <v>0</v>
      </c>
      <c r="L8" s="330">
        <f>+F8*BS!$B$9</f>
        <v>0</v>
      </c>
      <c r="M8" s="330">
        <f>+G8*BS!$B$9</f>
        <v>0</v>
      </c>
    </row>
    <row r="9" spans="1:13" ht="14.25" customHeight="1">
      <c r="A9" s="332" t="s">
        <v>198</v>
      </c>
      <c r="B9" s="329"/>
      <c r="C9" s="329"/>
      <c r="D9" s="329"/>
      <c r="E9" s="331"/>
      <c r="F9" s="331"/>
      <c r="G9" s="331"/>
      <c r="I9" s="330">
        <f>+C9*BS!$B$9</f>
        <v>0</v>
      </c>
      <c r="J9" s="330">
        <f>+D9*BS!$B$9</f>
        <v>0</v>
      </c>
      <c r="K9" s="330">
        <f>+E9*BS!$B$9</f>
        <v>0</v>
      </c>
      <c r="L9" s="330">
        <f>+F9*BS!$B$9</f>
        <v>0</v>
      </c>
      <c r="M9" s="330">
        <f>+G9*BS!$B$9</f>
        <v>0</v>
      </c>
    </row>
    <row r="10" spans="1:13" ht="14.25" customHeight="1">
      <c r="A10" s="332" t="s">
        <v>199</v>
      </c>
      <c r="B10" s="330"/>
      <c r="C10" s="330">
        <f>'Net Working Capital'!D32</f>
        <v>0</v>
      </c>
      <c r="D10" s="330">
        <f>'Net Working Capital'!D26</f>
        <v>0</v>
      </c>
      <c r="E10" s="330">
        <f>'Net Working Capital'!D20</f>
        <v>0</v>
      </c>
      <c r="F10" s="330">
        <f>'Net Working Capital'!D14</f>
        <v>0</v>
      </c>
      <c r="G10" s="330">
        <f>'Net Working Capital'!D8</f>
        <v>0</v>
      </c>
      <c r="I10" s="330">
        <f>+C10*BS!$B$9</f>
        <v>0</v>
      </c>
      <c r="J10" s="330">
        <f>+D10*BS!$B$9</f>
        <v>0</v>
      </c>
      <c r="K10" s="330">
        <f>+E10*BS!$B$9</f>
        <v>0</v>
      </c>
      <c r="L10" s="330">
        <f>+F10*BS!$B$9</f>
        <v>0</v>
      </c>
      <c r="M10" s="330">
        <f>+G10*BS!$B$9</f>
        <v>0</v>
      </c>
    </row>
    <row r="11" spans="1:13" ht="14.25" customHeight="1">
      <c r="A11" s="329" t="s">
        <v>200</v>
      </c>
      <c r="B11" s="330"/>
      <c r="C11" s="330"/>
      <c r="D11" s="330"/>
      <c r="E11" s="330"/>
      <c r="F11" s="330"/>
      <c r="G11" s="330"/>
      <c r="I11" s="330">
        <f>+C11*BS!$B$9</f>
        <v>0</v>
      </c>
      <c r="J11" s="330">
        <f>+D11*BS!$B$9</f>
        <v>0</v>
      </c>
      <c r="K11" s="330">
        <f>+E11*BS!$B$9</f>
        <v>0</v>
      </c>
      <c r="L11" s="330">
        <f>+F11*BS!$B$9</f>
        <v>0</v>
      </c>
      <c r="M11" s="330">
        <f>+G11*BS!$B$9</f>
        <v>0</v>
      </c>
    </row>
    <row r="12" spans="1:13" ht="14.25" customHeight="1">
      <c r="A12" s="326" t="s">
        <v>201</v>
      </c>
      <c r="B12" s="333"/>
      <c r="C12" s="333"/>
      <c r="D12" s="333"/>
      <c r="E12" s="333"/>
      <c r="F12" s="333"/>
      <c r="G12" s="333"/>
      <c r="I12" s="333">
        <f>SUM(I6:I11)</f>
        <v>0</v>
      </c>
      <c r="J12" s="333">
        <f>SUM(J6:J11)</f>
        <v>0</v>
      </c>
      <c r="K12" s="333">
        <f>SUM(K6:K11)</f>
        <v>0</v>
      </c>
      <c r="L12" s="333">
        <f>SUM(L6:L11)</f>
        <v>0</v>
      </c>
      <c r="M12" s="333">
        <f>SUM(M6:M11)</f>
        <v>0</v>
      </c>
    </row>
    <row r="13" spans="1:13" ht="14.25" customHeight="1">
      <c r="A13" s="332" t="s">
        <v>202</v>
      </c>
      <c r="B13" s="330"/>
      <c r="C13" s="330"/>
      <c r="D13" s="330"/>
      <c r="E13" s="330"/>
      <c r="F13" s="330"/>
      <c r="G13" s="330"/>
      <c r="I13" s="330">
        <f>+C13*BS!$B$9</f>
        <v>0</v>
      </c>
      <c r="J13" s="330">
        <f>+D13*BS!$B$9</f>
        <v>0</v>
      </c>
      <c r="K13" s="330">
        <f>+E13*BS!$B$9</f>
        <v>0</v>
      </c>
      <c r="L13" s="330">
        <f>+F13*BS!$B$9</f>
        <v>0</v>
      </c>
      <c r="M13" s="330">
        <f>+G13*BS!$B$9</f>
        <v>0</v>
      </c>
    </row>
    <row r="14" spans="1:13" ht="14.25" customHeight="1">
      <c r="A14" s="332" t="s">
        <v>203</v>
      </c>
      <c r="B14" s="329"/>
      <c r="C14" s="331"/>
      <c r="D14" s="331"/>
      <c r="E14" s="331"/>
      <c r="F14" s="331"/>
      <c r="G14" s="331"/>
      <c r="I14" s="330">
        <f>+C14*BS!$B$9</f>
        <v>0</v>
      </c>
      <c r="J14" s="330">
        <f>+D14*BS!$B$9</f>
        <v>0</v>
      </c>
      <c r="K14" s="330">
        <f>+E14*BS!$B$9</f>
        <v>0</v>
      </c>
      <c r="L14" s="330">
        <f>+F14*BS!$B$9</f>
        <v>0</v>
      </c>
      <c r="M14" s="330">
        <f>+G14*BS!$B$9</f>
        <v>0</v>
      </c>
    </row>
    <row r="15" spans="1:13" ht="14.25" customHeight="1">
      <c r="A15" s="329" t="s">
        <v>204</v>
      </c>
      <c r="B15" s="329"/>
      <c r="C15" s="331"/>
      <c r="D15" s="331"/>
      <c r="E15" s="331"/>
      <c r="F15" s="331"/>
      <c r="G15" s="331"/>
      <c r="I15" s="330">
        <f>+C15*BS!$B$9</f>
        <v>0</v>
      </c>
      <c r="J15" s="330">
        <f>+D15*BS!$B$9</f>
        <v>0</v>
      </c>
      <c r="K15" s="330">
        <f>+E15*BS!$B$9</f>
        <v>0</v>
      </c>
      <c r="L15" s="330">
        <f>+F15*BS!$B$9</f>
        <v>0</v>
      </c>
      <c r="M15" s="330">
        <f>+G15*BS!$B$9</f>
        <v>0</v>
      </c>
    </row>
    <row r="16" spans="1:13" ht="14.25" customHeight="1">
      <c r="A16" s="332" t="s">
        <v>205</v>
      </c>
      <c r="B16" s="329"/>
      <c r="C16" s="330"/>
      <c r="D16" s="330"/>
      <c r="E16" s="330"/>
      <c r="F16" s="330"/>
      <c r="G16" s="330"/>
      <c r="I16" s="330">
        <f>+C16*BS!$B$9</f>
        <v>0</v>
      </c>
      <c r="J16" s="330">
        <f>+D16*BS!$B$9</f>
        <v>0</v>
      </c>
      <c r="K16" s="330">
        <f>+E16*BS!$B$9</f>
        <v>0</v>
      </c>
      <c r="L16" s="330">
        <f>+F16*BS!$B$9</f>
        <v>0</v>
      </c>
      <c r="M16" s="330">
        <f>+G16*BS!$B$9</f>
        <v>0</v>
      </c>
    </row>
    <row r="17" spans="1:13" ht="14.25" customHeight="1">
      <c r="A17" s="329" t="s">
        <v>206</v>
      </c>
      <c r="B17" s="330">
        <f t="shared" ref="B17:G17" si="0">B18-SUM(B13:B16)</f>
        <v>0</v>
      </c>
      <c r="C17" s="330">
        <f t="shared" si="0"/>
        <v>0</v>
      </c>
      <c r="D17" s="330">
        <f t="shared" si="0"/>
        <v>0</v>
      </c>
      <c r="E17" s="330">
        <f t="shared" si="0"/>
        <v>0</v>
      </c>
      <c r="F17" s="330">
        <f t="shared" si="0"/>
        <v>0</v>
      </c>
      <c r="G17" s="330">
        <f t="shared" si="0"/>
        <v>0</v>
      </c>
      <c r="I17" s="330">
        <f>+C17*BS!$B$9</f>
        <v>0</v>
      </c>
      <c r="J17" s="330">
        <f>+D17*BS!$B$9</f>
        <v>0</v>
      </c>
      <c r="K17" s="330">
        <f>+E17*BS!$B$9</f>
        <v>0</v>
      </c>
      <c r="L17" s="330">
        <f>+F17*BS!$B$9</f>
        <v>0</v>
      </c>
      <c r="M17" s="330">
        <f>+G17*BS!$B$9</f>
        <v>0</v>
      </c>
    </row>
    <row r="18" spans="1:13" ht="14.25" customHeight="1">
      <c r="A18" s="326" t="s">
        <v>207</v>
      </c>
      <c r="B18" s="333"/>
      <c r="C18" s="333"/>
      <c r="D18" s="333"/>
      <c r="E18" s="333"/>
      <c r="F18" s="333"/>
      <c r="G18" s="333"/>
      <c r="I18" s="333">
        <f>SUM(I13:I17)</f>
        <v>0</v>
      </c>
      <c r="J18" s="333">
        <f>SUM(J13:J17)</f>
        <v>0</v>
      </c>
      <c r="K18" s="333">
        <f>SUM(K13:K17)</f>
        <v>0</v>
      </c>
      <c r="L18" s="333">
        <f>SUM(L13:L17)</f>
        <v>0</v>
      </c>
      <c r="M18" s="333">
        <f>SUM(M13:M17)</f>
        <v>0</v>
      </c>
    </row>
    <row r="19" spans="1:13" ht="14.25" customHeight="1">
      <c r="A19" s="329" t="s">
        <v>208</v>
      </c>
      <c r="B19" s="330"/>
      <c r="C19" s="330"/>
      <c r="D19" s="330"/>
      <c r="E19" s="330"/>
      <c r="F19" s="330"/>
      <c r="G19" s="330"/>
      <c r="I19" s="330">
        <f>+C19*BS!$B$9</f>
        <v>0</v>
      </c>
      <c r="J19" s="330">
        <f>+D19*BS!$B$9</f>
        <v>0</v>
      </c>
      <c r="K19" s="330">
        <f>+E19*BS!$B$9</f>
        <v>0</v>
      </c>
      <c r="L19" s="330">
        <f>+F19*BS!$B$9</f>
        <v>0</v>
      </c>
      <c r="M19" s="330">
        <f>+G19*BS!$B$9</f>
        <v>0</v>
      </c>
    </row>
    <row r="20" spans="1:13" ht="14.25" customHeight="1">
      <c r="A20" s="329" t="s">
        <v>209</v>
      </c>
      <c r="B20" s="330"/>
      <c r="C20" s="330"/>
      <c r="D20" s="330"/>
      <c r="E20" s="330"/>
      <c r="F20" s="330"/>
      <c r="G20" s="330"/>
      <c r="I20" s="330">
        <f>+C20*BS!$B$9</f>
        <v>0</v>
      </c>
      <c r="J20" s="330">
        <f>+D20*BS!$B$9</f>
        <v>0</v>
      </c>
      <c r="K20" s="330">
        <f>+E20*BS!$B$9</f>
        <v>0</v>
      </c>
      <c r="L20" s="330">
        <f>+F20*BS!$B$9</f>
        <v>0</v>
      </c>
      <c r="M20" s="330">
        <f>+G20*BS!$B$9</f>
        <v>0</v>
      </c>
    </row>
    <row r="21" spans="1:13" ht="14.25" customHeight="1">
      <c r="A21" s="332" t="s">
        <v>210</v>
      </c>
      <c r="B21" s="330"/>
      <c r="C21" s="330"/>
      <c r="D21" s="330"/>
      <c r="E21" s="330"/>
      <c r="F21" s="330"/>
      <c r="G21" s="330"/>
      <c r="I21" s="330">
        <f>+C21*BS!$B$9</f>
        <v>0</v>
      </c>
      <c r="J21" s="330">
        <f>+D21*BS!$B$9</f>
        <v>0</v>
      </c>
      <c r="K21" s="330">
        <f>+E21*BS!$B$9</f>
        <v>0</v>
      </c>
      <c r="L21" s="330">
        <f>+F21*BS!$B$9</f>
        <v>0</v>
      </c>
      <c r="M21" s="330">
        <f>+G21*BS!$B$9</f>
        <v>0</v>
      </c>
    </row>
    <row r="22" spans="1:13" ht="14.25" customHeight="1">
      <c r="A22" s="332" t="s">
        <v>211</v>
      </c>
      <c r="B22" s="330"/>
      <c r="C22" s="330"/>
      <c r="D22" s="330"/>
      <c r="E22" s="330"/>
      <c r="F22" s="330"/>
      <c r="G22" s="330"/>
      <c r="I22" s="330">
        <f>+C22*BS!$B$9</f>
        <v>0</v>
      </c>
      <c r="J22" s="330">
        <f>+D22*BS!$B$9</f>
        <v>0</v>
      </c>
      <c r="K22" s="330">
        <f>+E22*BS!$B$9</f>
        <v>0</v>
      </c>
      <c r="L22" s="330">
        <f>+F22*BS!$B$9</f>
        <v>0</v>
      </c>
      <c r="M22" s="330">
        <f>+G22*BS!$B$9</f>
        <v>0</v>
      </c>
    </row>
    <row r="23" spans="1:13" ht="14.25" customHeight="1">
      <c r="A23" s="332" t="s">
        <v>212</v>
      </c>
      <c r="B23" s="330"/>
      <c r="C23" s="330"/>
      <c r="D23" s="330"/>
      <c r="E23" s="330"/>
      <c r="F23" s="330"/>
      <c r="G23" s="330"/>
      <c r="I23" s="330">
        <f>+C23*BS!$B$9</f>
        <v>0</v>
      </c>
      <c r="J23" s="330">
        <f>+D23*BS!$B$9</f>
        <v>0</v>
      </c>
      <c r="K23" s="330">
        <f>+E23*BS!$B$9</f>
        <v>0</v>
      </c>
      <c r="L23" s="330">
        <f>+F23*BS!$B$9</f>
        <v>0</v>
      </c>
      <c r="M23" s="330">
        <f>+G23*BS!$B$9</f>
        <v>0</v>
      </c>
    </row>
    <row r="24" spans="1:13" ht="14.25" customHeight="1">
      <c r="A24" s="329" t="s">
        <v>213</v>
      </c>
      <c r="B24" s="330">
        <f t="shared" ref="B24:G24" si="1">B25-SUM(B19:B23)</f>
        <v>0</v>
      </c>
      <c r="C24" s="330">
        <f t="shared" si="1"/>
        <v>0</v>
      </c>
      <c r="D24" s="330">
        <f t="shared" si="1"/>
        <v>0</v>
      </c>
      <c r="E24" s="330">
        <f t="shared" si="1"/>
        <v>0</v>
      </c>
      <c r="F24" s="330">
        <f t="shared" si="1"/>
        <v>0</v>
      </c>
      <c r="G24" s="330">
        <f t="shared" si="1"/>
        <v>0</v>
      </c>
      <c r="I24" s="330">
        <f>+C24*BS!$B$9</f>
        <v>0</v>
      </c>
      <c r="J24" s="330">
        <f>+D24*BS!$B$9</f>
        <v>0</v>
      </c>
      <c r="K24" s="330">
        <f>+E24*BS!$B$9</f>
        <v>0</v>
      </c>
      <c r="L24" s="330">
        <f>+F24*BS!$B$9</f>
        <v>0</v>
      </c>
      <c r="M24" s="330">
        <f>+G24*BS!$B$9</f>
        <v>0</v>
      </c>
    </row>
    <row r="25" spans="1:13" ht="14.25" customHeight="1">
      <c r="A25" s="326" t="s">
        <v>214</v>
      </c>
      <c r="B25" s="333"/>
      <c r="C25" s="333"/>
      <c r="D25" s="333"/>
      <c r="E25" s="333"/>
      <c r="F25" s="333"/>
      <c r="G25" s="333"/>
      <c r="I25" s="333">
        <f>SUM(I19:I24)</f>
        <v>0</v>
      </c>
      <c r="J25" s="333">
        <f>SUM(J19:J24)</f>
        <v>0</v>
      </c>
      <c r="K25" s="333">
        <f>SUM(K19:K24)</f>
        <v>0</v>
      </c>
      <c r="L25" s="333">
        <f>SUM(L19:L24)</f>
        <v>0</v>
      </c>
      <c r="M25" s="333">
        <f>SUM(M19:M24)</f>
        <v>0</v>
      </c>
    </row>
    <row r="26" spans="1:13" ht="14.25" customHeight="1">
      <c r="A26" s="326" t="s">
        <v>215</v>
      </c>
      <c r="B26" s="334">
        <f t="shared" ref="B26:G26" si="2">+B29-B28-B25-B18-B12</f>
        <v>0</v>
      </c>
      <c r="C26" s="334">
        <f t="shared" si="2"/>
        <v>0</v>
      </c>
      <c r="D26" s="334">
        <f t="shared" si="2"/>
        <v>0</v>
      </c>
      <c r="E26" s="334">
        <f t="shared" si="2"/>
        <v>0</v>
      </c>
      <c r="F26" s="334">
        <f t="shared" si="2"/>
        <v>0</v>
      </c>
      <c r="G26" s="334">
        <f t="shared" si="2"/>
        <v>0</v>
      </c>
      <c r="I26" s="334">
        <f>+I29-I28-I25-I18-I12</f>
        <v>0</v>
      </c>
      <c r="J26" s="334">
        <f>+J29-J28-J25-J18-J12</f>
        <v>0</v>
      </c>
      <c r="K26" s="334">
        <f>+K29-K28-K25-K18-K12</f>
        <v>0</v>
      </c>
      <c r="L26" s="334">
        <f>+L29-L28-L25-L18-L12</f>
        <v>0</v>
      </c>
      <c r="M26" s="334">
        <f>+M29-M28-M25-M18-M12</f>
        <v>0</v>
      </c>
    </row>
    <row r="27" spans="1:13" ht="14.25" customHeight="1">
      <c r="A27" s="326" t="s">
        <v>216</v>
      </c>
      <c r="B27" s="333">
        <f t="shared" ref="B27:G27" si="3">B12+B18+B25+B26</f>
        <v>0</v>
      </c>
      <c r="C27" s="333">
        <f t="shared" si="3"/>
        <v>0</v>
      </c>
      <c r="D27" s="333">
        <f t="shared" si="3"/>
        <v>0</v>
      </c>
      <c r="E27" s="333">
        <f t="shared" si="3"/>
        <v>0</v>
      </c>
      <c r="F27" s="333">
        <f t="shared" si="3"/>
        <v>0</v>
      </c>
      <c r="G27" s="333">
        <f t="shared" si="3"/>
        <v>0</v>
      </c>
      <c r="I27" s="333">
        <f>I12+I18+I25+I26</f>
        <v>0</v>
      </c>
      <c r="J27" s="333">
        <f>J12+J18+J25+J26</f>
        <v>0</v>
      </c>
      <c r="K27" s="333">
        <f>K12+K18+K25+K26</f>
        <v>0</v>
      </c>
      <c r="L27" s="333">
        <f>L12+L18+L25+L26</f>
        <v>0</v>
      </c>
      <c r="M27" s="333">
        <f>M12+M18+M25+M26</f>
        <v>0</v>
      </c>
    </row>
    <row r="28" spans="1:13" ht="14.25" customHeight="1">
      <c r="A28" s="326" t="s">
        <v>217</v>
      </c>
      <c r="B28" s="333"/>
      <c r="C28" s="333">
        <f>B29</f>
        <v>0</v>
      </c>
      <c r="D28" s="333">
        <f>C29</f>
        <v>0</v>
      </c>
      <c r="E28" s="333">
        <f>D29</f>
        <v>0</v>
      </c>
      <c r="F28" s="333">
        <f>E29</f>
        <v>0</v>
      </c>
      <c r="G28" s="333">
        <f>F29</f>
        <v>0</v>
      </c>
      <c r="I28" s="333">
        <f>B28</f>
        <v>0</v>
      </c>
      <c r="J28" s="333">
        <f>I29</f>
        <v>0</v>
      </c>
      <c r="K28" s="333">
        <f>J29</f>
        <v>0</v>
      </c>
      <c r="L28" s="333">
        <f>K29</f>
        <v>0</v>
      </c>
      <c r="M28" s="333">
        <f>L29</f>
        <v>0</v>
      </c>
    </row>
    <row r="29" spans="1:13" ht="14.25" customHeight="1">
      <c r="A29" s="326" t="s">
        <v>218</v>
      </c>
      <c r="B29" s="333"/>
      <c r="C29" s="333">
        <f>BS!C23</f>
        <v>0</v>
      </c>
      <c r="D29" s="333">
        <f>BS!D23</f>
        <v>0</v>
      </c>
      <c r="E29" s="333">
        <f>BS!E23</f>
        <v>0</v>
      </c>
      <c r="F29" s="333">
        <f>BS!F23</f>
        <v>0</v>
      </c>
      <c r="G29" s="333">
        <f>BS!G23</f>
        <v>0</v>
      </c>
      <c r="I29" s="333">
        <f>BS!O23</f>
        <v>0</v>
      </c>
      <c r="J29" s="333">
        <f>BS!P23</f>
        <v>0</v>
      </c>
      <c r="K29" s="333">
        <f>BS!Q23</f>
        <v>0</v>
      </c>
      <c r="L29" s="333">
        <f>BS!R23</f>
        <v>0</v>
      </c>
      <c r="M29" s="333">
        <f>BS!S23</f>
        <v>0</v>
      </c>
    </row>
    <row r="30" spans="1:13" ht="14.25" customHeight="1">
      <c r="A30" s="329" t="s">
        <v>87</v>
      </c>
      <c r="B30" s="335">
        <f t="shared" ref="B30:G30" si="4">(B28-B29)+B27</f>
        <v>0</v>
      </c>
      <c r="C30" s="335">
        <f t="shared" si="4"/>
        <v>0</v>
      </c>
      <c r="D30" s="335">
        <f t="shared" si="4"/>
        <v>0</v>
      </c>
      <c r="E30" s="333">
        <f t="shared" si="4"/>
        <v>0</v>
      </c>
      <c r="F30" s="335">
        <f t="shared" si="4"/>
        <v>0</v>
      </c>
      <c r="G30" s="335">
        <f t="shared" si="4"/>
        <v>0</v>
      </c>
      <c r="I30" s="335">
        <f>(I28-I29)+I27</f>
        <v>0</v>
      </c>
      <c r="J30" s="335">
        <f>(J28-J29)+J27</f>
        <v>0</v>
      </c>
      <c r="K30" s="335">
        <f>(K28-K29)+K27</f>
        <v>0</v>
      </c>
      <c r="L30" s="335">
        <f>(L28-L29)+L27</f>
        <v>0</v>
      </c>
      <c r="M30" s="335">
        <f>(M28-M29)+M27</f>
        <v>0</v>
      </c>
    </row>
  </sheetData>
  <hyperlinks>
    <hyperlink ref="A9" location="CF_LineItems!A24" display="(Gain)/Loss from PP&amp;E Sales " xr:uid="{00000000-0004-0000-0500-000000000000}"/>
    <hyperlink ref="A10" location="CF_LineItems!A5" display="Net Working Capital " xr:uid="{00000000-0004-0000-0500-000001000000}"/>
    <hyperlink ref="A13" location="CF_LineItems!A36" display="CAPEX(-) " xr:uid="{00000000-0004-0000-0500-000002000000}"/>
    <hyperlink ref="A14" location="CF_LineItems!A48" display="Investment(-) " xr:uid="{00000000-0004-0000-0500-000003000000}"/>
    <hyperlink ref="A16" location="CF_LineItems!A72" display="Proceeds from PP&amp;E Sales(+) " xr:uid="{00000000-0004-0000-0500-000004000000}"/>
    <hyperlink ref="A21" location="CF_LineItems!A108" display="Cash Dividends(-) " xr:uid="{00000000-0004-0000-0500-000005000000}"/>
    <hyperlink ref="A22" location="CF_LineItems!A120" display="Debt Borrowing(+) " xr:uid="{00000000-0004-0000-0500-000006000000}"/>
    <hyperlink ref="A23" location="CF_LineItems!A132" display="Debt Repayment(-) " xr:uid="{00000000-0004-0000-0500-000007000000}"/>
  </hyperlinks>
  <pageMargins left="0.7" right="0.7" top="0.75" bottom="0.75" header="0.511811023622047" footer="0.511811023622047"/>
  <pageSetup paperSize="9" scale="48"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MJ39"/>
  <sheetViews>
    <sheetView showGridLines="0" view="pageBreakPreview" zoomScale="95" zoomScaleNormal="100" zoomScalePageLayoutView="95" workbookViewId="0">
      <selection activeCell="G24" sqref="G24"/>
    </sheetView>
  </sheetViews>
  <sheetFormatPr defaultColWidth="9" defaultRowHeight="14"/>
  <cols>
    <col min="1" max="2" width="13" style="336" customWidth="1"/>
    <col min="3" max="3" width="26.26953125" style="336" customWidth="1"/>
    <col min="4" max="4" width="26.453125" style="337" customWidth="1"/>
    <col min="5" max="5" width="1.6328125" style="338" customWidth="1"/>
    <col min="6" max="6" width="1.6328125" style="339" customWidth="1"/>
    <col min="7" max="7" width="9" style="336"/>
    <col min="8" max="8" width="4.36328125" style="336" customWidth="1"/>
    <col min="9" max="1024" width="9" style="336"/>
  </cols>
  <sheetData>
    <row r="2" spans="1:6">
      <c r="A2" s="340" t="s">
        <v>219</v>
      </c>
    </row>
    <row r="4" spans="1:6" s="338" customFormat="1" ht="25.5" customHeight="1">
      <c r="A4" s="637" t="s">
        <v>220</v>
      </c>
      <c r="B4" s="637"/>
      <c r="C4" s="341" t="str">
        <f>'BS (Assets) breakdown'!H12</f>
        <v>2022/03</v>
      </c>
      <c r="D4" s="341" t="str">
        <f>'BS (Assets) breakdown'!G12</f>
        <v>2021/03</v>
      </c>
      <c r="F4" s="339"/>
    </row>
    <row r="5" spans="1:6" s="338" customFormat="1">
      <c r="A5" s="635" t="s">
        <v>221</v>
      </c>
      <c r="B5" s="635"/>
      <c r="C5" s="342">
        <f>'BS (Assets) breakdown'!T73</f>
        <v>0</v>
      </c>
      <c r="D5" s="342">
        <f>'BS (Assets) breakdown'!S73</f>
        <v>0</v>
      </c>
      <c r="E5" s="343"/>
      <c r="F5" s="339"/>
    </row>
    <row r="6" spans="1:6" s="338" customFormat="1">
      <c r="A6" s="635" t="s">
        <v>222</v>
      </c>
      <c r="B6" s="635"/>
      <c r="C6" s="342">
        <f>BS!S41</f>
        <v>0</v>
      </c>
      <c r="D6" s="342">
        <f>BS!R41</f>
        <v>0</v>
      </c>
      <c r="F6" s="339"/>
    </row>
    <row r="7" spans="1:6" s="338" customFormat="1">
      <c r="A7" s="635" t="s">
        <v>223</v>
      </c>
      <c r="B7" s="635"/>
      <c r="C7" s="342">
        <f>BS!S55</f>
        <v>0</v>
      </c>
      <c r="D7" s="342">
        <f>BS!R55</f>
        <v>0</v>
      </c>
      <c r="F7" s="339"/>
    </row>
    <row r="8" spans="1:6" s="338" customFormat="1">
      <c r="A8" s="635" t="s">
        <v>224</v>
      </c>
      <c r="B8" s="635"/>
      <c r="C8" s="342">
        <f>BS!S63</f>
        <v>0</v>
      </c>
      <c r="D8" s="342">
        <f>BS!R63</f>
        <v>0</v>
      </c>
      <c r="F8" s="339"/>
    </row>
    <row r="9" spans="1:6" s="338" customFormat="1">
      <c r="A9" s="636" t="s">
        <v>225</v>
      </c>
      <c r="B9" s="636"/>
      <c r="C9" s="636"/>
      <c r="D9" s="344">
        <f>ROUND(((-(C5-D5+C6-D6)+C7-D7+C8-D8)),0)</f>
        <v>0</v>
      </c>
      <c r="F9" s="339"/>
    </row>
    <row r="12" spans="1:6" s="338" customFormat="1" ht="26.25" customHeight="1">
      <c r="A12" s="637" t="s">
        <v>220</v>
      </c>
      <c r="B12" s="637"/>
      <c r="C12" s="341" t="str">
        <f>D4</f>
        <v>2021/03</v>
      </c>
      <c r="D12" s="341" t="str">
        <f>'BS (Assets) breakdown'!F12</f>
        <v>2020/03</v>
      </c>
      <c r="F12" s="339"/>
    </row>
    <row r="13" spans="1:6" s="338" customFormat="1">
      <c r="A13" s="635" t="s">
        <v>221</v>
      </c>
      <c r="B13" s="635"/>
      <c r="C13" s="342">
        <f>D5</f>
        <v>0</v>
      </c>
      <c r="D13" s="342">
        <f>'BS (Assets) breakdown'!R73</f>
        <v>0</v>
      </c>
      <c r="F13" s="339"/>
    </row>
    <row r="14" spans="1:6" s="338" customFormat="1">
      <c r="A14" s="635" t="s">
        <v>222</v>
      </c>
      <c r="B14" s="635"/>
      <c r="C14" s="342">
        <f>D6</f>
        <v>0</v>
      </c>
      <c r="D14" s="342">
        <f>BS!Q41</f>
        <v>0</v>
      </c>
      <c r="F14" s="339"/>
    </row>
    <row r="15" spans="1:6" s="338" customFormat="1">
      <c r="A15" s="635" t="s">
        <v>223</v>
      </c>
      <c r="B15" s="635"/>
      <c r="C15" s="342">
        <f>D7</f>
        <v>0</v>
      </c>
      <c r="D15" s="342">
        <f>BS!Q56</f>
        <v>0</v>
      </c>
      <c r="F15" s="339"/>
    </row>
    <row r="16" spans="1:6" s="338" customFormat="1">
      <c r="A16" s="635" t="s">
        <v>224</v>
      </c>
      <c r="B16" s="635"/>
      <c r="C16" s="342">
        <f>D8</f>
        <v>0</v>
      </c>
      <c r="D16" s="342">
        <f>BS!Q63</f>
        <v>0</v>
      </c>
      <c r="F16" s="339"/>
    </row>
    <row r="17" spans="1:6" s="338" customFormat="1">
      <c r="A17" s="636" t="s">
        <v>226</v>
      </c>
      <c r="B17" s="636"/>
      <c r="C17" s="636"/>
      <c r="D17" s="344">
        <f>ROUND(((-(C13-D13+C14-D14)+C15-D15+C16-D16)),0)</f>
        <v>0</v>
      </c>
      <c r="F17" s="339"/>
    </row>
    <row r="20" spans="1:6" ht="14.25" customHeight="1">
      <c r="A20" s="637" t="s">
        <v>220</v>
      </c>
      <c r="B20" s="637"/>
      <c r="C20" s="341" t="str">
        <f>D12</f>
        <v>2020/03</v>
      </c>
      <c r="D20" s="341" t="str">
        <f>BS!D49</f>
        <v>2019/03</v>
      </c>
    </row>
    <row r="21" spans="1:6">
      <c r="A21" s="635" t="s">
        <v>221</v>
      </c>
      <c r="B21" s="635"/>
      <c r="C21" s="342">
        <f>D13</f>
        <v>0</v>
      </c>
      <c r="D21" s="342">
        <f>'BS (Assets) breakdown'!Q73</f>
        <v>0</v>
      </c>
    </row>
    <row r="22" spans="1:6">
      <c r="A22" s="635" t="s">
        <v>222</v>
      </c>
      <c r="B22" s="635"/>
      <c r="C22" s="342">
        <f>D14</f>
        <v>0</v>
      </c>
      <c r="D22" s="342">
        <f>BS!P41</f>
        <v>0</v>
      </c>
    </row>
    <row r="23" spans="1:6">
      <c r="A23" s="635" t="s">
        <v>223</v>
      </c>
      <c r="B23" s="635"/>
      <c r="C23" s="342">
        <f>D15</f>
        <v>0</v>
      </c>
      <c r="D23" s="342">
        <f>BS!P55</f>
        <v>0</v>
      </c>
    </row>
    <row r="24" spans="1:6">
      <c r="A24" s="635" t="s">
        <v>224</v>
      </c>
      <c r="B24" s="635"/>
      <c r="C24" s="342">
        <f>D16</f>
        <v>0</v>
      </c>
      <c r="D24" s="342">
        <f>BS!P63</f>
        <v>0</v>
      </c>
    </row>
    <row r="25" spans="1:6">
      <c r="A25" s="636" t="s">
        <v>226</v>
      </c>
      <c r="B25" s="636"/>
      <c r="C25" s="636"/>
      <c r="D25" s="344">
        <f>ROUND(((-(C21-D21+C22-D22)+C23-D23+C24-D24)),0)</f>
        <v>0</v>
      </c>
    </row>
    <row r="27" spans="1:6" ht="14.25" customHeight="1">
      <c r="A27" s="637" t="s">
        <v>220</v>
      </c>
      <c r="B27" s="637"/>
      <c r="C27" s="341" t="str">
        <f>D20</f>
        <v>2019/03</v>
      </c>
      <c r="D27" s="341" t="str">
        <f>BS!C49</f>
        <v>2018/03</v>
      </c>
    </row>
    <row r="28" spans="1:6">
      <c r="A28" s="635" t="s">
        <v>221</v>
      </c>
      <c r="B28" s="635"/>
      <c r="C28" s="342">
        <f>D21</f>
        <v>0</v>
      </c>
      <c r="D28" s="342">
        <f>'BS (Assets) breakdown'!P73</f>
        <v>0</v>
      </c>
    </row>
    <row r="29" spans="1:6">
      <c r="A29" s="635" t="s">
        <v>222</v>
      </c>
      <c r="B29" s="635"/>
      <c r="C29" s="342">
        <f>D22</f>
        <v>0</v>
      </c>
      <c r="D29" s="342">
        <f>BS!O41</f>
        <v>0</v>
      </c>
    </row>
    <row r="30" spans="1:6">
      <c r="A30" s="635" t="s">
        <v>223</v>
      </c>
      <c r="B30" s="635"/>
      <c r="C30" s="342">
        <f>D23</f>
        <v>0</v>
      </c>
      <c r="D30" s="342">
        <f>BS!O55</f>
        <v>0</v>
      </c>
    </row>
    <row r="31" spans="1:6">
      <c r="A31" s="635" t="s">
        <v>224</v>
      </c>
      <c r="B31" s="635"/>
      <c r="C31" s="342">
        <f>D24</f>
        <v>0</v>
      </c>
      <c r="D31" s="342">
        <f>BS!O63</f>
        <v>0</v>
      </c>
    </row>
    <row r="32" spans="1:6">
      <c r="A32" s="636" t="s">
        <v>226</v>
      </c>
      <c r="B32" s="636"/>
      <c r="C32" s="636"/>
      <c r="D32" s="344">
        <f>ROUND(((-(C28-D28+C29-D29)+C30-D30+C31-D31)),0)</f>
        <v>0</v>
      </c>
    </row>
    <row r="34" spans="1:4" ht="14.25" customHeight="1">
      <c r="A34" s="637" t="s">
        <v>220</v>
      </c>
      <c r="B34" s="637"/>
      <c r="C34" s="341" t="str">
        <f>D27</f>
        <v>2018/03</v>
      </c>
      <c r="D34" s="341" t="s">
        <v>104</v>
      </c>
    </row>
    <row r="35" spans="1:4">
      <c r="A35" s="635" t="s">
        <v>221</v>
      </c>
      <c r="B35" s="635"/>
      <c r="C35" s="342">
        <f>D28</f>
        <v>0</v>
      </c>
      <c r="D35" s="342">
        <f>'BS (Assets) breakdown'!O73</f>
        <v>0</v>
      </c>
    </row>
    <row r="36" spans="1:4">
      <c r="A36" s="635" t="s">
        <v>222</v>
      </c>
      <c r="B36" s="635"/>
      <c r="C36" s="342">
        <f>D29</f>
        <v>0</v>
      </c>
      <c r="D36" s="342">
        <f>'BS (Assets) breakdown'!O160</f>
        <v>0</v>
      </c>
    </row>
    <row r="37" spans="1:4">
      <c r="A37" s="635" t="s">
        <v>223</v>
      </c>
      <c r="B37" s="635"/>
      <c r="C37" s="342">
        <f>D30</f>
        <v>0</v>
      </c>
      <c r="D37" s="342">
        <f>'BS (Liabilities) breakdown'!O83</f>
        <v>0</v>
      </c>
    </row>
    <row r="38" spans="1:4">
      <c r="A38" s="635" t="s">
        <v>224</v>
      </c>
      <c r="B38" s="635"/>
      <c r="C38" s="342">
        <f>D31</f>
        <v>0</v>
      </c>
      <c r="D38" s="342" t="e">
        <f>'BS (Liabilities) breakdown'!#REF!</f>
        <v>#REF!</v>
      </c>
    </row>
    <row r="39" spans="1:4">
      <c r="A39" s="636" t="s">
        <v>226</v>
      </c>
      <c r="B39" s="636"/>
      <c r="C39" s="636"/>
      <c r="D39" s="344" t="e">
        <f>ROUND(((-(C35-D35+C36-D36)+C37-D37+C38-D38)),0)</f>
        <v>#REF!</v>
      </c>
    </row>
  </sheetData>
  <sheetProtection sheet="1" objects="1" scenarios="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paperSize="9" scale="88"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245"/>
  <sheetViews>
    <sheetView showGridLines="0" view="pageBreakPreview" topLeftCell="A103" zoomScale="95" zoomScaleNormal="100" zoomScalePageLayoutView="95" workbookViewId="0">
      <selection activeCell="A2" sqref="A2"/>
    </sheetView>
  </sheetViews>
  <sheetFormatPr defaultColWidth="8.6328125" defaultRowHeight="13"/>
  <cols>
    <col min="1" max="1" width="2.90625" style="345" customWidth="1"/>
    <col min="2" max="2" width="40.26953125" style="345" customWidth="1"/>
    <col min="3" max="4" width="11.453125" style="345" customWidth="1"/>
    <col min="5" max="6" width="11.26953125" style="345" customWidth="1"/>
    <col min="7" max="8" width="12" style="345" customWidth="1"/>
  </cols>
  <sheetData>
    <row r="2" spans="1:8" ht="14.25" customHeight="1">
      <c r="A2" s="639" t="str">
        <f>BS!A19</f>
        <v xml:space="preserve">Assets </v>
      </c>
      <c r="B2" s="639"/>
      <c r="C2" s="639"/>
      <c r="D2" s="639"/>
      <c r="E2" s="639"/>
      <c r="F2" s="639"/>
      <c r="G2" s="639"/>
      <c r="H2" s="639"/>
    </row>
    <row r="3" spans="1:8" ht="14.25" customHeight="1">
      <c r="H3" s="346" t="str">
        <f>BS!G20</f>
        <v>in NZD Thousands</v>
      </c>
    </row>
    <row r="4" spans="1:8" ht="14.25" customHeight="1">
      <c r="B4" s="323" t="s">
        <v>42</v>
      </c>
      <c r="C4" s="347" t="str">
        <f>BS!B21</f>
        <v>2017/03</v>
      </c>
      <c r="D4" s="347" t="str">
        <f>BS!C21</f>
        <v>2018/03</v>
      </c>
      <c r="E4" s="347" t="str">
        <f>BS!D21</f>
        <v>2019/03</v>
      </c>
      <c r="F4" s="347" t="str">
        <f>BS!E21</f>
        <v>2020/03</v>
      </c>
      <c r="G4" s="347" t="str">
        <f>BS!F21</f>
        <v>2021/03</v>
      </c>
      <c r="H4" s="347" t="str">
        <f>BS!G21</f>
        <v>2022/03</v>
      </c>
    </row>
    <row r="5" spans="1:8" ht="14.25" customHeight="1">
      <c r="A5" s="638" t="str">
        <f>BS!A23</f>
        <v xml:space="preserve">Cash and cash equivalents </v>
      </c>
      <c r="B5" s="638"/>
      <c r="C5" s="347"/>
      <c r="D5" s="347"/>
      <c r="E5" s="347"/>
      <c r="F5" s="347"/>
      <c r="G5" s="347"/>
      <c r="H5" s="347"/>
    </row>
    <row r="6" spans="1:8" ht="14.25" customHeight="1">
      <c r="B6" s="323" t="s">
        <v>227</v>
      </c>
      <c r="C6" s="348"/>
      <c r="D6" s="349"/>
      <c r="E6" s="349"/>
      <c r="F6" s="349"/>
      <c r="G6" s="349">
        <v>102.54</v>
      </c>
      <c r="H6" s="349">
        <v>1458.22</v>
      </c>
    </row>
    <row r="7" spans="1:8" ht="14.25" customHeight="1">
      <c r="B7" s="323"/>
      <c r="C7" s="348"/>
      <c r="D7" s="349"/>
      <c r="E7" s="349"/>
      <c r="F7" s="349"/>
      <c r="G7" s="349"/>
      <c r="H7" s="349"/>
    </row>
    <row r="8" spans="1:8" ht="14.25" customHeight="1">
      <c r="B8" s="323"/>
      <c r="C8" s="348"/>
      <c r="D8" s="349"/>
      <c r="E8" s="349"/>
      <c r="F8" s="349"/>
      <c r="G8" s="349"/>
      <c r="H8" s="349"/>
    </row>
    <row r="9" spans="1:8" ht="14.25" customHeight="1">
      <c r="B9" s="323"/>
      <c r="C9" s="348"/>
      <c r="D9" s="349"/>
      <c r="E9" s="349"/>
      <c r="F9" s="349"/>
      <c r="G9" s="349"/>
      <c r="H9" s="349"/>
    </row>
    <row r="10" spans="1:8" ht="14.25" customHeight="1">
      <c r="B10" s="323"/>
      <c r="C10" s="348"/>
      <c r="D10" s="349"/>
      <c r="E10" s="349"/>
      <c r="F10" s="349"/>
      <c r="G10" s="349"/>
      <c r="H10" s="349"/>
    </row>
    <row r="11" spans="1:8" ht="15" customHeight="1">
      <c r="A11" s="350"/>
      <c r="B11" s="350" t="s">
        <v>130</v>
      </c>
      <c r="C11" s="351">
        <f t="shared" ref="C11:H11" si="0">SUM(C6:C10)</f>
        <v>0</v>
      </c>
      <c r="D11" s="351">
        <f t="shared" si="0"/>
        <v>0</v>
      </c>
      <c r="E11" s="351">
        <f t="shared" si="0"/>
        <v>0</v>
      </c>
      <c r="F11" s="351">
        <f t="shared" si="0"/>
        <v>0</v>
      </c>
      <c r="G11" s="351">
        <f t="shared" si="0"/>
        <v>102.54</v>
      </c>
      <c r="H11" s="351">
        <f t="shared" si="0"/>
        <v>1458.22</v>
      </c>
    </row>
    <row r="12" spans="1:8" ht="14.25" customHeight="1"/>
    <row r="13" spans="1:8" ht="15.75" customHeight="1">
      <c r="C13" s="352"/>
      <c r="D13" s="352"/>
      <c r="E13" s="353"/>
      <c r="F13" s="353"/>
      <c r="G13" s="353"/>
      <c r="H13" s="346" t="str">
        <f>BS!G20</f>
        <v>in NZD Thousands</v>
      </c>
    </row>
    <row r="14" spans="1:8" ht="14.25" customHeight="1">
      <c r="B14" s="323" t="s">
        <v>42</v>
      </c>
      <c r="C14" s="347" t="str">
        <f>BS!B21</f>
        <v>2017/03</v>
      </c>
      <c r="D14" s="347" t="str">
        <f>BS!C21</f>
        <v>2018/03</v>
      </c>
      <c r="E14" s="347" t="str">
        <f>BS!D21</f>
        <v>2019/03</v>
      </c>
      <c r="F14" s="347" t="str">
        <f>BS!E21</f>
        <v>2020/03</v>
      </c>
      <c r="G14" s="347" t="str">
        <f>BS!F21</f>
        <v>2021/03</v>
      </c>
      <c r="H14" s="347" t="str">
        <f>BS!G21</f>
        <v>2022/03</v>
      </c>
    </row>
    <row r="15" spans="1:8" ht="14.25" customHeight="1">
      <c r="A15" s="638" t="str">
        <f>BS!A24</f>
        <v xml:space="preserve">Account Receivables </v>
      </c>
      <c r="B15" s="638"/>
      <c r="C15" s="347"/>
      <c r="D15" s="347"/>
      <c r="E15" s="347"/>
      <c r="F15" s="347"/>
      <c r="G15" s="347"/>
      <c r="H15" s="347"/>
    </row>
    <row r="16" spans="1:8" ht="14.25" customHeight="1">
      <c r="B16" s="323" t="s">
        <v>228</v>
      </c>
      <c r="C16" s="348"/>
      <c r="D16" s="349"/>
      <c r="E16" s="349"/>
      <c r="F16" s="349"/>
      <c r="G16" s="349">
        <v>3617.81</v>
      </c>
      <c r="H16" s="349">
        <v>5064.01</v>
      </c>
    </row>
    <row r="17" spans="1:8" ht="14.25" customHeight="1">
      <c r="B17" s="323"/>
      <c r="C17" s="348"/>
      <c r="D17" s="349"/>
      <c r="E17" s="349"/>
      <c r="F17" s="349"/>
      <c r="G17" s="349"/>
      <c r="H17" s="349"/>
    </row>
    <row r="18" spans="1:8" ht="14.25" customHeight="1">
      <c r="B18" s="323"/>
      <c r="C18" s="348"/>
      <c r="D18" s="349"/>
      <c r="E18" s="349"/>
      <c r="F18" s="349"/>
      <c r="G18" s="349"/>
      <c r="H18" s="349"/>
    </row>
    <row r="19" spans="1:8" ht="14.25" customHeight="1">
      <c r="B19" s="323"/>
      <c r="C19" s="348"/>
      <c r="D19" s="349"/>
      <c r="E19" s="349"/>
      <c r="F19" s="349"/>
      <c r="G19" s="349"/>
      <c r="H19" s="349"/>
    </row>
    <row r="20" spans="1:8" ht="14.25" customHeight="1">
      <c r="B20" s="323"/>
      <c r="C20" s="348"/>
      <c r="D20" s="349"/>
      <c r="E20" s="349"/>
      <c r="F20" s="349"/>
      <c r="G20" s="349"/>
      <c r="H20" s="349"/>
    </row>
    <row r="21" spans="1:8" ht="15" customHeight="1">
      <c r="A21" s="350"/>
      <c r="B21" s="350" t="s">
        <v>130</v>
      </c>
      <c r="C21" s="351">
        <f t="shared" ref="C21:H21" si="1">SUM(C16:C20)</f>
        <v>0</v>
      </c>
      <c r="D21" s="351">
        <f t="shared" si="1"/>
        <v>0</v>
      </c>
      <c r="E21" s="351">
        <f t="shared" si="1"/>
        <v>0</v>
      </c>
      <c r="F21" s="351">
        <f t="shared" si="1"/>
        <v>0</v>
      </c>
      <c r="G21" s="351">
        <f t="shared" si="1"/>
        <v>3617.81</v>
      </c>
      <c r="H21" s="351">
        <f t="shared" si="1"/>
        <v>5064.01</v>
      </c>
    </row>
    <row r="22" spans="1:8" ht="14.25" customHeight="1"/>
    <row r="23" spans="1:8" ht="15.75" customHeight="1">
      <c r="C23" s="352"/>
      <c r="D23" s="352"/>
      <c r="E23" s="353"/>
      <c r="F23" s="353"/>
      <c r="G23" s="353"/>
      <c r="H23" s="346" t="str">
        <f>BS!G20</f>
        <v>in NZD Thousands</v>
      </c>
    </row>
    <row r="24" spans="1:8" ht="14.25" customHeight="1">
      <c r="B24" s="323" t="s">
        <v>42</v>
      </c>
      <c r="C24" s="347" t="str">
        <f>BS!B21</f>
        <v>2017/03</v>
      </c>
      <c r="D24" s="347" t="str">
        <f>BS!C21</f>
        <v>2018/03</v>
      </c>
      <c r="E24" s="347" t="str">
        <f>BS!D21</f>
        <v>2019/03</v>
      </c>
      <c r="F24" s="347" t="str">
        <f>BS!E21</f>
        <v>2020/03</v>
      </c>
      <c r="G24" s="347" t="str">
        <f>BS!F21</f>
        <v>2021/03</v>
      </c>
      <c r="H24" s="347" t="str">
        <f>BS!G21</f>
        <v>2022/03</v>
      </c>
    </row>
    <row r="25" spans="1:8" ht="14.25" customHeight="1">
      <c r="A25" s="638" t="str">
        <f>BS!A25</f>
        <v xml:space="preserve">Inventories </v>
      </c>
      <c r="B25" s="638"/>
      <c r="C25" s="347"/>
      <c r="D25" s="347"/>
      <c r="E25" s="347"/>
      <c r="F25" s="347"/>
      <c r="G25" s="347"/>
      <c r="H25" s="347"/>
    </row>
    <row r="26" spans="1:8" ht="14.25" customHeight="1">
      <c r="B26" s="323" t="s">
        <v>229</v>
      </c>
      <c r="C26" s="348"/>
      <c r="D26" s="349"/>
      <c r="E26" s="349"/>
      <c r="F26" s="349"/>
      <c r="G26" s="349">
        <v>2810.2</v>
      </c>
      <c r="H26" s="349">
        <v>4015.22</v>
      </c>
    </row>
    <row r="27" spans="1:8" ht="14.25" customHeight="1">
      <c r="B27" s="323"/>
      <c r="C27" s="348"/>
      <c r="D27" s="349"/>
      <c r="E27" s="349"/>
      <c r="F27" s="349"/>
      <c r="G27" s="349"/>
      <c r="H27" s="349"/>
    </row>
    <row r="28" spans="1:8" ht="14.25" customHeight="1">
      <c r="B28" s="323"/>
      <c r="C28" s="348"/>
      <c r="D28" s="349"/>
      <c r="E28" s="349"/>
      <c r="F28" s="349"/>
      <c r="G28" s="349"/>
      <c r="H28" s="349"/>
    </row>
    <row r="29" spans="1:8" ht="14.25" customHeight="1">
      <c r="B29" s="323"/>
      <c r="C29" s="348"/>
      <c r="D29" s="349"/>
      <c r="E29" s="349"/>
      <c r="F29" s="349"/>
      <c r="G29" s="349"/>
      <c r="H29" s="349"/>
    </row>
    <row r="30" spans="1:8" ht="14.25" customHeight="1">
      <c r="B30" s="323"/>
      <c r="C30" s="348"/>
      <c r="D30" s="349"/>
      <c r="E30" s="349"/>
      <c r="F30" s="349"/>
      <c r="G30" s="349"/>
      <c r="H30" s="349"/>
    </row>
    <row r="31" spans="1:8" ht="15" customHeight="1">
      <c r="A31" s="350"/>
      <c r="B31" s="350" t="s">
        <v>130</v>
      </c>
      <c r="C31" s="351">
        <f t="shared" ref="C31:H31" si="2">SUM(C26:C30)</f>
        <v>0</v>
      </c>
      <c r="D31" s="351">
        <f t="shared" si="2"/>
        <v>0</v>
      </c>
      <c r="E31" s="351">
        <f t="shared" si="2"/>
        <v>0</v>
      </c>
      <c r="F31" s="351">
        <f t="shared" si="2"/>
        <v>0</v>
      </c>
      <c r="G31" s="351">
        <f t="shared" si="2"/>
        <v>2810.2</v>
      </c>
      <c r="H31" s="351">
        <f t="shared" si="2"/>
        <v>4015.22</v>
      </c>
    </row>
    <row r="32" spans="1:8" ht="14.25" customHeight="1"/>
    <row r="33" spans="1:8" ht="15.75" customHeight="1">
      <c r="C33" s="352"/>
      <c r="D33" s="352"/>
      <c r="E33" s="353"/>
      <c r="F33" s="353"/>
      <c r="G33" s="353"/>
      <c r="H33" s="346" t="str">
        <f>BS!G20</f>
        <v>in NZD Thousands</v>
      </c>
    </row>
    <row r="34" spans="1:8" ht="14.25" customHeight="1">
      <c r="B34" s="323" t="s">
        <v>42</v>
      </c>
      <c r="C34" s="347" t="str">
        <f>BS!B21</f>
        <v>2017/03</v>
      </c>
      <c r="D34" s="347" t="str">
        <f>BS!C21</f>
        <v>2018/03</v>
      </c>
      <c r="E34" s="347" t="str">
        <f>BS!D21</f>
        <v>2019/03</v>
      </c>
      <c r="F34" s="347" t="str">
        <f>BS!E21</f>
        <v>2020/03</v>
      </c>
      <c r="G34" s="347" t="str">
        <f>BS!F21</f>
        <v>2021/03</v>
      </c>
      <c r="H34" s="347" t="str">
        <f>BS!G21</f>
        <v>2022/03</v>
      </c>
    </row>
    <row r="35" spans="1:8" ht="14.25" customHeight="1">
      <c r="A35" s="638" t="str">
        <f>BS!A26</f>
        <v xml:space="preserve">Prepaid Expenses </v>
      </c>
      <c r="B35" s="638"/>
      <c r="C35" s="347"/>
      <c r="D35" s="347"/>
      <c r="E35" s="347"/>
      <c r="F35" s="347"/>
      <c r="G35" s="347"/>
      <c r="H35" s="347"/>
    </row>
    <row r="36" spans="1:8" ht="14.25" customHeight="1">
      <c r="B36" s="323" t="s">
        <v>230</v>
      </c>
      <c r="C36" s="348"/>
      <c r="D36" s="349"/>
      <c r="E36" s="349"/>
      <c r="F36" s="349"/>
      <c r="G36" s="349">
        <v>30.05</v>
      </c>
      <c r="H36" s="349">
        <v>19.07</v>
      </c>
    </row>
    <row r="37" spans="1:8" ht="14.25" customHeight="1">
      <c r="B37" s="323"/>
      <c r="C37" s="348"/>
      <c r="D37" s="349"/>
      <c r="E37" s="349"/>
      <c r="F37" s="349"/>
      <c r="G37" s="349"/>
      <c r="H37" s="349"/>
    </row>
    <row r="38" spans="1:8" ht="14.25" customHeight="1">
      <c r="B38" s="323"/>
      <c r="C38" s="348"/>
      <c r="D38" s="349"/>
      <c r="E38" s="349"/>
      <c r="F38" s="349"/>
      <c r="G38" s="349"/>
      <c r="H38" s="349"/>
    </row>
    <row r="39" spans="1:8" ht="14.25" customHeight="1">
      <c r="B39" s="323"/>
      <c r="C39" s="348"/>
      <c r="D39" s="349"/>
      <c r="E39" s="349"/>
      <c r="F39" s="349"/>
      <c r="G39" s="349"/>
      <c r="H39" s="349"/>
    </row>
    <row r="40" spans="1:8" ht="14.25" customHeight="1">
      <c r="B40" s="323"/>
      <c r="C40" s="348"/>
      <c r="D40" s="349"/>
      <c r="E40" s="349"/>
      <c r="F40" s="349"/>
      <c r="G40" s="349"/>
      <c r="H40" s="349"/>
    </row>
    <row r="41" spans="1:8" ht="15" customHeight="1">
      <c r="A41" s="350"/>
      <c r="B41" s="350" t="s">
        <v>130</v>
      </c>
      <c r="C41" s="351">
        <f t="shared" ref="C41:H41" si="3">SUM(C35:C40)</f>
        <v>0</v>
      </c>
      <c r="D41" s="351">
        <f t="shared" si="3"/>
        <v>0</v>
      </c>
      <c r="E41" s="351">
        <f t="shared" si="3"/>
        <v>0</v>
      </c>
      <c r="F41" s="351">
        <f t="shared" si="3"/>
        <v>0</v>
      </c>
      <c r="G41" s="351">
        <f t="shared" si="3"/>
        <v>30.05</v>
      </c>
      <c r="H41" s="351">
        <f t="shared" si="3"/>
        <v>19.07</v>
      </c>
    </row>
    <row r="42" spans="1:8" ht="14.25" customHeight="1"/>
    <row r="43" spans="1:8" ht="15.75" customHeight="1">
      <c r="C43" s="352"/>
      <c r="D43" s="352"/>
      <c r="E43" s="353"/>
      <c r="F43" s="353"/>
      <c r="G43" s="353"/>
      <c r="H43" s="346" t="str">
        <f>BS!G20</f>
        <v>in NZD Thousands</v>
      </c>
    </row>
    <row r="44" spans="1:8" ht="14.25" customHeight="1">
      <c r="B44" s="323" t="s">
        <v>42</v>
      </c>
      <c r="C44" s="347" t="str">
        <f>BS!B21</f>
        <v>2017/03</v>
      </c>
      <c r="D44" s="347" t="str">
        <f>BS!C21</f>
        <v>2018/03</v>
      </c>
      <c r="E44" s="347" t="str">
        <f>BS!D21</f>
        <v>2019/03</v>
      </c>
      <c r="F44" s="347" t="str">
        <f>BS!E21</f>
        <v>2020/03</v>
      </c>
      <c r="G44" s="347" t="str">
        <f>BS!F21</f>
        <v>2021/03</v>
      </c>
      <c r="H44" s="347" t="str">
        <f>BS!G21</f>
        <v>2022/03</v>
      </c>
    </row>
    <row r="45" spans="1:8" ht="14.25" customHeight="1">
      <c r="A45" s="638" t="str">
        <f>BS!A33</f>
        <v xml:space="preserve">Other Tangible Assets </v>
      </c>
      <c r="B45" s="638"/>
      <c r="C45" s="347"/>
      <c r="D45" s="347"/>
      <c r="E45" s="347"/>
      <c r="F45" s="347"/>
      <c r="G45" s="347"/>
      <c r="H45" s="347"/>
    </row>
    <row r="46" spans="1:8" ht="14.25" customHeight="1">
      <c r="B46" s="323" t="s">
        <v>231</v>
      </c>
      <c r="C46" s="348"/>
      <c r="D46" s="349"/>
      <c r="E46" s="349"/>
      <c r="F46" s="349"/>
      <c r="G46" s="349">
        <v>203.16</v>
      </c>
      <c r="H46" s="349">
        <v>207.88</v>
      </c>
    </row>
    <row r="47" spans="1:8" ht="14.25" customHeight="1">
      <c r="B47" s="323" t="s">
        <v>232</v>
      </c>
      <c r="C47" s="348"/>
      <c r="D47" s="349"/>
      <c r="E47" s="349"/>
      <c r="F47" s="349"/>
      <c r="G47" s="349">
        <v>0</v>
      </c>
      <c r="H47" s="349">
        <v>797.2</v>
      </c>
    </row>
    <row r="48" spans="1:8" ht="14.25" customHeight="1">
      <c r="B48" s="323"/>
      <c r="C48" s="348"/>
      <c r="D48" s="349"/>
      <c r="E48" s="349"/>
      <c r="F48" s="349"/>
      <c r="G48" s="349"/>
      <c r="H48" s="349"/>
    </row>
    <row r="49" spans="1:8" ht="14.25" customHeight="1">
      <c r="B49" s="323"/>
      <c r="C49" s="348"/>
      <c r="D49" s="349"/>
      <c r="E49" s="349"/>
      <c r="F49" s="349"/>
      <c r="G49" s="349"/>
      <c r="H49" s="349"/>
    </row>
    <row r="50" spans="1:8" ht="14.25" customHeight="1">
      <c r="B50" s="323"/>
      <c r="C50" s="348"/>
      <c r="D50" s="349"/>
      <c r="E50" s="349"/>
      <c r="F50" s="349"/>
      <c r="G50" s="349"/>
      <c r="H50" s="349"/>
    </row>
    <row r="51" spans="1:8" ht="15" customHeight="1">
      <c r="A51" s="350"/>
      <c r="B51" s="350" t="s">
        <v>130</v>
      </c>
      <c r="C51" s="351">
        <f t="shared" ref="C51:H51" si="4">SUM(C45:C50)</f>
        <v>0</v>
      </c>
      <c r="D51" s="351">
        <f t="shared" si="4"/>
        <v>0</v>
      </c>
      <c r="E51" s="351">
        <f t="shared" si="4"/>
        <v>0</v>
      </c>
      <c r="F51" s="351">
        <f t="shared" si="4"/>
        <v>0</v>
      </c>
      <c r="G51" s="351">
        <f t="shared" si="4"/>
        <v>203.16</v>
      </c>
      <c r="H51" s="351">
        <f t="shared" si="4"/>
        <v>1005.08</v>
      </c>
    </row>
    <row r="52" spans="1:8" ht="14.25" customHeight="1"/>
    <row r="53" spans="1:8" ht="15.75" customHeight="1">
      <c r="C53" s="352"/>
      <c r="D53" s="352"/>
      <c r="E53" s="353"/>
      <c r="F53" s="353"/>
      <c r="G53" s="353"/>
      <c r="H53" s="346" t="str">
        <f>BS!G20</f>
        <v>in NZD Thousands</v>
      </c>
    </row>
    <row r="54" spans="1:8" ht="14.25" customHeight="1">
      <c r="B54" s="323" t="s">
        <v>42</v>
      </c>
      <c r="C54" s="347" t="str">
        <f>BS!B21</f>
        <v>2017/03</v>
      </c>
      <c r="D54" s="347" t="str">
        <f>BS!C21</f>
        <v>2018/03</v>
      </c>
      <c r="E54" s="347" t="str">
        <f>BS!D21</f>
        <v>2019/03</v>
      </c>
      <c r="F54" s="347" t="str">
        <f>BS!E21</f>
        <v>2020/03</v>
      </c>
      <c r="G54" s="347" t="str">
        <f>BS!F21</f>
        <v>2021/03</v>
      </c>
      <c r="H54" s="347" t="str">
        <f>BS!G21</f>
        <v>2022/03</v>
      </c>
    </row>
    <row r="55" spans="1:8" ht="14.25" customHeight="1">
      <c r="A55" s="638" t="str">
        <f>BS!A36</f>
        <v xml:space="preserve">GoodWill </v>
      </c>
      <c r="B55" s="638"/>
      <c r="C55" s="347"/>
      <c r="D55" s="347"/>
      <c r="E55" s="347"/>
      <c r="F55" s="347"/>
      <c r="G55" s="347"/>
      <c r="H55" s="347"/>
    </row>
    <row r="56" spans="1:8" ht="14.25" customHeight="1">
      <c r="B56" s="323"/>
      <c r="C56" s="348"/>
      <c r="D56" s="349"/>
      <c r="E56" s="349"/>
      <c r="F56" s="349"/>
      <c r="G56" s="349"/>
      <c r="H56" s="349"/>
    </row>
    <row r="57" spans="1:8" ht="14.25" customHeight="1">
      <c r="B57" s="323"/>
      <c r="C57" s="348"/>
      <c r="D57" s="349"/>
      <c r="E57" s="349"/>
      <c r="F57" s="349"/>
      <c r="G57" s="349"/>
      <c r="H57" s="349"/>
    </row>
    <row r="58" spans="1:8" ht="14.25" customHeight="1">
      <c r="B58" s="323"/>
      <c r="C58" s="348"/>
      <c r="D58" s="349"/>
      <c r="E58" s="349"/>
      <c r="F58" s="349"/>
      <c r="G58" s="349"/>
      <c r="H58" s="349"/>
    </row>
    <row r="59" spans="1:8" ht="14.25" customHeight="1">
      <c r="B59" s="323"/>
      <c r="C59" s="348"/>
      <c r="D59" s="349"/>
      <c r="E59" s="349"/>
      <c r="F59" s="349"/>
      <c r="G59" s="349"/>
      <c r="H59" s="349"/>
    </row>
    <row r="60" spans="1:8" ht="14.25" customHeight="1">
      <c r="B60" s="323"/>
      <c r="C60" s="348"/>
      <c r="D60" s="349"/>
      <c r="E60" s="349"/>
      <c r="F60" s="349"/>
      <c r="G60" s="349"/>
      <c r="H60" s="349"/>
    </row>
    <row r="61" spans="1:8" ht="15" customHeight="1">
      <c r="A61" s="350"/>
      <c r="B61" s="350" t="s">
        <v>130</v>
      </c>
      <c r="C61" s="351">
        <f t="shared" ref="C61:H61" si="5">SUM(C55:C60)</f>
        <v>0</v>
      </c>
      <c r="D61" s="351">
        <f t="shared" si="5"/>
        <v>0</v>
      </c>
      <c r="E61" s="351">
        <f t="shared" si="5"/>
        <v>0</v>
      </c>
      <c r="F61" s="351">
        <f t="shared" si="5"/>
        <v>0</v>
      </c>
      <c r="G61" s="351">
        <f t="shared" si="5"/>
        <v>0</v>
      </c>
      <c r="H61" s="351">
        <f t="shared" si="5"/>
        <v>0</v>
      </c>
    </row>
    <row r="62" spans="1:8" ht="14.25" customHeight="1"/>
    <row r="63" spans="1:8" ht="15.75" customHeight="1">
      <c r="C63" s="352"/>
      <c r="D63" s="352"/>
      <c r="E63" s="353"/>
      <c r="F63" s="353"/>
      <c r="G63" s="353"/>
      <c r="H63" s="346" t="str">
        <f>BS!G20</f>
        <v>in NZD Thousands</v>
      </c>
    </row>
    <row r="64" spans="1:8" ht="14.25" customHeight="1">
      <c r="B64" s="323" t="s">
        <v>42</v>
      </c>
      <c r="C64" s="347" t="str">
        <f>BS!B21</f>
        <v>2017/03</v>
      </c>
      <c r="D64" s="347" t="str">
        <f>BS!C21</f>
        <v>2018/03</v>
      </c>
      <c r="E64" s="347" t="str">
        <f>BS!D21</f>
        <v>2019/03</v>
      </c>
      <c r="F64" s="347" t="str">
        <f>BS!E21</f>
        <v>2020/03</v>
      </c>
      <c r="G64" s="347" t="str">
        <f>BS!F21</f>
        <v>2021/03</v>
      </c>
      <c r="H64" s="347" t="str">
        <f>BS!G21</f>
        <v>2022/03</v>
      </c>
    </row>
    <row r="65" spans="1:8" ht="14.25" customHeight="1">
      <c r="A65" s="638" t="str">
        <f>BS!A37</f>
        <v xml:space="preserve">Other Intangible Assets </v>
      </c>
      <c r="B65" s="638"/>
      <c r="C65" s="347"/>
      <c r="D65" s="347"/>
      <c r="E65" s="347"/>
      <c r="F65" s="347"/>
      <c r="G65" s="347"/>
      <c r="H65" s="347"/>
    </row>
    <row r="66" spans="1:8" ht="14.25" customHeight="1">
      <c r="B66" s="323" t="s">
        <v>233</v>
      </c>
      <c r="C66" s="348"/>
      <c r="D66" s="349"/>
      <c r="E66" s="349"/>
      <c r="F66" s="349"/>
      <c r="G66" s="349">
        <v>456.07</v>
      </c>
      <c r="H66" s="349">
        <v>253.19</v>
      </c>
    </row>
    <row r="67" spans="1:8" ht="14.25" customHeight="1">
      <c r="B67" s="323" t="s">
        <v>234</v>
      </c>
      <c r="C67" s="348"/>
      <c r="D67" s="349"/>
      <c r="E67" s="349"/>
      <c r="F67" s="349"/>
      <c r="G67" s="349">
        <v>0</v>
      </c>
      <c r="H67" s="349">
        <v>0.65</v>
      </c>
    </row>
    <row r="68" spans="1:8" ht="14.25" customHeight="1">
      <c r="B68" s="323"/>
      <c r="C68" s="348"/>
      <c r="D68" s="349"/>
      <c r="E68" s="349"/>
      <c r="F68" s="349"/>
      <c r="G68" s="349"/>
      <c r="H68" s="349"/>
    </row>
    <row r="69" spans="1:8" ht="14.25" customHeight="1">
      <c r="B69" s="323"/>
      <c r="C69" s="348"/>
      <c r="D69" s="349"/>
      <c r="E69" s="349"/>
      <c r="F69" s="349"/>
      <c r="G69" s="349"/>
      <c r="H69" s="349"/>
    </row>
    <row r="70" spans="1:8" ht="14.25" customHeight="1">
      <c r="B70" s="323"/>
      <c r="C70" s="348"/>
      <c r="D70" s="349"/>
      <c r="E70" s="349"/>
      <c r="F70" s="349"/>
      <c r="G70" s="349"/>
      <c r="H70" s="349"/>
    </row>
    <row r="71" spans="1:8" ht="15" customHeight="1">
      <c r="A71" s="350"/>
      <c r="B71" s="350" t="s">
        <v>130</v>
      </c>
      <c r="C71" s="351">
        <f t="shared" ref="C71:H71" si="6">SUM(C65:C70)</f>
        <v>0</v>
      </c>
      <c r="D71" s="351">
        <f t="shared" si="6"/>
        <v>0</v>
      </c>
      <c r="E71" s="351">
        <f t="shared" si="6"/>
        <v>0</v>
      </c>
      <c r="F71" s="351">
        <f t="shared" si="6"/>
        <v>0</v>
      </c>
      <c r="G71" s="351">
        <f t="shared" si="6"/>
        <v>456.07</v>
      </c>
      <c r="H71" s="351">
        <f t="shared" si="6"/>
        <v>253.84</v>
      </c>
    </row>
    <row r="72" spans="1:8" ht="14.25" customHeight="1"/>
    <row r="73" spans="1:8" ht="15.75" customHeight="1">
      <c r="C73" s="352"/>
      <c r="D73" s="352"/>
      <c r="E73" s="353"/>
      <c r="F73" s="353"/>
      <c r="G73" s="353"/>
      <c r="H73" s="346" t="str">
        <f>BS!G20</f>
        <v>in NZD Thousands</v>
      </c>
    </row>
    <row r="74" spans="1:8" ht="14.25" customHeight="1">
      <c r="B74" s="323" t="s">
        <v>42</v>
      </c>
      <c r="C74" s="347" t="str">
        <f>BS!B21</f>
        <v>2017/03</v>
      </c>
      <c r="D74" s="347" t="str">
        <f>BS!C21</f>
        <v>2018/03</v>
      </c>
      <c r="E74" s="347" t="str">
        <f>BS!D21</f>
        <v>2019/03</v>
      </c>
      <c r="F74" s="347" t="str">
        <f>BS!E21</f>
        <v>2020/03</v>
      </c>
      <c r="G74" s="347" t="str">
        <f>BS!F21</f>
        <v>2021/03</v>
      </c>
      <c r="H74" s="347" t="str">
        <f>BS!G21</f>
        <v>2022/03</v>
      </c>
    </row>
    <row r="75" spans="1:8" ht="14.25" customHeight="1">
      <c r="A75" s="638" t="str">
        <f>BS!A40</f>
        <v xml:space="preserve">Investments </v>
      </c>
      <c r="B75" s="638"/>
      <c r="C75" s="347"/>
      <c r="D75" s="347"/>
      <c r="E75" s="347"/>
      <c r="F75" s="347"/>
      <c r="G75" s="347"/>
      <c r="H75" s="347"/>
    </row>
    <row r="76" spans="1:8" ht="14.25" customHeight="1">
      <c r="B76" s="323" t="s">
        <v>235</v>
      </c>
      <c r="C76" s="348"/>
      <c r="D76" s="349"/>
      <c r="E76" s="349"/>
      <c r="F76" s="349"/>
      <c r="G76" s="349">
        <v>1225</v>
      </c>
      <c r="H76" s="349">
        <v>1225</v>
      </c>
    </row>
    <row r="77" spans="1:8" ht="14.25" customHeight="1">
      <c r="B77" s="323"/>
      <c r="C77" s="348"/>
      <c r="D77" s="349"/>
      <c r="E77" s="349"/>
      <c r="F77" s="349"/>
      <c r="G77" s="349"/>
      <c r="H77" s="349"/>
    </row>
    <row r="78" spans="1:8" ht="14.25" customHeight="1">
      <c r="B78" s="323"/>
      <c r="C78" s="348"/>
      <c r="D78" s="349"/>
      <c r="E78" s="349"/>
      <c r="F78" s="349"/>
      <c r="G78" s="349"/>
      <c r="H78" s="349"/>
    </row>
    <row r="79" spans="1:8" ht="14.25" customHeight="1">
      <c r="B79" s="323"/>
      <c r="C79" s="348"/>
      <c r="D79" s="349"/>
      <c r="E79" s="349"/>
      <c r="F79" s="349"/>
      <c r="G79" s="349"/>
      <c r="H79" s="349"/>
    </row>
    <row r="80" spans="1:8" ht="14.25" customHeight="1">
      <c r="B80" s="323"/>
      <c r="C80" s="348"/>
      <c r="D80" s="349"/>
      <c r="E80" s="349"/>
      <c r="F80" s="349"/>
      <c r="G80" s="349"/>
      <c r="H80" s="349"/>
    </row>
    <row r="81" spans="1:8" ht="15" customHeight="1">
      <c r="A81" s="350"/>
      <c r="B81" s="350" t="s">
        <v>130</v>
      </c>
      <c r="C81" s="351">
        <f t="shared" ref="C81:H81" si="7">SUM(C75:C80)</f>
        <v>0</v>
      </c>
      <c r="D81" s="351">
        <f t="shared" si="7"/>
        <v>0</v>
      </c>
      <c r="E81" s="351">
        <f t="shared" si="7"/>
        <v>0</v>
      </c>
      <c r="F81" s="351">
        <f t="shared" si="7"/>
        <v>0</v>
      </c>
      <c r="G81" s="351">
        <f t="shared" si="7"/>
        <v>1225</v>
      </c>
      <c r="H81" s="351">
        <f t="shared" si="7"/>
        <v>1225</v>
      </c>
    </row>
    <row r="82" spans="1:8" ht="14.25" customHeight="1"/>
    <row r="83" spans="1:8" ht="15.75" customHeight="1">
      <c r="C83" s="352"/>
      <c r="D83" s="352"/>
      <c r="E83" s="353"/>
      <c r="F83" s="353"/>
      <c r="G83" s="353"/>
      <c r="H83" s="346" t="str">
        <f>BS!G20</f>
        <v>in NZD Thousands</v>
      </c>
    </row>
    <row r="84" spans="1:8" ht="14.25" customHeight="1">
      <c r="B84" s="323" t="s">
        <v>42</v>
      </c>
      <c r="C84" s="347" t="str">
        <f>BS!B21</f>
        <v>2017/03</v>
      </c>
      <c r="D84" s="347" t="str">
        <f>BS!C21</f>
        <v>2018/03</v>
      </c>
      <c r="E84" s="347" t="str">
        <f>BS!D21</f>
        <v>2019/03</v>
      </c>
      <c r="F84" s="347" t="str">
        <f>BS!E21</f>
        <v>2020/03</v>
      </c>
      <c r="G84" s="347" t="str">
        <f>BS!F21</f>
        <v>2021/03</v>
      </c>
      <c r="H84" s="347" t="str">
        <f>BS!G21</f>
        <v>2022/03</v>
      </c>
    </row>
    <row r="85" spans="1:8" ht="14.25" customHeight="1">
      <c r="A85" s="638" t="str">
        <f>BS!A41</f>
        <v xml:space="preserve">Deferred Charges </v>
      </c>
      <c r="B85" s="638"/>
      <c r="C85" s="347"/>
      <c r="D85" s="347"/>
      <c r="E85" s="347"/>
      <c r="F85" s="347"/>
      <c r="G85" s="347"/>
      <c r="H85" s="347"/>
    </row>
    <row r="86" spans="1:8" ht="14.25" customHeight="1">
      <c r="B86" s="323" t="s">
        <v>236</v>
      </c>
      <c r="C86" s="348"/>
      <c r="D86" s="349"/>
      <c r="E86" s="349"/>
      <c r="F86" s="349"/>
      <c r="G86" s="349">
        <v>233.22</v>
      </c>
      <c r="H86" s="349">
        <v>240.88</v>
      </c>
    </row>
    <row r="87" spans="1:8" ht="14.25" customHeight="1">
      <c r="B87" s="323"/>
      <c r="C87" s="348"/>
      <c r="D87" s="349"/>
      <c r="E87" s="349"/>
      <c r="F87" s="349"/>
      <c r="G87" s="349"/>
      <c r="H87" s="349"/>
    </row>
    <row r="88" spans="1:8" ht="14.25" customHeight="1">
      <c r="B88" s="323"/>
      <c r="C88" s="348"/>
      <c r="D88" s="349"/>
      <c r="E88" s="349"/>
      <c r="F88" s="349"/>
      <c r="G88" s="349"/>
      <c r="H88" s="349"/>
    </row>
    <row r="89" spans="1:8" ht="14.25" customHeight="1">
      <c r="B89" s="323"/>
      <c r="C89" s="348"/>
      <c r="D89" s="349"/>
      <c r="E89" s="349"/>
      <c r="F89" s="349"/>
      <c r="G89" s="349"/>
      <c r="H89" s="349"/>
    </row>
    <row r="90" spans="1:8" ht="14.25" customHeight="1">
      <c r="B90" s="323"/>
      <c r="C90" s="348"/>
      <c r="D90" s="349"/>
      <c r="E90" s="349"/>
      <c r="F90" s="349"/>
      <c r="G90" s="349"/>
      <c r="H90" s="349"/>
    </row>
    <row r="91" spans="1:8" ht="15" customHeight="1">
      <c r="A91" s="350"/>
      <c r="B91" s="350" t="s">
        <v>130</v>
      </c>
      <c r="C91" s="351">
        <f t="shared" ref="C91:H91" si="8">SUM(C85:C90)</f>
        <v>0</v>
      </c>
      <c r="D91" s="351">
        <f t="shared" si="8"/>
        <v>0</v>
      </c>
      <c r="E91" s="351">
        <f t="shared" si="8"/>
        <v>0</v>
      </c>
      <c r="F91" s="351">
        <f t="shared" si="8"/>
        <v>0</v>
      </c>
      <c r="G91" s="351">
        <f t="shared" si="8"/>
        <v>233.22</v>
      </c>
      <c r="H91" s="351">
        <f t="shared" si="8"/>
        <v>240.88</v>
      </c>
    </row>
    <row r="92" spans="1:8" ht="14.25" customHeight="1"/>
    <row r="94" spans="1:8" ht="14.25" customHeight="1">
      <c r="A94" s="639" t="str">
        <f>BS!A47</f>
        <v>Liabilities &amp; Equity</v>
      </c>
      <c r="B94" s="639"/>
      <c r="C94" s="639"/>
      <c r="D94" s="639"/>
      <c r="E94" s="639"/>
      <c r="F94" s="639"/>
      <c r="G94" s="639"/>
      <c r="H94" s="639"/>
    </row>
    <row r="96" spans="1:8" ht="14.25" customHeight="1">
      <c r="H96" s="346" t="str">
        <f>BS!G20</f>
        <v>in NZD Thousands</v>
      </c>
    </row>
    <row r="97" spans="1:8" ht="14.25" customHeight="1">
      <c r="B97" s="323" t="s">
        <v>42</v>
      </c>
      <c r="C97" s="347" t="str">
        <f>BS!B21</f>
        <v>2017/03</v>
      </c>
      <c r="D97" s="347" t="str">
        <f>BS!C21</f>
        <v>2018/03</v>
      </c>
      <c r="E97" s="347" t="str">
        <f>BS!D21</f>
        <v>2019/03</v>
      </c>
      <c r="F97" s="347" t="str">
        <f>BS!E21</f>
        <v>2020/03</v>
      </c>
      <c r="G97" s="347" t="str">
        <f>BS!F21</f>
        <v>2021/03</v>
      </c>
      <c r="H97" s="347" t="str">
        <f>BS!G21</f>
        <v>2022/03</v>
      </c>
    </row>
    <row r="98" spans="1:8" ht="14.25" customHeight="1">
      <c r="A98" s="638" t="str">
        <f>BS!A50</f>
        <v xml:space="preserve">Short Term Debt </v>
      </c>
      <c r="B98" s="638"/>
      <c r="C98" s="347"/>
      <c r="D98" s="347"/>
      <c r="E98" s="347"/>
      <c r="F98" s="347"/>
      <c r="G98" s="347"/>
      <c r="H98" s="347"/>
    </row>
    <row r="99" spans="1:8" ht="14.25" customHeight="1">
      <c r="B99" s="323" t="s">
        <v>237</v>
      </c>
      <c r="C99" s="348"/>
      <c r="D99" s="349"/>
      <c r="E99" s="349"/>
      <c r="F99" s="349"/>
      <c r="G99" s="349">
        <v>1657.88</v>
      </c>
      <c r="H99" s="349">
        <v>3297.48</v>
      </c>
    </row>
    <row r="100" spans="1:8" ht="14.25" customHeight="1">
      <c r="B100" s="323"/>
      <c r="C100" s="348"/>
      <c r="D100" s="349"/>
      <c r="E100" s="349"/>
      <c r="F100" s="349"/>
      <c r="G100" s="349"/>
      <c r="H100" s="349"/>
    </row>
    <row r="101" spans="1:8" ht="14.25" customHeight="1">
      <c r="B101" s="323"/>
      <c r="C101" s="348"/>
      <c r="D101" s="349"/>
      <c r="E101" s="349"/>
      <c r="F101" s="349"/>
      <c r="G101" s="349"/>
      <c r="H101" s="349"/>
    </row>
    <row r="102" spans="1:8" ht="14.25" customHeight="1">
      <c r="B102" s="323"/>
      <c r="C102" s="348"/>
      <c r="D102" s="349"/>
      <c r="E102" s="349"/>
      <c r="F102" s="349"/>
      <c r="G102" s="349"/>
      <c r="H102" s="349"/>
    </row>
    <row r="103" spans="1:8" ht="14.25" customHeight="1">
      <c r="B103" s="323"/>
      <c r="C103" s="348"/>
      <c r="D103" s="349"/>
      <c r="E103" s="349"/>
      <c r="F103" s="349"/>
      <c r="G103" s="349"/>
      <c r="H103" s="349"/>
    </row>
    <row r="104" spans="1:8" ht="15" customHeight="1">
      <c r="A104" s="350"/>
      <c r="B104" s="350" t="s">
        <v>130</v>
      </c>
      <c r="C104" s="351">
        <f t="shared" ref="C104:H104" si="9">SUM(C98:C103)</f>
        <v>0</v>
      </c>
      <c r="D104" s="351">
        <f t="shared" si="9"/>
        <v>0</v>
      </c>
      <c r="E104" s="351">
        <f t="shared" si="9"/>
        <v>0</v>
      </c>
      <c r="F104" s="351">
        <f t="shared" si="9"/>
        <v>0</v>
      </c>
      <c r="G104" s="351">
        <f t="shared" si="9"/>
        <v>1657.88</v>
      </c>
      <c r="H104" s="351">
        <f t="shared" si="9"/>
        <v>3297.48</v>
      </c>
    </row>
    <row r="105" spans="1:8" ht="14.25" customHeight="1"/>
    <row r="106" spans="1:8" ht="14.25" customHeight="1">
      <c r="H106" s="346" t="str">
        <f>BS!G20</f>
        <v>in NZD Thousands</v>
      </c>
    </row>
    <row r="107" spans="1:8" ht="14.25" customHeight="1">
      <c r="B107" s="323" t="s">
        <v>42</v>
      </c>
      <c r="C107" s="347" t="str">
        <f>BS!B21</f>
        <v>2017/03</v>
      </c>
      <c r="D107" s="347" t="str">
        <f>BS!C21</f>
        <v>2018/03</v>
      </c>
      <c r="E107" s="347" t="str">
        <f>BS!D21</f>
        <v>2019/03</v>
      </c>
      <c r="F107" s="347" t="str">
        <f>BS!E21</f>
        <v>2020/03</v>
      </c>
      <c r="G107" s="347" t="str">
        <f>BS!F21</f>
        <v>2021/03</v>
      </c>
      <c r="H107" s="347" t="str">
        <f>BS!G21</f>
        <v>2022/03</v>
      </c>
    </row>
    <row r="108" spans="1:8" ht="14.25" customHeight="1">
      <c r="A108" s="638" t="str">
        <f>BS!A51</f>
        <v xml:space="preserve">Long Term Debt due in one year </v>
      </c>
      <c r="B108" s="638"/>
      <c r="C108" s="347"/>
      <c r="D108" s="347"/>
      <c r="E108" s="347"/>
      <c r="F108" s="347"/>
      <c r="G108" s="347"/>
      <c r="H108" s="347"/>
    </row>
    <row r="109" spans="1:8" ht="14.25" customHeight="1">
      <c r="B109" s="323" t="s">
        <v>238</v>
      </c>
      <c r="C109" s="348"/>
      <c r="D109" s="349"/>
      <c r="E109" s="349"/>
      <c r="F109" s="349"/>
      <c r="G109" s="349">
        <v>1090.8499999999999</v>
      </c>
      <c r="H109" s="349">
        <v>881.43</v>
      </c>
    </row>
    <row r="110" spans="1:8" ht="14.25" customHeight="1">
      <c r="B110" s="323"/>
      <c r="C110" s="348"/>
      <c r="D110" s="349"/>
      <c r="E110" s="349"/>
      <c r="F110" s="349"/>
      <c r="G110" s="349"/>
      <c r="H110" s="349"/>
    </row>
    <row r="111" spans="1:8" ht="14.25" customHeight="1">
      <c r="B111" s="323"/>
      <c r="C111" s="348"/>
      <c r="D111" s="349"/>
      <c r="E111" s="349"/>
      <c r="F111" s="349"/>
      <c r="G111" s="349"/>
      <c r="H111" s="349"/>
    </row>
    <row r="112" spans="1:8" ht="14.25" customHeight="1">
      <c r="B112" s="323"/>
      <c r="C112" s="348"/>
      <c r="D112" s="349"/>
      <c r="E112" s="349"/>
      <c r="F112" s="349"/>
      <c r="G112" s="349"/>
      <c r="H112" s="349"/>
    </row>
    <row r="113" spans="1:8" ht="14.25" customHeight="1">
      <c r="B113" s="323"/>
      <c r="C113" s="348"/>
      <c r="D113" s="349"/>
      <c r="E113" s="349"/>
      <c r="F113" s="349"/>
      <c r="G113" s="349"/>
      <c r="H113" s="349"/>
    </row>
    <row r="114" spans="1:8" ht="15" customHeight="1">
      <c r="A114" s="350"/>
      <c r="B114" s="350" t="s">
        <v>130</v>
      </c>
      <c r="C114" s="351">
        <f t="shared" ref="C114:H114" si="10">SUM(C108:C113)</f>
        <v>0</v>
      </c>
      <c r="D114" s="351">
        <f t="shared" si="10"/>
        <v>0</v>
      </c>
      <c r="E114" s="351">
        <f t="shared" si="10"/>
        <v>0</v>
      </c>
      <c r="F114" s="351">
        <f t="shared" si="10"/>
        <v>0</v>
      </c>
      <c r="G114" s="351">
        <f t="shared" si="10"/>
        <v>1090.8499999999999</v>
      </c>
      <c r="H114" s="351">
        <f t="shared" si="10"/>
        <v>881.43</v>
      </c>
    </row>
    <row r="115" spans="1:8" ht="14.25" customHeight="1"/>
    <row r="116" spans="1:8" ht="14.25" customHeight="1">
      <c r="H116" s="346" t="str">
        <f>BS!G20</f>
        <v>in NZD Thousands</v>
      </c>
    </row>
    <row r="117" spans="1:8" ht="14.25" customHeight="1">
      <c r="B117" s="323" t="s">
        <v>42</v>
      </c>
      <c r="C117" s="347" t="str">
        <f>BS!B21</f>
        <v>2017/03</v>
      </c>
      <c r="D117" s="347" t="str">
        <f>BS!C21</f>
        <v>2018/03</v>
      </c>
      <c r="E117" s="347" t="str">
        <f>BS!D21</f>
        <v>2019/03</v>
      </c>
      <c r="F117" s="347" t="str">
        <f>BS!E21</f>
        <v>2020/03</v>
      </c>
      <c r="G117" s="347" t="str">
        <f>BS!F21</f>
        <v>2021/03</v>
      </c>
      <c r="H117" s="347" t="str">
        <f>BS!G21</f>
        <v>2022/03</v>
      </c>
    </row>
    <row r="118" spans="1:8" ht="14.25" customHeight="1">
      <c r="A118" s="638" t="str">
        <f>BS!A52</f>
        <v xml:space="preserve">Note Payable(Debt) </v>
      </c>
      <c r="B118" s="638"/>
      <c r="C118" s="347"/>
      <c r="D118" s="347"/>
      <c r="E118" s="347"/>
      <c r="F118" s="347"/>
      <c r="G118" s="347"/>
      <c r="H118" s="347"/>
    </row>
    <row r="119" spans="1:8" ht="14.25" customHeight="1">
      <c r="B119" s="323"/>
      <c r="C119" s="348"/>
      <c r="D119" s="349"/>
      <c r="E119" s="349"/>
      <c r="F119" s="349"/>
      <c r="G119" s="349"/>
      <c r="H119" s="349"/>
    </row>
    <row r="120" spans="1:8" ht="14.25" customHeight="1">
      <c r="B120" s="323"/>
      <c r="C120" s="348"/>
      <c r="D120" s="349"/>
      <c r="E120" s="349"/>
      <c r="F120" s="349"/>
      <c r="G120" s="349"/>
      <c r="H120" s="349"/>
    </row>
    <row r="121" spans="1:8" ht="14.25" customHeight="1">
      <c r="B121" s="323"/>
      <c r="C121" s="348"/>
      <c r="D121" s="349"/>
      <c r="E121" s="349"/>
      <c r="F121" s="349"/>
      <c r="G121" s="349"/>
      <c r="H121" s="349"/>
    </row>
    <row r="122" spans="1:8" ht="14.25" customHeight="1">
      <c r="B122" s="323"/>
      <c r="C122" s="348"/>
      <c r="D122" s="349"/>
      <c r="E122" s="349"/>
      <c r="F122" s="349"/>
      <c r="G122" s="349"/>
      <c r="H122" s="349"/>
    </row>
    <row r="123" spans="1:8" ht="14.25" customHeight="1">
      <c r="B123" s="323"/>
      <c r="C123" s="348"/>
      <c r="D123" s="349"/>
      <c r="E123" s="349"/>
      <c r="F123" s="349"/>
      <c r="G123" s="349"/>
      <c r="H123" s="349"/>
    </row>
    <row r="124" spans="1:8" ht="15" customHeight="1">
      <c r="A124" s="350"/>
      <c r="B124" s="350" t="s">
        <v>130</v>
      </c>
      <c r="C124" s="351">
        <f t="shared" ref="C124:H124" si="11">SUM(C118:C123)</f>
        <v>0</v>
      </c>
      <c r="D124" s="351">
        <f t="shared" si="11"/>
        <v>0</v>
      </c>
      <c r="E124" s="351">
        <f t="shared" si="11"/>
        <v>0</v>
      </c>
      <c r="F124" s="351">
        <f t="shared" si="11"/>
        <v>0</v>
      </c>
      <c r="G124" s="351">
        <f t="shared" si="11"/>
        <v>0</v>
      </c>
      <c r="H124" s="351">
        <f t="shared" si="11"/>
        <v>0</v>
      </c>
    </row>
    <row r="125" spans="1:8" ht="14.25" customHeight="1"/>
    <row r="126" spans="1:8" ht="14.25" customHeight="1">
      <c r="H126" s="346" t="str">
        <f>BS!G20</f>
        <v>in NZD Thousands</v>
      </c>
    </row>
    <row r="127" spans="1:8" ht="14.25" customHeight="1">
      <c r="B127" s="323" t="s">
        <v>42</v>
      </c>
      <c r="C127" s="347" t="str">
        <f>BS!B21</f>
        <v>2017/03</v>
      </c>
      <c r="D127" s="347" t="str">
        <f>BS!C21</f>
        <v>2018/03</v>
      </c>
      <c r="E127" s="347" t="str">
        <f>BS!D21</f>
        <v>2019/03</v>
      </c>
      <c r="F127" s="347" t="str">
        <f>BS!E21</f>
        <v>2020/03</v>
      </c>
      <c r="G127" s="347" t="str">
        <f>BS!F21</f>
        <v>2021/03</v>
      </c>
      <c r="H127" s="347" t="str">
        <f>BS!G21</f>
        <v>2022/03</v>
      </c>
    </row>
    <row r="128" spans="1:8" ht="14.25" customHeight="1">
      <c r="A128" s="638" t="str">
        <f>BS!A53</f>
        <v xml:space="preserve">Accounts Payable </v>
      </c>
      <c r="B128" s="638"/>
      <c r="C128" s="347"/>
      <c r="D128" s="347"/>
      <c r="E128" s="347"/>
      <c r="F128" s="347"/>
      <c r="G128" s="347"/>
      <c r="H128" s="347"/>
    </row>
    <row r="129" spans="1:8" ht="14.25" customHeight="1">
      <c r="B129" s="323" t="s">
        <v>239</v>
      </c>
      <c r="C129" s="348"/>
      <c r="D129" s="349"/>
      <c r="E129" s="349"/>
      <c r="F129" s="349"/>
      <c r="G129" s="349">
        <v>2928.38</v>
      </c>
      <c r="H129" s="349">
        <v>4678.71</v>
      </c>
    </row>
    <row r="130" spans="1:8" ht="14.25" customHeight="1">
      <c r="B130" s="323" t="s">
        <v>240</v>
      </c>
      <c r="C130" s="348"/>
      <c r="D130" s="349"/>
      <c r="E130" s="349"/>
      <c r="F130" s="349"/>
      <c r="G130" s="349">
        <v>6543.5</v>
      </c>
      <c r="H130" s="349">
        <v>3672.62</v>
      </c>
    </row>
    <row r="131" spans="1:8" ht="14.25" customHeight="1">
      <c r="B131" s="323"/>
      <c r="C131" s="348"/>
      <c r="D131" s="349"/>
      <c r="E131" s="349"/>
      <c r="F131" s="349"/>
      <c r="G131" s="349"/>
      <c r="H131" s="349"/>
    </row>
    <row r="132" spans="1:8" ht="14.25" customHeight="1">
      <c r="B132" s="323"/>
      <c r="C132" s="348"/>
      <c r="D132" s="349"/>
      <c r="E132" s="349"/>
      <c r="F132" s="349"/>
      <c r="G132" s="349"/>
      <c r="H132" s="349"/>
    </row>
    <row r="133" spans="1:8" ht="14.25" customHeight="1">
      <c r="B133" s="323"/>
      <c r="C133" s="348"/>
      <c r="D133" s="349"/>
      <c r="E133" s="349"/>
      <c r="F133" s="349"/>
      <c r="G133" s="349"/>
      <c r="H133" s="349"/>
    </row>
    <row r="134" spans="1:8" ht="15" customHeight="1">
      <c r="A134" s="350"/>
      <c r="B134" s="350" t="s">
        <v>130</v>
      </c>
      <c r="C134" s="351">
        <f t="shared" ref="C134:H134" si="12">SUM(C128:C133)</f>
        <v>0</v>
      </c>
      <c r="D134" s="351">
        <f t="shared" si="12"/>
        <v>0</v>
      </c>
      <c r="E134" s="351">
        <f t="shared" si="12"/>
        <v>0</v>
      </c>
      <c r="F134" s="351">
        <f t="shared" si="12"/>
        <v>0</v>
      </c>
      <c r="G134" s="351">
        <f t="shared" si="12"/>
        <v>9471.880000000001</v>
      </c>
      <c r="H134" s="351">
        <f t="shared" si="12"/>
        <v>8351.33</v>
      </c>
    </row>
    <row r="135" spans="1:8" ht="14.25" customHeight="1"/>
    <row r="136" spans="1:8" ht="14.25" customHeight="1">
      <c r="H136" s="346" t="str">
        <f>BS!G20</f>
        <v>in NZD Thousands</v>
      </c>
    </row>
    <row r="137" spans="1:8" ht="14.25" customHeight="1">
      <c r="B137" s="323" t="s">
        <v>42</v>
      </c>
      <c r="C137" s="347" t="str">
        <f>BS!B21</f>
        <v>2017/03</v>
      </c>
      <c r="D137" s="347" t="str">
        <f>BS!C21</f>
        <v>2018/03</v>
      </c>
      <c r="E137" s="347" t="str">
        <f>BS!D21</f>
        <v>2019/03</v>
      </c>
      <c r="F137" s="347" t="str">
        <f>BS!E21</f>
        <v>2020/03</v>
      </c>
      <c r="G137" s="347" t="str">
        <f>BS!F21</f>
        <v>2021/03</v>
      </c>
      <c r="H137" s="347" t="str">
        <f>BS!G21</f>
        <v>2022/03</v>
      </c>
    </row>
    <row r="138" spans="1:8" ht="14.25" customHeight="1">
      <c r="A138" s="638" t="str">
        <f>BS!A54</f>
        <v xml:space="preserve">Accrued Expenses </v>
      </c>
      <c r="B138" s="638"/>
      <c r="C138" s="347"/>
      <c r="D138" s="347"/>
      <c r="E138" s="347"/>
      <c r="F138" s="347"/>
      <c r="G138" s="347"/>
      <c r="H138" s="347"/>
    </row>
    <row r="139" spans="1:8" ht="14.25" customHeight="1">
      <c r="B139" s="323" t="s">
        <v>241</v>
      </c>
      <c r="C139" s="348"/>
      <c r="D139" s="349"/>
      <c r="E139" s="349"/>
      <c r="F139" s="349"/>
      <c r="G139" s="349">
        <v>225</v>
      </c>
      <c r="H139" s="349">
        <v>46</v>
      </c>
    </row>
    <row r="140" spans="1:8" ht="14.25" customHeight="1">
      <c r="B140" s="323"/>
      <c r="C140" s="348"/>
      <c r="D140" s="349"/>
      <c r="E140" s="349"/>
      <c r="F140" s="349"/>
      <c r="G140" s="349"/>
      <c r="H140" s="349"/>
    </row>
    <row r="141" spans="1:8" ht="14.25" customHeight="1">
      <c r="B141" s="323"/>
      <c r="C141" s="348"/>
      <c r="D141" s="349"/>
      <c r="E141" s="349"/>
      <c r="F141" s="349"/>
      <c r="G141" s="349"/>
      <c r="H141" s="349"/>
    </row>
    <row r="142" spans="1:8" ht="14.25" customHeight="1">
      <c r="B142" s="323"/>
      <c r="C142" s="348"/>
      <c r="D142" s="349"/>
      <c r="E142" s="349"/>
      <c r="F142" s="349"/>
      <c r="G142" s="349"/>
      <c r="H142" s="349"/>
    </row>
    <row r="143" spans="1:8" ht="14.25" customHeight="1">
      <c r="B143" s="323"/>
      <c r="C143" s="348"/>
      <c r="D143" s="349"/>
      <c r="E143" s="349"/>
      <c r="F143" s="349"/>
      <c r="G143" s="349"/>
      <c r="H143" s="349"/>
    </row>
    <row r="144" spans="1:8" ht="15" customHeight="1">
      <c r="A144" s="350"/>
      <c r="B144" s="350" t="s">
        <v>130</v>
      </c>
      <c r="C144" s="351">
        <f t="shared" ref="C144:H144" si="13">SUM(C138:C143)</f>
        <v>0</v>
      </c>
      <c r="D144" s="351">
        <f t="shared" si="13"/>
        <v>0</v>
      </c>
      <c r="E144" s="351">
        <f t="shared" si="13"/>
        <v>0</v>
      </c>
      <c r="F144" s="351">
        <f t="shared" si="13"/>
        <v>0</v>
      </c>
      <c r="G144" s="351">
        <f t="shared" si="13"/>
        <v>225</v>
      </c>
      <c r="H144" s="351">
        <f t="shared" si="13"/>
        <v>46</v>
      </c>
    </row>
    <row r="145" spans="1:8" ht="14.25" customHeight="1"/>
    <row r="146" spans="1:8" ht="14.25" customHeight="1">
      <c r="H146" s="346" t="str">
        <f>BS!G20</f>
        <v>in NZD Thousands</v>
      </c>
    </row>
    <row r="147" spans="1:8" ht="14.25" customHeight="1">
      <c r="B147" s="323" t="s">
        <v>42</v>
      </c>
      <c r="C147" s="347" t="str">
        <f>BS!B21</f>
        <v>2017/03</v>
      </c>
      <c r="D147" s="347" t="str">
        <f>BS!C21</f>
        <v>2018/03</v>
      </c>
      <c r="E147" s="347" t="str">
        <f>BS!D21</f>
        <v>2019/03</v>
      </c>
      <c r="F147" s="347" t="str">
        <f>BS!E21</f>
        <v>2020/03</v>
      </c>
      <c r="G147" s="347" t="str">
        <f>BS!F21</f>
        <v>2021/03</v>
      </c>
      <c r="H147" s="347" t="str">
        <f>BS!G21</f>
        <v>2022/03</v>
      </c>
    </row>
    <row r="148" spans="1:8" ht="14.25" customHeight="1">
      <c r="A148" s="638" t="str">
        <f>BS!A55</f>
        <v xml:space="preserve">Tax Payable </v>
      </c>
      <c r="B148" s="638"/>
      <c r="C148" s="347"/>
      <c r="D148" s="347"/>
      <c r="E148" s="347"/>
      <c r="F148" s="347"/>
      <c r="G148" s="347"/>
      <c r="H148" s="347"/>
    </row>
    <row r="149" spans="1:8" ht="14.25" customHeight="1">
      <c r="B149" s="323" t="s">
        <v>242</v>
      </c>
      <c r="C149" s="348"/>
      <c r="D149" s="349"/>
      <c r="E149" s="349"/>
      <c r="F149" s="349"/>
      <c r="G149" s="349">
        <v>98.25</v>
      </c>
      <c r="H149" s="349">
        <v>147</v>
      </c>
    </row>
    <row r="150" spans="1:8" ht="14.25" customHeight="1">
      <c r="B150" s="323"/>
      <c r="C150" s="348"/>
      <c r="D150" s="349"/>
      <c r="E150" s="349"/>
      <c r="F150" s="349"/>
      <c r="G150" s="349"/>
      <c r="H150" s="349"/>
    </row>
    <row r="151" spans="1:8" ht="14.25" customHeight="1">
      <c r="B151" s="323"/>
      <c r="C151" s="348"/>
      <c r="D151" s="349"/>
      <c r="E151" s="349"/>
      <c r="F151" s="349"/>
      <c r="G151" s="349"/>
      <c r="H151" s="349"/>
    </row>
    <row r="152" spans="1:8" ht="14.25" customHeight="1">
      <c r="B152" s="323"/>
      <c r="C152" s="348"/>
      <c r="D152" s="349"/>
      <c r="E152" s="349"/>
      <c r="F152" s="349"/>
      <c r="G152" s="349"/>
      <c r="H152" s="349"/>
    </row>
    <row r="153" spans="1:8" ht="14.25" customHeight="1">
      <c r="B153" s="323"/>
      <c r="C153" s="348"/>
      <c r="D153" s="349"/>
      <c r="E153" s="349"/>
      <c r="F153" s="349"/>
      <c r="G153" s="349"/>
      <c r="H153" s="349"/>
    </row>
    <row r="154" spans="1:8" ht="15" customHeight="1">
      <c r="A154" s="350"/>
      <c r="B154" s="350" t="s">
        <v>130</v>
      </c>
      <c r="C154" s="351">
        <f t="shared" ref="C154:H154" si="14">SUM(C148:C153)</f>
        <v>0</v>
      </c>
      <c r="D154" s="351">
        <f t="shared" si="14"/>
        <v>0</v>
      </c>
      <c r="E154" s="351">
        <f t="shared" si="14"/>
        <v>0</v>
      </c>
      <c r="F154" s="351">
        <f t="shared" si="14"/>
        <v>0</v>
      </c>
      <c r="G154" s="351">
        <f t="shared" si="14"/>
        <v>98.25</v>
      </c>
      <c r="H154" s="351">
        <f t="shared" si="14"/>
        <v>147</v>
      </c>
    </row>
    <row r="155" spans="1:8" ht="14.25" customHeight="1"/>
    <row r="156" spans="1:8" ht="14.25" customHeight="1">
      <c r="H156" s="346" t="str">
        <f>BS!G20</f>
        <v>in NZD Thousands</v>
      </c>
    </row>
    <row r="157" spans="1:8" ht="14.25" customHeight="1">
      <c r="B157" s="323" t="s">
        <v>42</v>
      </c>
      <c r="C157" s="347" t="str">
        <f>BS!B21</f>
        <v>2017/03</v>
      </c>
      <c r="D157" s="347" t="str">
        <f>BS!C81</f>
        <v>2018/03</v>
      </c>
      <c r="E157" s="347" t="str">
        <f>BS!D81</f>
        <v>2019/03</v>
      </c>
      <c r="F157" s="347" t="str">
        <f>BS!E81</f>
        <v>2020/03</v>
      </c>
      <c r="G157" s="347" t="str">
        <f>BS!F81</f>
        <v>2021/03</v>
      </c>
      <c r="H157" s="347" t="str">
        <f>BS!G81</f>
        <v>2022/03</v>
      </c>
    </row>
    <row r="158" spans="1:8" ht="14.25" customHeight="1">
      <c r="A158" s="638" t="str">
        <f>BS!A60</f>
        <v xml:space="preserve">(Long Term Borrowings) </v>
      </c>
      <c r="B158" s="638"/>
      <c r="C158" s="347"/>
      <c r="D158" s="347"/>
      <c r="E158" s="347"/>
      <c r="F158" s="347"/>
      <c r="G158" s="347"/>
      <c r="H158" s="347"/>
    </row>
    <row r="159" spans="1:8" ht="14.25" customHeight="1">
      <c r="B159" s="323" t="s">
        <v>243</v>
      </c>
      <c r="C159" s="348"/>
      <c r="D159" s="349"/>
      <c r="E159" s="349"/>
      <c r="F159" s="349"/>
      <c r="G159" s="349">
        <v>1915.84</v>
      </c>
      <c r="H159" s="349">
        <v>1033.28</v>
      </c>
    </row>
    <row r="160" spans="1:8" ht="14.25" customHeight="1">
      <c r="B160" s="323"/>
      <c r="C160" s="348"/>
      <c r="D160" s="349"/>
      <c r="E160" s="349"/>
      <c r="F160" s="349"/>
      <c r="G160" s="349"/>
      <c r="H160" s="349"/>
    </row>
    <row r="161" spans="1:8" ht="14.25" customHeight="1">
      <c r="B161" s="323"/>
      <c r="C161" s="348"/>
      <c r="D161" s="349"/>
      <c r="E161" s="349"/>
      <c r="F161" s="349"/>
      <c r="G161" s="349"/>
      <c r="H161" s="349"/>
    </row>
    <row r="162" spans="1:8" ht="14.25" customHeight="1">
      <c r="B162" s="323"/>
      <c r="C162" s="348"/>
      <c r="D162" s="349"/>
      <c r="E162" s="349"/>
      <c r="F162" s="349"/>
      <c r="G162" s="349"/>
      <c r="H162" s="349"/>
    </row>
    <row r="163" spans="1:8" ht="14.25" customHeight="1">
      <c r="B163" s="323"/>
      <c r="C163" s="348"/>
      <c r="D163" s="349"/>
      <c r="E163" s="349"/>
      <c r="F163" s="349"/>
      <c r="G163" s="349"/>
      <c r="H163" s="349"/>
    </row>
    <row r="164" spans="1:8" ht="15" customHeight="1">
      <c r="A164" s="350"/>
      <c r="B164" s="350" t="s">
        <v>130</v>
      </c>
      <c r="C164" s="351">
        <f t="shared" ref="C164:H164" si="15">SUM(C158:C163)</f>
        <v>0</v>
      </c>
      <c r="D164" s="351">
        <f t="shared" si="15"/>
        <v>0</v>
      </c>
      <c r="E164" s="351">
        <f t="shared" si="15"/>
        <v>0</v>
      </c>
      <c r="F164" s="351">
        <f t="shared" si="15"/>
        <v>0</v>
      </c>
      <c r="G164" s="351">
        <f t="shared" si="15"/>
        <v>1915.84</v>
      </c>
      <c r="H164" s="351">
        <f t="shared" si="15"/>
        <v>1033.28</v>
      </c>
    </row>
    <row r="165" spans="1:8" ht="14.25" customHeight="1"/>
    <row r="166" spans="1:8" ht="14.25" customHeight="1">
      <c r="H166" s="346" t="str">
        <f>BS!G20</f>
        <v>in NZD Thousands</v>
      </c>
    </row>
    <row r="167" spans="1:8" ht="14.25" customHeight="1">
      <c r="B167" s="323" t="s">
        <v>42</v>
      </c>
      <c r="C167" s="347" t="str">
        <f>BS!B21</f>
        <v>2017/03</v>
      </c>
      <c r="D167" s="347" t="str">
        <f>BS!C21</f>
        <v>2018/03</v>
      </c>
      <c r="E167" s="347" t="str">
        <f>BS!D21</f>
        <v>2019/03</v>
      </c>
      <c r="F167" s="347" t="str">
        <f>BS!E21</f>
        <v>2020/03</v>
      </c>
      <c r="G167" s="347" t="str">
        <f>BS!F21</f>
        <v>2021/03</v>
      </c>
      <c r="H167" s="347" t="str">
        <f>BS!G21</f>
        <v>2022/03</v>
      </c>
    </row>
    <row r="168" spans="1:8" ht="14.25" customHeight="1">
      <c r="A168" s="638" t="str">
        <f>BS!A61</f>
        <v xml:space="preserve">(Bond) </v>
      </c>
      <c r="B168" s="638"/>
      <c r="C168" s="347"/>
      <c r="D168" s="347"/>
      <c r="E168" s="347"/>
      <c r="F168" s="347"/>
      <c r="G168" s="347"/>
      <c r="H168" s="347"/>
    </row>
    <row r="169" spans="1:8" ht="14.25" customHeight="1">
      <c r="B169" s="323"/>
      <c r="C169" s="348"/>
      <c r="D169" s="349"/>
      <c r="E169" s="349"/>
      <c r="F169" s="349"/>
      <c r="G169" s="349"/>
      <c r="H169" s="349"/>
    </row>
    <row r="170" spans="1:8" ht="14.25" customHeight="1">
      <c r="B170" s="323"/>
      <c r="C170" s="348"/>
      <c r="D170" s="349"/>
      <c r="E170" s="349"/>
      <c r="F170" s="349"/>
      <c r="G170" s="349"/>
      <c r="H170" s="349"/>
    </row>
    <row r="171" spans="1:8" ht="14.25" customHeight="1">
      <c r="B171" s="323"/>
      <c r="C171" s="348"/>
      <c r="D171" s="349"/>
      <c r="E171" s="349"/>
      <c r="F171" s="349"/>
      <c r="G171" s="349"/>
      <c r="H171" s="349"/>
    </row>
    <row r="172" spans="1:8" ht="14.25" customHeight="1">
      <c r="B172" s="323"/>
      <c r="C172" s="348"/>
      <c r="D172" s="349"/>
      <c r="E172" s="349"/>
      <c r="F172" s="349"/>
      <c r="G172" s="349"/>
      <c r="H172" s="349"/>
    </row>
    <row r="173" spans="1:8" ht="14.25" customHeight="1">
      <c r="B173" s="323"/>
      <c r="C173" s="348"/>
      <c r="D173" s="349"/>
      <c r="E173" s="349"/>
      <c r="F173" s="349"/>
      <c r="G173" s="349"/>
      <c r="H173" s="349"/>
    </row>
    <row r="174" spans="1:8" ht="15" customHeight="1">
      <c r="A174" s="350"/>
      <c r="B174" s="350" t="s">
        <v>130</v>
      </c>
      <c r="C174" s="351">
        <f t="shared" ref="C174:H174" si="16">SUM(C168:C173)</f>
        <v>0</v>
      </c>
      <c r="D174" s="351">
        <f t="shared" si="16"/>
        <v>0</v>
      </c>
      <c r="E174" s="351">
        <f t="shared" si="16"/>
        <v>0</v>
      </c>
      <c r="F174" s="351">
        <f t="shared" si="16"/>
        <v>0</v>
      </c>
      <c r="G174" s="351">
        <f t="shared" si="16"/>
        <v>0</v>
      </c>
      <c r="H174" s="351">
        <f t="shared" si="16"/>
        <v>0</v>
      </c>
    </row>
    <row r="175" spans="1:8" ht="14.25" customHeight="1"/>
    <row r="176" spans="1:8" ht="14.25" customHeight="1">
      <c r="H176" s="346" t="str">
        <f>BS!G20</f>
        <v>in NZD Thousands</v>
      </c>
    </row>
    <row r="177" spans="1:8" ht="14.25" customHeight="1">
      <c r="B177" s="323" t="s">
        <v>42</v>
      </c>
      <c r="C177" s="347" t="str">
        <f>BS!B21</f>
        <v>2017/03</v>
      </c>
      <c r="D177" s="347" t="str">
        <f>BS!C21</f>
        <v>2018/03</v>
      </c>
      <c r="E177" s="347" t="str">
        <f>BS!D21</f>
        <v>2019/03</v>
      </c>
      <c r="F177" s="347" t="str">
        <f>BS!E21</f>
        <v>2020/03</v>
      </c>
      <c r="G177" s="347" t="str">
        <f>BS!F21</f>
        <v>2021/03</v>
      </c>
      <c r="H177" s="347" t="str">
        <f>BS!G21</f>
        <v>2022/03</v>
      </c>
    </row>
    <row r="178" spans="1:8" ht="14.25" customHeight="1">
      <c r="A178" s="638" t="str">
        <f>BS!A63</f>
        <v xml:space="preserve">Deferred Taxes </v>
      </c>
      <c r="B178" s="638"/>
      <c r="C178" s="347"/>
      <c r="D178" s="347"/>
      <c r="E178" s="347"/>
      <c r="F178" s="347"/>
      <c r="G178" s="347"/>
      <c r="H178" s="347"/>
    </row>
    <row r="179" spans="1:8" ht="14.25" customHeight="1">
      <c r="B179" s="323" t="s">
        <v>244</v>
      </c>
      <c r="C179" s="348"/>
      <c r="D179" s="349"/>
      <c r="E179" s="349"/>
      <c r="F179" s="349"/>
      <c r="G179" s="349">
        <v>674.84</v>
      </c>
      <c r="H179" s="349">
        <v>752.87</v>
      </c>
    </row>
    <row r="180" spans="1:8" ht="14.25" customHeight="1">
      <c r="B180" s="323"/>
      <c r="C180" s="348"/>
      <c r="D180" s="349"/>
      <c r="E180" s="349"/>
      <c r="F180" s="349"/>
      <c r="G180" s="349"/>
      <c r="H180" s="349"/>
    </row>
    <row r="181" spans="1:8" ht="14.25" customHeight="1">
      <c r="B181" s="323"/>
      <c r="C181" s="348"/>
      <c r="D181" s="349"/>
      <c r="E181" s="349"/>
      <c r="F181" s="349"/>
      <c r="G181" s="349"/>
      <c r="H181" s="349"/>
    </row>
    <row r="182" spans="1:8" ht="14.25" customHeight="1">
      <c r="B182" s="323"/>
      <c r="C182" s="348"/>
      <c r="D182" s="349"/>
      <c r="E182" s="349"/>
      <c r="F182" s="349"/>
      <c r="G182" s="349"/>
      <c r="H182" s="349"/>
    </row>
    <row r="183" spans="1:8" ht="14.25" customHeight="1">
      <c r="B183" s="323"/>
      <c r="C183" s="348"/>
      <c r="D183" s="349"/>
      <c r="E183" s="349"/>
      <c r="F183" s="349"/>
      <c r="G183" s="349"/>
      <c r="H183" s="349"/>
    </row>
    <row r="184" spans="1:8" ht="15" customHeight="1">
      <c r="A184" s="350"/>
      <c r="B184" s="350" t="s">
        <v>130</v>
      </c>
      <c r="C184" s="351">
        <f t="shared" ref="C184:H184" si="17">SUM(C178:C183)</f>
        <v>0</v>
      </c>
      <c r="D184" s="351">
        <f t="shared" si="17"/>
        <v>0</v>
      </c>
      <c r="E184" s="351">
        <f t="shared" si="17"/>
        <v>0</v>
      </c>
      <c r="F184" s="351">
        <f t="shared" si="17"/>
        <v>0</v>
      </c>
      <c r="G184" s="351">
        <f t="shared" si="17"/>
        <v>674.84</v>
      </c>
      <c r="H184" s="351">
        <f t="shared" si="17"/>
        <v>752.87</v>
      </c>
    </row>
    <row r="185" spans="1:8" ht="14.25" customHeight="1"/>
    <row r="186" spans="1:8" ht="14.25" customHeight="1">
      <c r="H186" s="346" t="str">
        <f>BS!G20</f>
        <v>in NZD Thousands</v>
      </c>
    </row>
    <row r="187" spans="1:8" ht="14.25" customHeight="1">
      <c r="B187" s="323" t="s">
        <v>42</v>
      </c>
      <c r="C187" s="347" t="str">
        <f>BS!B21</f>
        <v>2017/03</v>
      </c>
      <c r="D187" s="347" t="str">
        <f>BS!C21</f>
        <v>2018/03</v>
      </c>
      <c r="E187" s="347" t="str">
        <f>BS!D21</f>
        <v>2019/03</v>
      </c>
      <c r="F187" s="347" t="str">
        <f>BS!E21</f>
        <v>2020/03</v>
      </c>
      <c r="G187" s="347" t="str">
        <f>BS!F21</f>
        <v>2021/03</v>
      </c>
      <c r="H187" s="347" t="str">
        <f>BS!G21</f>
        <v>2022/03</v>
      </c>
    </row>
    <row r="188" spans="1:8" ht="14.25" customHeight="1">
      <c r="A188" s="638" t="str">
        <f>BS!A64</f>
        <v xml:space="preserve">Other Long Term liabilities </v>
      </c>
      <c r="B188" s="638"/>
      <c r="C188" s="347"/>
      <c r="D188" s="347"/>
      <c r="E188" s="347"/>
      <c r="F188" s="347"/>
      <c r="G188" s="347"/>
      <c r="H188" s="347"/>
    </row>
    <row r="189" spans="1:8" ht="14.25" customHeight="1">
      <c r="B189" s="323"/>
      <c r="C189" s="348"/>
      <c r="D189" s="349"/>
      <c r="E189" s="349"/>
      <c r="F189" s="349"/>
      <c r="G189" s="349"/>
      <c r="H189" s="349"/>
    </row>
    <row r="190" spans="1:8" ht="14.25" customHeight="1">
      <c r="B190" s="323"/>
      <c r="C190" s="348"/>
      <c r="D190" s="349"/>
      <c r="E190" s="349"/>
      <c r="F190" s="349"/>
      <c r="G190" s="349"/>
      <c r="H190" s="349"/>
    </row>
    <row r="191" spans="1:8" ht="14.25" customHeight="1">
      <c r="B191" s="323"/>
      <c r="C191" s="348"/>
      <c r="D191" s="349"/>
      <c r="E191" s="349"/>
      <c r="F191" s="349"/>
      <c r="G191" s="349"/>
      <c r="H191" s="349"/>
    </row>
    <row r="192" spans="1:8" ht="14.25" customHeight="1">
      <c r="B192" s="323"/>
      <c r="C192" s="348"/>
      <c r="D192" s="349"/>
      <c r="E192" s="349"/>
      <c r="F192" s="349"/>
      <c r="G192" s="349"/>
      <c r="H192" s="349"/>
    </row>
    <row r="193" spans="1:8" ht="14.25" customHeight="1">
      <c r="B193" s="323"/>
      <c r="C193" s="348"/>
      <c r="D193" s="349"/>
      <c r="E193" s="349"/>
      <c r="F193" s="349"/>
      <c r="G193" s="349"/>
      <c r="H193" s="349"/>
    </row>
    <row r="194" spans="1:8" ht="15" customHeight="1">
      <c r="A194" s="350"/>
      <c r="B194" s="350" t="s">
        <v>130</v>
      </c>
      <c r="C194" s="351">
        <f t="shared" ref="C194:H194" si="18">SUM(C188:C193)</f>
        <v>0</v>
      </c>
      <c r="D194" s="351">
        <f t="shared" si="18"/>
        <v>0</v>
      </c>
      <c r="E194" s="351">
        <f t="shared" si="18"/>
        <v>0</v>
      </c>
      <c r="F194" s="351">
        <f t="shared" si="18"/>
        <v>0</v>
      </c>
      <c r="G194" s="351">
        <f t="shared" si="18"/>
        <v>0</v>
      </c>
      <c r="H194" s="351">
        <f t="shared" si="18"/>
        <v>0</v>
      </c>
    </row>
    <row r="195" spans="1:8" ht="14.25" customHeight="1"/>
    <row r="196" spans="1:8" ht="14.25" customHeight="1">
      <c r="H196" s="346" t="str">
        <f>BS!G20</f>
        <v>in NZD Thousands</v>
      </c>
    </row>
    <row r="197" spans="1:8" ht="14.25" customHeight="1">
      <c r="B197" s="323" t="s">
        <v>42</v>
      </c>
      <c r="C197" s="347" t="str">
        <f>BS!B21</f>
        <v>2017/03</v>
      </c>
      <c r="D197" s="347" t="str">
        <f>BS!C21</f>
        <v>2018/03</v>
      </c>
      <c r="E197" s="347" t="str">
        <f>BS!D21</f>
        <v>2019/03</v>
      </c>
      <c r="F197" s="347" t="str">
        <f>BS!E21</f>
        <v>2020/03</v>
      </c>
      <c r="G197" s="347" t="str">
        <f>BS!F21</f>
        <v>2021/03</v>
      </c>
      <c r="H197" s="347" t="str">
        <f>BS!G21</f>
        <v>2022/03</v>
      </c>
    </row>
    <row r="198" spans="1:8" ht="14.25" customHeight="1">
      <c r="A198" s="638" t="str">
        <f>BS!A65</f>
        <v xml:space="preserve">Minority Interest </v>
      </c>
      <c r="B198" s="638"/>
      <c r="C198" s="347"/>
      <c r="D198" s="347"/>
      <c r="E198" s="347"/>
      <c r="F198" s="347"/>
      <c r="G198" s="347"/>
      <c r="H198" s="347"/>
    </row>
    <row r="199" spans="1:8" ht="14.25" customHeight="1">
      <c r="B199" s="323"/>
      <c r="C199" s="348"/>
      <c r="D199" s="349"/>
      <c r="E199" s="349"/>
      <c r="F199" s="349"/>
      <c r="G199" s="349"/>
      <c r="H199" s="349"/>
    </row>
    <row r="200" spans="1:8" ht="14.25" customHeight="1">
      <c r="B200" s="323"/>
      <c r="C200" s="348"/>
      <c r="D200" s="349"/>
      <c r="E200" s="349"/>
      <c r="F200" s="349"/>
      <c r="G200" s="349"/>
      <c r="H200" s="349"/>
    </row>
    <row r="201" spans="1:8" ht="14.25" customHeight="1">
      <c r="B201" s="323"/>
      <c r="C201" s="348"/>
      <c r="D201" s="349"/>
      <c r="E201" s="349"/>
      <c r="F201" s="349"/>
      <c r="G201" s="349"/>
      <c r="H201" s="349"/>
    </row>
    <row r="202" spans="1:8" ht="14.25" customHeight="1">
      <c r="B202" s="323"/>
      <c r="C202" s="348"/>
      <c r="D202" s="349"/>
      <c r="E202" s="349"/>
      <c r="F202" s="349"/>
      <c r="G202" s="349"/>
      <c r="H202" s="349"/>
    </row>
    <row r="203" spans="1:8" ht="14.25" customHeight="1">
      <c r="B203" s="323"/>
      <c r="C203" s="348"/>
      <c r="D203" s="349"/>
      <c r="E203" s="349"/>
      <c r="F203" s="349"/>
      <c r="G203" s="349"/>
      <c r="H203" s="349"/>
    </row>
    <row r="204" spans="1:8" ht="15" customHeight="1">
      <c r="A204" s="350"/>
      <c r="B204" s="350" t="s">
        <v>130</v>
      </c>
      <c r="C204" s="351">
        <f t="shared" ref="C204:H204" si="19">SUM(C198:C203)</f>
        <v>0</v>
      </c>
      <c r="D204" s="351">
        <f t="shared" si="19"/>
        <v>0</v>
      </c>
      <c r="E204" s="351">
        <f t="shared" si="19"/>
        <v>0</v>
      </c>
      <c r="F204" s="351">
        <f t="shared" si="19"/>
        <v>0</v>
      </c>
      <c r="G204" s="351">
        <f t="shared" si="19"/>
        <v>0</v>
      </c>
      <c r="H204" s="351">
        <f t="shared" si="19"/>
        <v>0</v>
      </c>
    </row>
    <row r="205" spans="1:8" ht="14.25" customHeight="1"/>
    <row r="206" spans="1:8" ht="14.25" customHeight="1">
      <c r="H206" s="346" t="str">
        <f>BS!G20</f>
        <v>in NZD Thousands</v>
      </c>
    </row>
    <row r="207" spans="1:8" ht="14.25" customHeight="1">
      <c r="B207" s="323" t="s">
        <v>42</v>
      </c>
      <c r="C207" s="347" t="str">
        <f>BS!B21</f>
        <v>2017/03</v>
      </c>
      <c r="D207" s="347" t="str">
        <f>BS!C21</f>
        <v>2018/03</v>
      </c>
      <c r="E207" s="347" t="str">
        <f>BS!D21</f>
        <v>2019/03</v>
      </c>
      <c r="F207" s="347" t="str">
        <f>BS!E21</f>
        <v>2020/03</v>
      </c>
      <c r="G207" s="347" t="str">
        <f>BS!F21</f>
        <v>2021/03</v>
      </c>
      <c r="H207" s="347" t="str">
        <f>BS!G21</f>
        <v>2022/03</v>
      </c>
    </row>
    <row r="208" spans="1:8" ht="14.25" customHeight="1">
      <c r="A208" s="638" t="str">
        <f>BS!A69</f>
        <v xml:space="preserve">Common Stock </v>
      </c>
      <c r="B208" s="638"/>
      <c r="C208" s="347"/>
      <c r="D208" s="347"/>
      <c r="E208" s="347"/>
      <c r="F208" s="347"/>
      <c r="G208" s="347"/>
      <c r="H208" s="347"/>
    </row>
    <row r="209" spans="1:8" ht="14.25" customHeight="1">
      <c r="B209" s="323" t="s">
        <v>245</v>
      </c>
      <c r="C209" s="348"/>
      <c r="D209" s="349"/>
      <c r="E209" s="349"/>
      <c r="F209" s="349"/>
      <c r="G209" s="349">
        <v>4500</v>
      </c>
      <c r="H209" s="349">
        <v>4500</v>
      </c>
    </row>
    <row r="210" spans="1:8" ht="14.25" customHeight="1">
      <c r="B210" s="323"/>
      <c r="C210" s="348"/>
      <c r="D210" s="349"/>
      <c r="E210" s="349"/>
      <c r="F210" s="349"/>
      <c r="G210" s="349"/>
      <c r="H210" s="349"/>
    </row>
    <row r="211" spans="1:8" ht="14.25" customHeight="1">
      <c r="B211" s="323"/>
      <c r="C211" s="348"/>
      <c r="D211" s="349"/>
      <c r="E211" s="349"/>
      <c r="F211" s="349"/>
      <c r="G211" s="349"/>
      <c r="H211" s="349"/>
    </row>
    <row r="212" spans="1:8" ht="14.25" customHeight="1">
      <c r="B212" s="323"/>
      <c r="C212" s="348"/>
      <c r="D212" s="349"/>
      <c r="E212" s="349"/>
      <c r="F212" s="349"/>
      <c r="G212" s="349"/>
      <c r="H212" s="349"/>
    </row>
    <row r="213" spans="1:8" ht="14.25" customHeight="1">
      <c r="B213" s="323"/>
      <c r="C213" s="348"/>
      <c r="D213" s="349"/>
      <c r="E213" s="349"/>
      <c r="F213" s="349"/>
      <c r="G213" s="349"/>
      <c r="H213" s="349"/>
    </row>
    <row r="214" spans="1:8" ht="15" customHeight="1">
      <c r="A214" s="350"/>
      <c r="B214" s="350" t="s">
        <v>130</v>
      </c>
      <c r="C214" s="351">
        <f t="shared" ref="C214:H214" si="20">SUM(C208:C213)</f>
        <v>0</v>
      </c>
      <c r="D214" s="351">
        <f t="shared" si="20"/>
        <v>0</v>
      </c>
      <c r="E214" s="351">
        <f t="shared" si="20"/>
        <v>0</v>
      </c>
      <c r="F214" s="351">
        <f t="shared" si="20"/>
        <v>0</v>
      </c>
      <c r="G214" s="351">
        <f t="shared" si="20"/>
        <v>4500</v>
      </c>
      <c r="H214" s="351">
        <f t="shared" si="20"/>
        <v>4500</v>
      </c>
    </row>
    <row r="215" spans="1:8" ht="14.25" customHeight="1"/>
    <row r="216" spans="1:8" ht="14.25" customHeight="1">
      <c r="H216" s="346" t="str">
        <f>BS!G20</f>
        <v>in NZD Thousands</v>
      </c>
    </row>
    <row r="217" spans="1:8" ht="14.25" customHeight="1">
      <c r="B217" s="323" t="s">
        <v>42</v>
      </c>
      <c r="C217" s="347" t="str">
        <f>BS!B21</f>
        <v>2017/03</v>
      </c>
      <c r="D217" s="347" t="str">
        <f>BS!C21</f>
        <v>2018/03</v>
      </c>
      <c r="E217" s="347" t="str">
        <f>BS!D21</f>
        <v>2019/03</v>
      </c>
      <c r="F217" s="347" t="str">
        <f>BS!E21</f>
        <v>2020/03</v>
      </c>
      <c r="G217" s="347" t="str">
        <f>BS!F21</f>
        <v>2021/03</v>
      </c>
      <c r="H217" s="347" t="str">
        <f>BS!G21</f>
        <v>2022/03</v>
      </c>
    </row>
    <row r="218" spans="1:8" ht="14.25" customHeight="1">
      <c r="A218" s="638" t="str">
        <f>BS!A70</f>
        <v xml:space="preserve">Additional Paid in Capital </v>
      </c>
      <c r="B218" s="638"/>
      <c r="C218" s="347"/>
      <c r="D218" s="347"/>
      <c r="E218" s="347"/>
      <c r="F218" s="347"/>
      <c r="G218" s="347"/>
      <c r="H218" s="347"/>
    </row>
    <row r="219" spans="1:8" ht="14.25" customHeight="1">
      <c r="B219" s="323"/>
      <c r="C219" s="348"/>
      <c r="D219" s="349"/>
      <c r="E219" s="349"/>
      <c r="F219" s="349"/>
      <c r="G219" s="349"/>
      <c r="H219" s="349"/>
    </row>
    <row r="220" spans="1:8" ht="14.25" customHeight="1">
      <c r="B220" s="323"/>
      <c r="C220" s="348"/>
      <c r="D220" s="349"/>
      <c r="E220" s="349"/>
      <c r="F220" s="349"/>
      <c r="G220" s="349"/>
      <c r="H220" s="349"/>
    </row>
    <row r="221" spans="1:8" ht="14.25" customHeight="1">
      <c r="B221" s="323"/>
      <c r="C221" s="348"/>
      <c r="D221" s="349"/>
      <c r="E221" s="349"/>
      <c r="F221" s="349"/>
      <c r="G221" s="349"/>
      <c r="H221" s="349"/>
    </row>
    <row r="222" spans="1:8" ht="14.25" customHeight="1">
      <c r="B222" s="323"/>
      <c r="C222" s="348"/>
      <c r="D222" s="349"/>
      <c r="E222" s="349"/>
      <c r="F222" s="349"/>
      <c r="G222" s="349"/>
      <c r="H222" s="349"/>
    </row>
    <row r="223" spans="1:8" ht="14.25" customHeight="1">
      <c r="B223" s="323"/>
      <c r="C223" s="348"/>
      <c r="D223" s="349"/>
      <c r="E223" s="349"/>
      <c r="F223" s="349"/>
      <c r="G223" s="349"/>
      <c r="H223" s="349"/>
    </row>
    <row r="224" spans="1:8" ht="15" customHeight="1">
      <c r="A224" s="350"/>
      <c r="B224" s="350" t="s">
        <v>130</v>
      </c>
      <c r="C224" s="351">
        <f t="shared" ref="C224:H224" si="21">SUM(C218:C223)</f>
        <v>0</v>
      </c>
      <c r="D224" s="351">
        <f t="shared" si="21"/>
        <v>0</v>
      </c>
      <c r="E224" s="351">
        <f t="shared" si="21"/>
        <v>0</v>
      </c>
      <c r="F224" s="351">
        <f t="shared" si="21"/>
        <v>0</v>
      </c>
      <c r="G224" s="351">
        <f t="shared" si="21"/>
        <v>0</v>
      </c>
      <c r="H224" s="351">
        <f t="shared" si="21"/>
        <v>0</v>
      </c>
    </row>
    <row r="225" spans="1:8" ht="14.25" customHeight="1"/>
    <row r="226" spans="1:8" ht="14.25" customHeight="1">
      <c r="H226" s="346" t="str">
        <f>BS!G20</f>
        <v>in NZD Thousands</v>
      </c>
    </row>
    <row r="227" spans="1:8" ht="14.25" customHeight="1">
      <c r="B227" s="323" t="s">
        <v>42</v>
      </c>
      <c r="C227" s="347" t="str">
        <f>BS!B21</f>
        <v>2017/03</v>
      </c>
      <c r="D227" s="347" t="str">
        <f>BS!C21</f>
        <v>2018/03</v>
      </c>
      <c r="E227" s="347" t="str">
        <f>BS!D21</f>
        <v>2019/03</v>
      </c>
      <c r="F227" s="347" t="str">
        <f>BS!E21</f>
        <v>2020/03</v>
      </c>
      <c r="G227" s="347" t="str">
        <f>BS!F21</f>
        <v>2021/03</v>
      </c>
      <c r="H227" s="347" t="str">
        <f>BS!G21</f>
        <v>2022/03</v>
      </c>
    </row>
    <row r="228" spans="1:8" ht="14.25" customHeight="1">
      <c r="A228" s="638" t="str">
        <f>BS!A71</f>
        <v xml:space="preserve">Other Reserves </v>
      </c>
      <c r="B228" s="638"/>
      <c r="C228" s="347"/>
      <c r="D228" s="347"/>
      <c r="E228" s="347"/>
      <c r="F228" s="347"/>
      <c r="G228" s="347"/>
      <c r="H228" s="347"/>
    </row>
    <row r="229" spans="1:8" ht="14.25" customHeight="1">
      <c r="B229" s="323"/>
      <c r="C229" s="348"/>
      <c r="D229" s="349"/>
      <c r="E229" s="349"/>
      <c r="F229" s="349"/>
      <c r="G229" s="349"/>
      <c r="H229" s="349"/>
    </row>
    <row r="230" spans="1:8" ht="14.25" customHeight="1">
      <c r="B230" s="323"/>
      <c r="C230" s="348"/>
      <c r="D230" s="349"/>
      <c r="E230" s="349"/>
      <c r="F230" s="349"/>
      <c r="G230" s="349"/>
      <c r="H230" s="349"/>
    </row>
    <row r="231" spans="1:8" ht="14.25" customHeight="1">
      <c r="B231" s="323"/>
      <c r="C231" s="348"/>
      <c r="D231" s="349"/>
      <c r="E231" s="349"/>
      <c r="F231" s="349"/>
      <c r="G231" s="349"/>
      <c r="H231" s="349"/>
    </row>
    <row r="232" spans="1:8" ht="14.25" customHeight="1">
      <c r="B232" s="323"/>
      <c r="C232" s="348"/>
      <c r="D232" s="349"/>
      <c r="E232" s="349"/>
      <c r="F232" s="349"/>
      <c r="G232" s="349"/>
      <c r="H232" s="349"/>
    </row>
    <row r="233" spans="1:8" ht="14.25" customHeight="1">
      <c r="B233" s="323"/>
      <c r="C233" s="348"/>
      <c r="D233" s="349"/>
      <c r="E233" s="349"/>
      <c r="F233" s="349"/>
      <c r="G233" s="349"/>
      <c r="H233" s="349"/>
    </row>
    <row r="234" spans="1:8" ht="15" customHeight="1">
      <c r="A234" s="350"/>
      <c r="B234" s="350" t="s">
        <v>130</v>
      </c>
      <c r="C234" s="351">
        <f t="shared" ref="C234:H234" si="22">SUM(C228:C233)</f>
        <v>0</v>
      </c>
      <c r="D234" s="351">
        <f t="shared" si="22"/>
        <v>0</v>
      </c>
      <c r="E234" s="351">
        <f t="shared" si="22"/>
        <v>0</v>
      </c>
      <c r="F234" s="351">
        <f t="shared" si="22"/>
        <v>0</v>
      </c>
      <c r="G234" s="351">
        <f t="shared" si="22"/>
        <v>0</v>
      </c>
      <c r="H234" s="351">
        <f t="shared" si="22"/>
        <v>0</v>
      </c>
    </row>
    <row r="235" spans="1:8" ht="14.25" customHeight="1"/>
    <row r="236" spans="1:8" ht="14.25" customHeight="1">
      <c r="H236" s="346" t="str">
        <f>BS!G20</f>
        <v>in NZD Thousands</v>
      </c>
    </row>
    <row r="237" spans="1:8" ht="14.25" customHeight="1">
      <c r="B237" s="323" t="s">
        <v>42</v>
      </c>
      <c r="C237" s="347" t="str">
        <f>BS!B21</f>
        <v>2017/03</v>
      </c>
      <c r="D237" s="347" t="str">
        <f>BS!C21</f>
        <v>2018/03</v>
      </c>
      <c r="E237" s="347" t="str">
        <f>BS!D21</f>
        <v>2019/03</v>
      </c>
      <c r="F237" s="347" t="str">
        <f>BS!E21</f>
        <v>2020/03</v>
      </c>
      <c r="G237" s="347" t="str">
        <f>BS!F21</f>
        <v>2021/03</v>
      </c>
      <c r="H237" s="347" t="str">
        <f>BS!G21</f>
        <v>2022/03</v>
      </c>
    </row>
    <row r="238" spans="1:8" ht="14.25" customHeight="1">
      <c r="A238" s="638" t="str">
        <f>BS!A72</f>
        <v xml:space="preserve">Retained Earnings </v>
      </c>
      <c r="B238" s="638"/>
      <c r="C238" s="347"/>
      <c r="D238" s="347"/>
      <c r="E238" s="347"/>
      <c r="F238" s="347"/>
      <c r="G238" s="347"/>
      <c r="H238" s="347"/>
    </row>
    <row r="239" spans="1:8" ht="14.25" customHeight="1">
      <c r="B239" s="323"/>
      <c r="C239" s="348"/>
      <c r="D239" s="349"/>
      <c r="E239" s="349"/>
      <c r="F239" s="349"/>
      <c r="G239" s="349"/>
      <c r="H239" s="349"/>
    </row>
    <row r="240" spans="1:8" ht="14.25" customHeight="1">
      <c r="B240" s="323"/>
      <c r="C240" s="348"/>
      <c r="D240" s="349"/>
      <c r="E240" s="349"/>
      <c r="F240" s="349"/>
      <c r="G240" s="349"/>
      <c r="H240" s="349"/>
    </row>
    <row r="241" spans="1:8" ht="14.25" customHeight="1">
      <c r="B241" s="323"/>
      <c r="C241" s="348"/>
      <c r="D241" s="349"/>
      <c r="E241" s="349"/>
      <c r="F241" s="349"/>
      <c r="G241" s="349"/>
      <c r="H241" s="349"/>
    </row>
    <row r="242" spans="1:8" ht="14.25" customHeight="1">
      <c r="B242" s="323"/>
      <c r="C242" s="348"/>
      <c r="D242" s="349"/>
      <c r="E242" s="349"/>
      <c r="F242" s="349"/>
      <c r="G242" s="349"/>
      <c r="H242" s="349"/>
    </row>
    <row r="243" spans="1:8" ht="14.25" customHeight="1">
      <c r="B243" s="323"/>
      <c r="C243" s="348"/>
      <c r="D243" s="349"/>
      <c r="E243" s="349"/>
      <c r="F243" s="349"/>
      <c r="G243" s="349"/>
      <c r="H243" s="349"/>
    </row>
    <row r="244" spans="1:8" ht="15" customHeight="1">
      <c r="A244" s="350"/>
      <c r="B244" s="350" t="s">
        <v>130</v>
      </c>
      <c r="C244" s="351">
        <f t="shared" ref="C244:H244" si="23">SUM(C238:C243)</f>
        <v>0</v>
      </c>
      <c r="D244" s="351">
        <f t="shared" si="23"/>
        <v>0</v>
      </c>
      <c r="E244" s="351">
        <f t="shared" si="23"/>
        <v>0</v>
      </c>
      <c r="F244" s="351">
        <f t="shared" si="23"/>
        <v>0</v>
      </c>
      <c r="G244" s="351">
        <f t="shared" si="23"/>
        <v>0</v>
      </c>
      <c r="H244" s="351">
        <f t="shared" si="23"/>
        <v>0</v>
      </c>
    </row>
    <row r="245" spans="1:8" ht="14.25" customHeight="1"/>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22"/>
  <sheetViews>
    <sheetView showGridLines="0" view="pageBreakPreview" zoomScale="95" zoomScaleNormal="100" zoomScalePageLayoutView="95" workbookViewId="0">
      <selection activeCell="A2" sqref="A2"/>
    </sheetView>
  </sheetViews>
  <sheetFormatPr defaultColWidth="8.6328125" defaultRowHeight="13"/>
  <cols>
    <col min="1" max="1" width="2.90625" style="345" customWidth="1"/>
    <col min="2" max="2" width="40.26953125" style="345" customWidth="1"/>
    <col min="3" max="4" width="11.453125" style="345" customWidth="1"/>
    <col min="5" max="6" width="11.26953125" style="345" customWidth="1"/>
    <col min="7" max="8" width="12" style="345" customWidth="1"/>
  </cols>
  <sheetData>
    <row r="2" spans="1:8" ht="14.25" customHeight="1">
      <c r="A2" s="639" t="s">
        <v>246</v>
      </c>
      <c r="B2" s="639"/>
      <c r="C2" s="639"/>
      <c r="D2" s="639"/>
      <c r="E2" s="639"/>
      <c r="F2" s="639"/>
      <c r="G2" s="639"/>
      <c r="H2" s="639"/>
    </row>
    <row r="3" spans="1:8" ht="14.25" customHeight="1">
      <c r="H3" s="346" t="str">
        <f>BS!G20</f>
        <v>in NZD Thousands</v>
      </c>
    </row>
    <row r="4" spans="1:8" ht="14.25" customHeight="1">
      <c r="B4" s="323" t="s">
        <v>42</v>
      </c>
      <c r="C4" s="347" t="str">
        <f>BS!B21</f>
        <v>2017/03</v>
      </c>
      <c r="D4" s="347" t="str">
        <f>BS!C21</f>
        <v>2018/03</v>
      </c>
      <c r="E4" s="347" t="str">
        <f>BS!D21</f>
        <v>2019/03</v>
      </c>
      <c r="F4" s="347" t="str">
        <f>BS!E21</f>
        <v>2020/03</v>
      </c>
      <c r="G4" s="347" t="str">
        <f>BS!F21</f>
        <v>2021/03</v>
      </c>
      <c r="H4" s="347" t="str">
        <f>BS!G21</f>
        <v>2022/03</v>
      </c>
    </row>
    <row r="5" spans="1:8" ht="14.25" customHeight="1">
      <c r="A5" s="638" t="str">
        <f>PL!A14</f>
        <v xml:space="preserve">Interest Income </v>
      </c>
      <c r="B5" s="638"/>
      <c r="C5" s="347"/>
      <c r="D5" s="347"/>
      <c r="E5" s="347"/>
      <c r="F5" s="347"/>
      <c r="G5" s="347"/>
      <c r="H5" s="347"/>
    </row>
    <row r="6" spans="1:8" ht="14.25" customHeight="1">
      <c r="B6" s="323" t="s">
        <v>247</v>
      </c>
      <c r="C6" s="348"/>
      <c r="D6" s="349"/>
      <c r="E6" s="349"/>
      <c r="F6" s="349"/>
      <c r="G6" s="349">
        <v>591</v>
      </c>
      <c r="H6" s="349">
        <v>4.7300000000000004</v>
      </c>
    </row>
    <row r="7" spans="1:8" ht="14.25" customHeight="1">
      <c r="B7" s="323"/>
      <c r="C7" s="348"/>
      <c r="D7" s="349"/>
      <c r="E7" s="349"/>
      <c r="F7" s="349"/>
      <c r="G7" s="349"/>
      <c r="H7" s="349"/>
    </row>
    <row r="8" spans="1:8" ht="14.25" customHeight="1">
      <c r="B8" s="323"/>
      <c r="C8" s="348"/>
      <c r="D8" s="349"/>
      <c r="E8" s="349"/>
      <c r="F8" s="349"/>
      <c r="G8" s="349"/>
      <c r="H8" s="349"/>
    </row>
    <row r="9" spans="1:8" ht="14.25" customHeight="1">
      <c r="B9" s="323"/>
      <c r="C9" s="348"/>
      <c r="D9" s="349"/>
      <c r="E9" s="349"/>
      <c r="F9" s="349"/>
      <c r="G9" s="349"/>
      <c r="H9" s="349"/>
    </row>
    <row r="10" spans="1:8" ht="14.25" customHeight="1">
      <c r="B10" s="323"/>
      <c r="C10" s="348"/>
      <c r="D10" s="349"/>
      <c r="E10" s="349"/>
      <c r="F10" s="349"/>
      <c r="G10" s="349"/>
      <c r="H10" s="349"/>
    </row>
    <row r="11" spans="1:8" ht="15" customHeight="1">
      <c r="A11" s="350"/>
      <c r="B11" s="350" t="s">
        <v>130</v>
      </c>
      <c r="C11" s="351">
        <f t="shared" ref="C11:H11" si="0">SUM(C6:C10)</f>
        <v>0</v>
      </c>
      <c r="D11" s="351">
        <f t="shared" si="0"/>
        <v>0</v>
      </c>
      <c r="E11" s="351">
        <f t="shared" si="0"/>
        <v>0</v>
      </c>
      <c r="F11" s="351">
        <f t="shared" si="0"/>
        <v>0</v>
      </c>
      <c r="G11" s="351">
        <f t="shared" si="0"/>
        <v>591</v>
      </c>
      <c r="H11" s="351">
        <f t="shared" si="0"/>
        <v>4.7300000000000004</v>
      </c>
    </row>
    <row r="12" spans="1:8" ht="14.25" customHeight="1"/>
    <row r="13" spans="1:8" ht="14.25" customHeight="1">
      <c r="H13" s="346" t="str">
        <f>BS!G20</f>
        <v>in NZD Thousands</v>
      </c>
    </row>
    <row r="14" spans="1:8" ht="14.25" customHeight="1">
      <c r="B14" s="323" t="s">
        <v>42</v>
      </c>
      <c r="C14" s="347" t="str">
        <f>BS!B21</f>
        <v>2017/03</v>
      </c>
      <c r="D14" s="347" t="str">
        <f>BS!C21</f>
        <v>2018/03</v>
      </c>
      <c r="E14" s="347" t="str">
        <f>BS!D21</f>
        <v>2019/03</v>
      </c>
      <c r="F14" s="347" t="str">
        <f>BS!E21</f>
        <v>2020/03</v>
      </c>
      <c r="G14" s="347" t="str">
        <f>BS!F21</f>
        <v>2021/03</v>
      </c>
      <c r="H14" s="347" t="str">
        <f>BS!G21</f>
        <v>2022/03</v>
      </c>
    </row>
    <row r="15" spans="1:8" ht="14.25" customHeight="1">
      <c r="A15" s="638" t="str">
        <f>PL!A15</f>
        <v>Interest Expense (net)</v>
      </c>
      <c r="B15" s="638"/>
      <c r="C15" s="347"/>
      <c r="D15" s="347"/>
      <c r="E15" s="347"/>
      <c r="F15" s="347"/>
      <c r="G15" s="347"/>
      <c r="H15" s="347"/>
    </row>
    <row r="16" spans="1:8" ht="14.25" customHeight="1">
      <c r="B16" s="323" t="s">
        <v>248</v>
      </c>
      <c r="C16" s="348"/>
      <c r="D16" s="349"/>
      <c r="E16" s="349"/>
      <c r="F16" s="349"/>
      <c r="G16" s="349">
        <v>553.29999999999995</v>
      </c>
      <c r="H16" s="349">
        <v>462.9</v>
      </c>
    </row>
    <row r="17" spans="1:8" ht="14.25" customHeight="1">
      <c r="B17" s="323"/>
      <c r="C17" s="348"/>
      <c r="D17" s="349"/>
      <c r="E17" s="349"/>
      <c r="F17" s="349"/>
      <c r="G17" s="349"/>
      <c r="H17" s="349"/>
    </row>
    <row r="18" spans="1:8" ht="14.25" customHeight="1">
      <c r="B18" s="323"/>
      <c r="C18" s="348"/>
      <c r="D18" s="349"/>
      <c r="E18" s="349"/>
      <c r="F18" s="349"/>
      <c r="G18" s="349"/>
      <c r="H18" s="349"/>
    </row>
    <row r="19" spans="1:8" ht="14.25" customHeight="1">
      <c r="B19" s="323"/>
      <c r="C19" s="348"/>
      <c r="D19" s="349"/>
      <c r="E19" s="349"/>
      <c r="F19" s="349"/>
      <c r="G19" s="349"/>
      <c r="H19" s="349"/>
    </row>
    <row r="20" spans="1:8" ht="14.25" customHeight="1">
      <c r="B20" s="323"/>
      <c r="C20" s="348"/>
      <c r="D20" s="349"/>
      <c r="E20" s="349"/>
      <c r="F20" s="349"/>
      <c r="G20" s="349"/>
      <c r="H20" s="349"/>
    </row>
    <row r="21" spans="1:8" ht="15" customHeight="1">
      <c r="A21" s="350"/>
      <c r="B21" s="350" t="s">
        <v>130</v>
      </c>
      <c r="C21" s="351">
        <f t="shared" ref="C21:H21" si="1">SUM(C16:C20)</f>
        <v>0</v>
      </c>
      <c r="D21" s="351">
        <f t="shared" si="1"/>
        <v>0</v>
      </c>
      <c r="E21" s="351">
        <f t="shared" si="1"/>
        <v>0</v>
      </c>
      <c r="F21" s="351">
        <f t="shared" si="1"/>
        <v>0</v>
      </c>
      <c r="G21" s="351">
        <f t="shared" si="1"/>
        <v>553.29999999999995</v>
      </c>
      <c r="H21" s="351">
        <f t="shared" si="1"/>
        <v>462.9</v>
      </c>
    </row>
    <row r="22" spans="1:8" ht="14.25" customHeight="1"/>
  </sheetData>
  <mergeCells count="3">
    <mergeCell ref="A2:H2"/>
    <mergeCell ref="A5:B5"/>
    <mergeCell ref="A15:B15"/>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BS</vt:lpstr>
      <vt:lpstr>BS (Assets) breakdown</vt:lpstr>
      <vt:lpstr>BS (Liabilities) breakdown</vt:lpstr>
      <vt:lpstr>PL</vt:lpstr>
      <vt:lpstr>P &amp; L breakdown</vt:lpstr>
      <vt:lpstr>CF</vt:lpstr>
      <vt:lpstr>Deferred Tax</vt:lpstr>
      <vt:lpstr>BS_LineItems</vt:lpstr>
      <vt:lpstr>PL_LineItems</vt:lpstr>
      <vt:lpstr>CF_LineItems</vt:lpstr>
      <vt:lpstr>CDM upload (CSV) - FY2021</vt:lpstr>
      <vt:lpstr>Ratios</vt:lpstr>
      <vt:lpstr>Net Working Capital</vt:lpstr>
      <vt:lpstr>Sheet1</vt:lpstr>
      <vt:lpstr>Unrealised loss (Consol) form3</vt:lpstr>
      <vt:lpstr>Unrealised loss (Standalone)</vt:lpstr>
      <vt:lpstr>No of yrs to repay debt (S)</vt:lpstr>
      <vt:lpstr>CAA Determination Worksheet</vt:lpstr>
      <vt:lpstr>Effectiveness of Guarantee</vt:lpstr>
      <vt:lpstr>E1E2_form2</vt:lpstr>
      <vt:lpstr>'BS (Assets) breakdown'!Print_Area</vt:lpstr>
      <vt:lpstr>'CAA Determination Worksheet'!Print_Area</vt:lpstr>
      <vt:lpstr>E1E2_form2!Print_Area</vt:lpstr>
      <vt:lpstr>'Effectiveness of Guarantee'!Print_Area</vt:lpstr>
      <vt:lpstr>'No of yrs to repay debt (S)'!Print_Area</vt:lpstr>
      <vt:lpstr>'P &amp; L breakdown'!Print_Area</vt:lpstr>
      <vt:lpstr>PL!Print_Area</vt:lpstr>
      <vt:lpstr>'Unrealised loss (Consol) form3'!Print_Area</vt:lpstr>
      <vt:lpstr>'Unrealised loss (Standalone)'!Print_Area</vt:lpstr>
      <vt:lpstr>'BS (Assets) breakdown'!Print_Titles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Masafumi Fujii - Credit Risk Management Division</dc:creator>
  <dc:description/>
  <cp:lastModifiedBy>jayesh thukarul</cp:lastModifiedBy>
  <cp:revision>27</cp:revision>
  <cp:lastPrinted>2022-08-17T07:19:05Z</cp:lastPrinted>
  <dcterms:created xsi:type="dcterms:W3CDTF">2012-02-20T11:26:30Z</dcterms:created>
  <dcterms:modified xsi:type="dcterms:W3CDTF">2023-04-20T08:46:22Z</dcterms:modified>
  <dc:language>en-IN</dc:language>
</cp:coreProperties>
</file>